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filterPrivacy="1" defaultThemeVersion="124226"/>
  <xr:revisionPtr revIDLastSave="6" documentId="11_1EFC90C4AB89A7D174511DA55EB5C39681EE3D31" xr6:coauthVersionLast="47" xr6:coauthVersionMax="47" xr10:uidLastSave="{A8F84C99-EA3B-4517-9AF2-1B0AC327F140}"/>
  <workbookProtection workbookAlgorithmName="SHA-512" workbookHashValue="mYhpIZIoj64ycb3U55/nTEAnoKfjFeqlPH1CHAImNA7XtbZ5zBTl6ruTKUoiXF4SOG1pR3r5xQIsUdCOvU3Iow==" workbookSaltValue="BzYl/qPSgydj8tGvYDCW8w==" workbookSpinCount="100000" lockStructure="1"/>
  <bookViews>
    <workbookView xWindow="-120" yWindow="-120" windowWidth="29040" windowHeight="15720" tabRatio="926" xr2:uid="{00000000-000D-0000-FFFF-FFFF00000000}"/>
  </bookViews>
  <sheets>
    <sheet name="DELFI-tool" sheetId="30" r:id="rId1"/>
    <sheet name="Wereldhandel" sheetId="1" state="hidden" r:id="rId2"/>
    <sheet name="Olieprijs" sheetId="2" state="hidden" r:id="rId3"/>
    <sheet name="Korte en lange rente" sheetId="3" state="hidden" r:id="rId4"/>
    <sheet name="Wisselkoers" sheetId="4" state="hidden" r:id="rId5"/>
    <sheet name="OverhconsDF" sheetId="5" state="hidden" r:id="rId6"/>
    <sheet name="Looninkbel" sheetId="6" state="hidden" r:id="rId7"/>
    <sheet name="Arbeidsaanbod" sheetId="7" state="hidden" r:id="rId8"/>
    <sheet name="Lonen" sheetId="8" state="hidden" r:id="rId9"/>
    <sheet name="Pensioenpremies" sheetId="9" state="hidden" r:id="rId10"/>
    <sheet name="Aandelenkoers" sheetId="10" state="hidden" r:id="rId11"/>
    <sheet name="Huizenprijs" sheetId="11" state="hidden" r:id="rId12"/>
  </sheets>
  <definedNames>
    <definedName name="Begin">'DELFI-tool'!$B$2</definedName>
    <definedName name="Impulsen">'DELFI-tool'!$B$33</definedName>
    <definedName name="Praatplaat">'DELFI-tool'!$K$158</definedName>
    <definedName name="Uitleg_Impulsen">'DELFI-tool'!$K$252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11" l="1"/>
  <c r="B1" i="10"/>
  <c r="B1" i="9"/>
  <c r="B1" i="8"/>
  <c r="B1" i="7"/>
  <c r="B1" i="6"/>
  <c r="B1" i="5"/>
  <c r="B1" i="4"/>
  <c r="B1" i="3"/>
  <c r="B1" i="2"/>
  <c r="B1" i="1" l="1"/>
  <c r="AN39" i="30"/>
  <c r="AO39" i="30" s="1"/>
  <c r="AP39" i="30" s="1"/>
  <c r="AQ39" i="30" s="1"/>
  <c r="AR39" i="30" s="1"/>
  <c r="AS39" i="30" s="1"/>
  <c r="AT39" i="30" s="1"/>
  <c r="AU39" i="30" s="1"/>
  <c r="AN41" i="30"/>
  <c r="AO41" i="30" s="1"/>
  <c r="AP41" i="30" s="1"/>
  <c r="AQ41" i="30" s="1"/>
  <c r="AR41" i="30" s="1"/>
  <c r="AS41" i="30" s="1"/>
  <c r="AT41" i="30" s="1"/>
  <c r="AU41" i="30" s="1"/>
  <c r="AC38" i="30" l="1"/>
  <c r="AN38" i="30"/>
  <c r="AO38" i="30"/>
  <c r="AP38" i="30"/>
  <c r="AQ38" i="30"/>
  <c r="AR38" i="30"/>
  <c r="AS38" i="30"/>
  <c r="AT38" i="30"/>
  <c r="AU38" i="30"/>
  <c r="AC39" i="30"/>
  <c r="AC40" i="30"/>
  <c r="AN40" i="30"/>
  <c r="AO40" i="30" s="1"/>
  <c r="AP40" i="30" s="1"/>
  <c r="AQ40" i="30" s="1"/>
  <c r="AR40" i="30" s="1"/>
  <c r="AS40" i="30" s="1"/>
  <c r="AT40" i="30" s="1"/>
  <c r="AU40" i="30" s="1"/>
  <c r="AC41" i="30"/>
  <c r="AC42" i="30"/>
  <c r="AN42" i="30"/>
  <c r="AO42" i="30" s="1"/>
  <c r="AP42" i="30" s="1"/>
  <c r="AQ42" i="30" s="1"/>
  <c r="AR42" i="30" s="1"/>
  <c r="AS42" i="30" s="1"/>
  <c r="AT42" i="30" s="1"/>
  <c r="AU42" i="30" s="1"/>
  <c r="AC43" i="30"/>
  <c r="AN43" i="30"/>
  <c r="AO43" i="30" s="1"/>
  <c r="AP43" i="30" s="1"/>
  <c r="AQ43" i="30" s="1"/>
  <c r="AR43" i="30" s="1"/>
  <c r="AS43" i="30" s="1"/>
  <c r="AT43" i="30" s="1"/>
  <c r="AU43" i="30" s="1"/>
  <c r="AC44" i="30"/>
  <c r="AN44" i="30"/>
  <c r="AO44" i="30"/>
  <c r="AP44" i="30"/>
  <c r="AQ44" i="30"/>
  <c r="AR44" i="30"/>
  <c r="AS44" i="30"/>
  <c r="AT44" i="30"/>
  <c r="AU44" i="30"/>
  <c r="AC45" i="30"/>
  <c r="AN45" i="30"/>
  <c r="AO45" i="30"/>
  <c r="AP45" i="30"/>
  <c r="AQ45" i="30"/>
  <c r="AR45" i="30"/>
  <c r="AS45" i="30"/>
  <c r="AT45" i="30"/>
  <c r="AU45" i="30"/>
  <c r="AC46" i="30"/>
  <c r="AN46" i="30"/>
  <c r="AO46" i="30" s="1"/>
  <c r="AP46" i="30" s="1"/>
  <c r="AQ46" i="30" s="1"/>
  <c r="AR46" i="30" s="1"/>
  <c r="AS46" i="30" s="1"/>
  <c r="AT46" i="30" s="1"/>
  <c r="AU46" i="30" s="1"/>
  <c r="AC47" i="30"/>
  <c r="AN47" i="30"/>
  <c r="AO47" i="30"/>
  <c r="AP47" i="30"/>
  <c r="AQ47" i="30"/>
  <c r="AR47" i="30"/>
  <c r="AS47" i="30"/>
  <c r="AT47" i="30"/>
  <c r="AU47" i="30"/>
  <c r="AC48" i="30"/>
  <c r="AN48" i="30"/>
  <c r="AO48" i="30"/>
  <c r="AP48" i="30"/>
  <c r="AQ48" i="30"/>
  <c r="AR48" i="30"/>
  <c r="AS48" i="30"/>
  <c r="AT48" i="30"/>
  <c r="AU48" i="30"/>
  <c r="AE43" i="30" l="1"/>
  <c r="T43" i="30" s="1"/>
  <c r="U4" i="9"/>
  <c r="T4" i="9"/>
  <c r="S4" i="9"/>
  <c r="R4" i="9"/>
  <c r="Q4" i="9"/>
  <c r="P4" i="9"/>
  <c r="O4" i="9"/>
  <c r="N4" i="9"/>
  <c r="U4" i="6"/>
  <c r="T4" i="6"/>
  <c r="S4" i="6"/>
  <c r="R4" i="6"/>
  <c r="Q4" i="6"/>
  <c r="P4" i="6"/>
  <c r="O4" i="6"/>
  <c r="N4" i="6"/>
  <c r="U4" i="5"/>
  <c r="T4" i="5"/>
  <c r="S4" i="5"/>
  <c r="R4" i="5"/>
  <c r="Q4" i="5"/>
  <c r="P4" i="5"/>
  <c r="O4" i="5"/>
  <c r="N4" i="5"/>
  <c r="U4" i="4"/>
  <c r="T4" i="4"/>
  <c r="S4" i="4"/>
  <c r="R4" i="4"/>
  <c r="Q4" i="4"/>
  <c r="P4" i="4"/>
  <c r="O4" i="4"/>
  <c r="N4" i="4"/>
  <c r="N4" i="3"/>
  <c r="N4" i="2"/>
  <c r="O4" i="3" l="1"/>
  <c r="O4" i="2"/>
  <c r="U4" i="11"/>
  <c r="T4" i="11"/>
  <c r="S4" i="11"/>
  <c r="R4" i="11"/>
  <c r="Q4" i="11"/>
  <c r="P4" i="11"/>
  <c r="O4" i="11"/>
  <c r="U4" i="10"/>
  <c r="T4" i="10"/>
  <c r="S4" i="10"/>
  <c r="R4" i="10"/>
  <c r="U4" i="8"/>
  <c r="T4" i="8"/>
  <c r="S4" i="8"/>
  <c r="R4" i="8"/>
  <c r="U4" i="7"/>
  <c r="T4" i="7"/>
  <c r="S4" i="7"/>
  <c r="R4" i="7"/>
  <c r="P4" i="3" l="1"/>
  <c r="P4" i="2"/>
  <c r="N4" i="1"/>
  <c r="O4" i="1"/>
  <c r="P4" i="1"/>
  <c r="Q4" i="1"/>
  <c r="R4" i="1"/>
  <c r="S4" i="1"/>
  <c r="T4" i="1"/>
  <c r="U4" i="1"/>
  <c r="Q4" i="3" l="1"/>
  <c r="Q4" i="2"/>
  <c r="R4" i="3" l="1"/>
  <c r="R4" i="2"/>
  <c r="N11" i="1"/>
  <c r="W25" i="1"/>
  <c r="W15" i="1"/>
  <c r="W24" i="1"/>
  <c r="W14" i="1"/>
  <c r="W23" i="1"/>
  <c r="W13" i="1"/>
  <c r="W22" i="1"/>
  <c r="W12" i="1"/>
  <c r="W28" i="1"/>
  <c r="W16" i="1"/>
  <c r="W21" i="1"/>
  <c r="W11" i="1"/>
  <c r="W30" i="1"/>
  <c r="W18" i="1"/>
  <c r="W29" i="1"/>
  <c r="W17" i="1"/>
  <c r="N4" i="11"/>
  <c r="Q4" i="10"/>
  <c r="P4" i="10"/>
  <c r="O4" i="10"/>
  <c r="N4" i="10"/>
  <c r="Q4" i="8"/>
  <c r="P4" i="8"/>
  <c r="O4" i="8"/>
  <c r="N4" i="8"/>
  <c r="Q4" i="7"/>
  <c r="P4" i="7"/>
  <c r="O4" i="7"/>
  <c r="N4" i="7"/>
  <c r="S4" i="3" l="1"/>
  <c r="S4" i="2"/>
  <c r="X23" i="2"/>
  <c r="Z30" i="3"/>
  <c r="Z29" i="3"/>
  <c r="Z28" i="3"/>
  <c r="Z25" i="3"/>
  <c r="Z24" i="3"/>
  <c r="Z23" i="3"/>
  <c r="Z22" i="3"/>
  <c r="Y30" i="3"/>
  <c r="Y29" i="3"/>
  <c r="Y28" i="3"/>
  <c r="Y25" i="3"/>
  <c r="Y24" i="3"/>
  <c r="Y23" i="3"/>
  <c r="Y22" i="3"/>
  <c r="Y21" i="3"/>
  <c r="Y18" i="3"/>
  <c r="Y17" i="3"/>
  <c r="X30" i="3"/>
  <c r="X29" i="3"/>
  <c r="X28" i="3"/>
  <c r="X25" i="3"/>
  <c r="X24" i="3"/>
  <c r="X23" i="3"/>
  <c r="X22" i="3"/>
  <c r="AA21" i="3"/>
  <c r="X18" i="3"/>
  <c r="AA17" i="3"/>
  <c r="Z16" i="3"/>
  <c r="Z15" i="3"/>
  <c r="Z14" i="3"/>
  <c r="Z13" i="3"/>
  <c r="Z12" i="3"/>
  <c r="Z11" i="3"/>
  <c r="W30" i="3"/>
  <c r="W29" i="3"/>
  <c r="W28" i="3"/>
  <c r="W25" i="3"/>
  <c r="W24" i="3"/>
  <c r="W23" i="3"/>
  <c r="W22" i="3"/>
  <c r="Z21" i="3"/>
  <c r="AB18" i="3"/>
  <c r="W18" i="3"/>
  <c r="Z17" i="3"/>
  <c r="Y16" i="3"/>
  <c r="Y15" i="3"/>
  <c r="Y14" i="3"/>
  <c r="Y13" i="3"/>
  <c r="Y12" i="3"/>
  <c r="Y11" i="3"/>
  <c r="AB30" i="3"/>
  <c r="AB29" i="3"/>
  <c r="AB28" i="3"/>
  <c r="AB25" i="3"/>
  <c r="AB24" i="3"/>
  <c r="AB23" i="3"/>
  <c r="AB22" i="3"/>
  <c r="X21" i="3"/>
  <c r="AA18" i="3"/>
  <c r="X17" i="3"/>
  <c r="AB16" i="3"/>
  <c r="X16" i="3"/>
  <c r="AB15" i="3"/>
  <c r="X15" i="3"/>
  <c r="AB14" i="3"/>
  <c r="X14" i="3"/>
  <c r="AB13" i="3"/>
  <c r="X13" i="3"/>
  <c r="AB12" i="3"/>
  <c r="X12" i="3"/>
  <c r="AB11" i="3"/>
  <c r="X11" i="3"/>
  <c r="AA28" i="3"/>
  <c r="AA22" i="3"/>
  <c r="AB17" i="3"/>
  <c r="AA15" i="3"/>
  <c r="AA13" i="3"/>
  <c r="AA11" i="3"/>
  <c r="AA29" i="3"/>
  <c r="W16" i="3"/>
  <c r="AA25" i="3"/>
  <c r="AB21" i="3"/>
  <c r="W17" i="3"/>
  <c r="W15" i="3"/>
  <c r="W13" i="3"/>
  <c r="W11" i="3"/>
  <c r="Z18" i="3"/>
  <c r="W12" i="3"/>
  <c r="AA30" i="3"/>
  <c r="AA24" i="3"/>
  <c r="W21" i="3"/>
  <c r="AA16" i="3"/>
  <c r="AA14" i="3"/>
  <c r="AA12" i="3"/>
  <c r="AA23" i="3"/>
  <c r="W14" i="3"/>
  <c r="AD30" i="4"/>
  <c r="Z30" i="4"/>
  <c r="AD29" i="4"/>
  <c r="Z29" i="4"/>
  <c r="AD28" i="4"/>
  <c r="Z28" i="4"/>
  <c r="AD25" i="4"/>
  <c r="Z25" i="4"/>
  <c r="AD24" i="4"/>
  <c r="Z24" i="4"/>
  <c r="AD23" i="4"/>
  <c r="Z23" i="4"/>
  <c r="AD22" i="4"/>
  <c r="Z22" i="4"/>
  <c r="AD21" i="4"/>
  <c r="Z21" i="4"/>
  <c r="AD18" i="4"/>
  <c r="Z18" i="4"/>
  <c r="AD17" i="4"/>
  <c r="Z17" i="4"/>
  <c r="AD16" i="4"/>
  <c r="Z16" i="4"/>
  <c r="AD15" i="4"/>
  <c r="Z15" i="4"/>
  <c r="AD14" i="4"/>
  <c r="Z14" i="4"/>
  <c r="AD13" i="4"/>
  <c r="Z13" i="4"/>
  <c r="AD12" i="4"/>
  <c r="Z12" i="4"/>
  <c r="AD11" i="4"/>
  <c r="Z11" i="4"/>
  <c r="AC30" i="4"/>
  <c r="Y30" i="4"/>
  <c r="AC29" i="4"/>
  <c r="Y29" i="4"/>
  <c r="AC28" i="4"/>
  <c r="Y28" i="4"/>
  <c r="AC25" i="4"/>
  <c r="Y25" i="4"/>
  <c r="AC24" i="4"/>
  <c r="Y24" i="4"/>
  <c r="AC23" i="4"/>
  <c r="Y23" i="4"/>
  <c r="AC22" i="4"/>
  <c r="Y22" i="4"/>
  <c r="AC21" i="4"/>
  <c r="Y21" i="4"/>
  <c r="AC18" i="4"/>
  <c r="Y18" i="4"/>
  <c r="AC17" i="4"/>
  <c r="Y17" i="4"/>
  <c r="AC16" i="4"/>
  <c r="Y16" i="4"/>
  <c r="AC15" i="4"/>
  <c r="Y15" i="4"/>
  <c r="AC14" i="4"/>
  <c r="Y14" i="4"/>
  <c r="AC13" i="4"/>
  <c r="Y13" i="4"/>
  <c r="AC12" i="4"/>
  <c r="Y12" i="4"/>
  <c r="AC11" i="4"/>
  <c r="Y11" i="4"/>
  <c r="X30" i="4"/>
  <c r="X29" i="4"/>
  <c r="X28" i="4"/>
  <c r="X25" i="4"/>
  <c r="X24" i="4"/>
  <c r="X23" i="4"/>
  <c r="X22" i="4"/>
  <c r="X21" i="4"/>
  <c r="X18" i="4"/>
  <c r="X17" i="4"/>
  <c r="X16" i="4"/>
  <c r="X15" i="4"/>
  <c r="X14" i="4"/>
  <c r="X13" i="4"/>
  <c r="X12" i="4"/>
  <c r="X11" i="4"/>
  <c r="W30" i="4"/>
  <c r="W29" i="4"/>
  <c r="W28" i="4"/>
  <c r="W25" i="4"/>
  <c r="W24" i="4"/>
  <c r="W23" i="4"/>
  <c r="W22" i="4"/>
  <c r="W21" i="4"/>
  <c r="W18" i="4"/>
  <c r="W17" i="4"/>
  <c r="W16" i="4"/>
  <c r="W15" i="4"/>
  <c r="W14" i="4"/>
  <c r="W13" i="4"/>
  <c r="W12" i="4"/>
  <c r="W11" i="4"/>
  <c r="AB30" i="4"/>
  <c r="AB29" i="4"/>
  <c r="AB28" i="4"/>
  <c r="AB25" i="4"/>
  <c r="AB24" i="4"/>
  <c r="AB23" i="4"/>
  <c r="AB22" i="4"/>
  <c r="AB21" i="4"/>
  <c r="AB18" i="4"/>
  <c r="AB17" i="4"/>
  <c r="AB16" i="4"/>
  <c r="AB15" i="4"/>
  <c r="AB14" i="4"/>
  <c r="AB13" i="4"/>
  <c r="AB12" i="4"/>
  <c r="AB11" i="4"/>
  <c r="AA28" i="4"/>
  <c r="AA22" i="4"/>
  <c r="AA16" i="4"/>
  <c r="AA12" i="4"/>
  <c r="AA29" i="4"/>
  <c r="AA25" i="4"/>
  <c r="AA21" i="4"/>
  <c r="AA15" i="4"/>
  <c r="AA11" i="4"/>
  <c r="AA13" i="4"/>
  <c r="AA30" i="4"/>
  <c r="AA24" i="4"/>
  <c r="AA18" i="4"/>
  <c r="AA14" i="4"/>
  <c r="AA23" i="4"/>
  <c r="AA17" i="4"/>
  <c r="AD30" i="5"/>
  <c r="Z30" i="5"/>
  <c r="AD29" i="5"/>
  <c r="Z29" i="5"/>
  <c r="AD28" i="5"/>
  <c r="Z28" i="5"/>
  <c r="AD25" i="5"/>
  <c r="Z25" i="5"/>
  <c r="AD24" i="5"/>
  <c r="Z24" i="5"/>
  <c r="AD23" i="5"/>
  <c r="Z23" i="5"/>
  <c r="AD22" i="5"/>
  <c r="Z22" i="5"/>
  <c r="AD21" i="5"/>
  <c r="Z21" i="5"/>
  <c r="AD18" i="5"/>
  <c r="Z18" i="5"/>
  <c r="AD17" i="5"/>
  <c r="Z17" i="5"/>
  <c r="AD16" i="5"/>
  <c r="AC30" i="5"/>
  <c r="Y30" i="5"/>
  <c r="AC29" i="5"/>
  <c r="Y29" i="5"/>
  <c r="AC28" i="5"/>
  <c r="Y28" i="5"/>
  <c r="AC25" i="5"/>
  <c r="Y25" i="5"/>
  <c r="AC24" i="5"/>
  <c r="Y24" i="5"/>
  <c r="AC23" i="5"/>
  <c r="Y23" i="5"/>
  <c r="AC22" i="5"/>
  <c r="Y22" i="5"/>
  <c r="AC21" i="5"/>
  <c r="Y21" i="5"/>
  <c r="AC18" i="5"/>
  <c r="Y18" i="5"/>
  <c r="AB30" i="5"/>
  <c r="X30" i="5"/>
  <c r="AB29" i="5"/>
  <c r="X29" i="5"/>
  <c r="AB28" i="5"/>
  <c r="X28" i="5"/>
  <c r="AB25" i="5"/>
  <c r="X25" i="5"/>
  <c r="AB24" i="5"/>
  <c r="X24" i="5"/>
  <c r="AB23" i="5"/>
  <c r="X23" i="5"/>
  <c r="AB22" i="5"/>
  <c r="X22" i="5"/>
  <c r="AB21" i="5"/>
  <c r="X21" i="5"/>
  <c r="AB18" i="5"/>
  <c r="X18" i="5"/>
  <c r="AB17" i="5"/>
  <c r="X17" i="5"/>
  <c r="AB16" i="5"/>
  <c r="AA30" i="5"/>
  <c r="AA28" i="5"/>
  <c r="AA24" i="5"/>
  <c r="AA22" i="5"/>
  <c r="AA18" i="5"/>
  <c r="Y17" i="5"/>
  <c r="Z16" i="5"/>
  <c r="AD15" i="5"/>
  <c r="Z15" i="5"/>
  <c r="AD14" i="5"/>
  <c r="Z14" i="5"/>
  <c r="AD13" i="5"/>
  <c r="Z13" i="5"/>
  <c r="AD12" i="5"/>
  <c r="Z12" i="5"/>
  <c r="AD11" i="5"/>
  <c r="Z11" i="5"/>
  <c r="W30" i="5"/>
  <c r="W28" i="5"/>
  <c r="W24" i="5"/>
  <c r="W22" i="5"/>
  <c r="W18" i="5"/>
  <c r="W17" i="5"/>
  <c r="Y16" i="5"/>
  <c r="AC15" i="5"/>
  <c r="Y15" i="5"/>
  <c r="AC14" i="5"/>
  <c r="Y14" i="5"/>
  <c r="AC13" i="5"/>
  <c r="Y13" i="5"/>
  <c r="AC12" i="5"/>
  <c r="Y12" i="5"/>
  <c r="AC11" i="5"/>
  <c r="Y11" i="5"/>
  <c r="AA29" i="5"/>
  <c r="AA23" i="5"/>
  <c r="AC17" i="5"/>
  <c r="X16" i="5"/>
  <c r="X15" i="5"/>
  <c r="X14" i="5"/>
  <c r="X13" i="5"/>
  <c r="X12" i="5"/>
  <c r="X11" i="5"/>
  <c r="W21" i="5"/>
  <c r="W29" i="5"/>
  <c r="W23" i="5"/>
  <c r="AA17" i="5"/>
  <c r="W16" i="5"/>
  <c r="W15" i="5"/>
  <c r="W14" i="5"/>
  <c r="W13" i="5"/>
  <c r="W12" i="5"/>
  <c r="W11" i="5"/>
  <c r="W25" i="5"/>
  <c r="AA25" i="5"/>
  <c r="AA21" i="5"/>
  <c r="AC16" i="5"/>
  <c r="AB15" i="5"/>
  <c r="AB14" i="5"/>
  <c r="AB13" i="5"/>
  <c r="AB12" i="5"/>
  <c r="AB11" i="5"/>
  <c r="AA16" i="5"/>
  <c r="AA12" i="5"/>
  <c r="AA15" i="5"/>
  <c r="AA11" i="5"/>
  <c r="AA13" i="5"/>
  <c r="AA14" i="5"/>
  <c r="AD30" i="6"/>
  <c r="Z30" i="6"/>
  <c r="AD29" i="6"/>
  <c r="Z29" i="6"/>
  <c r="AD28" i="6"/>
  <c r="Z28" i="6"/>
  <c r="AD25" i="6"/>
  <c r="Z25" i="6"/>
  <c r="AD24" i="6"/>
  <c r="Z24" i="6"/>
  <c r="AD23" i="6"/>
  <c r="Z23" i="6"/>
  <c r="AD22" i="6"/>
  <c r="Z22" i="6"/>
  <c r="AD21" i="6"/>
  <c r="Z21" i="6"/>
  <c r="AD18" i="6"/>
  <c r="Z18" i="6"/>
  <c r="AD17" i="6"/>
  <c r="Z17" i="6"/>
  <c r="AD16" i="6"/>
  <c r="Z16" i="6"/>
  <c r="AD15" i="6"/>
  <c r="Z15" i="6"/>
  <c r="AD14" i="6"/>
  <c r="Z14" i="6"/>
  <c r="AD13" i="6"/>
  <c r="Z13" i="6"/>
  <c r="AD12" i="6"/>
  <c r="Z12" i="6"/>
  <c r="AD11" i="6"/>
  <c r="Z11" i="6"/>
  <c r="AC30" i="6"/>
  <c r="Y30" i="6"/>
  <c r="AC29" i="6"/>
  <c r="Y29" i="6"/>
  <c r="AC28" i="6"/>
  <c r="Y28" i="6"/>
  <c r="AC25" i="6"/>
  <c r="Y25" i="6"/>
  <c r="AC24" i="6"/>
  <c r="Y24" i="6"/>
  <c r="AC23" i="6"/>
  <c r="Y23" i="6"/>
  <c r="AC22" i="6"/>
  <c r="Y22" i="6"/>
  <c r="AC21" i="6"/>
  <c r="Y21" i="6"/>
  <c r="AC18" i="6"/>
  <c r="Y18" i="6"/>
  <c r="AC17" i="6"/>
  <c r="Y17" i="6"/>
  <c r="AC16" i="6"/>
  <c r="Y16" i="6"/>
  <c r="AC15" i="6"/>
  <c r="Y15" i="6"/>
  <c r="AC14" i="6"/>
  <c r="Y14" i="6"/>
  <c r="AC13" i="6"/>
  <c r="Y13" i="6"/>
  <c r="AC12" i="6"/>
  <c r="Y12" i="6"/>
  <c r="AC11" i="6"/>
  <c r="Y11" i="6"/>
  <c r="AB30" i="6"/>
  <c r="X30" i="6"/>
  <c r="AB29" i="6"/>
  <c r="X29" i="6"/>
  <c r="AB28" i="6"/>
  <c r="X28" i="6"/>
  <c r="AB25" i="6"/>
  <c r="X25" i="6"/>
  <c r="AB24" i="6"/>
  <c r="X24" i="6"/>
  <c r="AB23" i="6"/>
  <c r="X23" i="6"/>
  <c r="AB22" i="6"/>
  <c r="X22" i="6"/>
  <c r="AB21" i="6"/>
  <c r="X21" i="6"/>
  <c r="AB18" i="6"/>
  <c r="X18" i="6"/>
  <c r="AB17" i="6"/>
  <c r="X17" i="6"/>
  <c r="AB16" i="6"/>
  <c r="X16" i="6"/>
  <c r="AB15" i="6"/>
  <c r="X15" i="6"/>
  <c r="AB14" i="6"/>
  <c r="X14" i="6"/>
  <c r="AB13" i="6"/>
  <c r="X13" i="6"/>
  <c r="AB12" i="6"/>
  <c r="X12" i="6"/>
  <c r="AB11" i="6"/>
  <c r="X11" i="6"/>
  <c r="AA30" i="6"/>
  <c r="AA28" i="6"/>
  <c r="AA24" i="6"/>
  <c r="AA22" i="6"/>
  <c r="AA18" i="6"/>
  <c r="AA16" i="6"/>
  <c r="AA14" i="6"/>
  <c r="AA12" i="6"/>
  <c r="W30" i="6"/>
  <c r="W28" i="6"/>
  <c r="W24" i="6"/>
  <c r="W22" i="6"/>
  <c r="W18" i="6"/>
  <c r="W16" i="6"/>
  <c r="W14" i="6"/>
  <c r="W12" i="6"/>
  <c r="AA29" i="6"/>
  <c r="AA23" i="6"/>
  <c r="AA17" i="6"/>
  <c r="AA13" i="6"/>
  <c r="W21" i="6"/>
  <c r="W29" i="6"/>
  <c r="W23" i="6"/>
  <c r="W17" i="6"/>
  <c r="W13" i="6"/>
  <c r="W15" i="6"/>
  <c r="AA25" i="6"/>
  <c r="AA21" i="6"/>
  <c r="AA15" i="6"/>
  <c r="AA11" i="6"/>
  <c r="W25" i="6"/>
  <c r="W11" i="6"/>
  <c r="AD30" i="9"/>
  <c r="Z30" i="9"/>
  <c r="AD29" i="9"/>
  <c r="Z29" i="9"/>
  <c r="AD28" i="9"/>
  <c r="Z28" i="9"/>
  <c r="AD25" i="9"/>
  <c r="Z25" i="9"/>
  <c r="AD24" i="9"/>
  <c r="Z24" i="9"/>
  <c r="AD23" i="9"/>
  <c r="Z23" i="9"/>
  <c r="AD22" i="9"/>
  <c r="Z22" i="9"/>
  <c r="AD21" i="9"/>
  <c r="Z21" i="9"/>
  <c r="AD18" i="9"/>
  <c r="Z18" i="9"/>
  <c r="AD17" i="9"/>
  <c r="Z17" i="9"/>
  <c r="AD16" i="9"/>
  <c r="Z16" i="9"/>
  <c r="AD15" i="9"/>
  <c r="Z15" i="9"/>
  <c r="AD14" i="9"/>
  <c r="Z14" i="9"/>
  <c r="AD13" i="9"/>
  <c r="Z13" i="9"/>
  <c r="AD12" i="9"/>
  <c r="Z12" i="9"/>
  <c r="AD11" i="9"/>
  <c r="Z11" i="9"/>
  <c r="AC30" i="9"/>
  <c r="Y30" i="9"/>
  <c r="AC29" i="9"/>
  <c r="Y29" i="9"/>
  <c r="AC28" i="9"/>
  <c r="Y28" i="9"/>
  <c r="AC25" i="9"/>
  <c r="Y25" i="9"/>
  <c r="AC24" i="9"/>
  <c r="Y24" i="9"/>
  <c r="AC23" i="9"/>
  <c r="Y23" i="9"/>
  <c r="AC22" i="9"/>
  <c r="Y22" i="9"/>
  <c r="AC21" i="9"/>
  <c r="Y21" i="9"/>
  <c r="AC18" i="9"/>
  <c r="Y18" i="9"/>
  <c r="AC17" i="9"/>
  <c r="Y17" i="9"/>
  <c r="AC16" i="9"/>
  <c r="Y16" i="9"/>
  <c r="AC15" i="9"/>
  <c r="Y15" i="9"/>
  <c r="AC14" i="9"/>
  <c r="Y14" i="9"/>
  <c r="AC13" i="9"/>
  <c r="Y13" i="9"/>
  <c r="AC12" i="9"/>
  <c r="Y12" i="9"/>
  <c r="AC11" i="9"/>
  <c r="Y11" i="9"/>
  <c r="AB30" i="9"/>
  <c r="X30" i="9"/>
  <c r="AB29" i="9"/>
  <c r="X29" i="9"/>
  <c r="AB28" i="9"/>
  <c r="X28" i="9"/>
  <c r="AB25" i="9"/>
  <c r="X25" i="9"/>
  <c r="AB24" i="9"/>
  <c r="X24" i="9"/>
  <c r="AB23" i="9"/>
  <c r="X23" i="9"/>
  <c r="AB22" i="9"/>
  <c r="X22" i="9"/>
  <c r="AB21" i="9"/>
  <c r="X21" i="9"/>
  <c r="AB18" i="9"/>
  <c r="X18" i="9"/>
  <c r="AB17" i="9"/>
  <c r="X17" i="9"/>
  <c r="AB16" i="9"/>
  <c r="X16" i="9"/>
  <c r="AB15" i="9"/>
  <c r="X15" i="9"/>
  <c r="AB14" i="9"/>
  <c r="X14" i="9"/>
  <c r="AB13" i="9"/>
  <c r="X13" i="9"/>
  <c r="AB12" i="9"/>
  <c r="X12" i="9"/>
  <c r="AB11" i="9"/>
  <c r="X11" i="9"/>
  <c r="AA30" i="9"/>
  <c r="AA28" i="9"/>
  <c r="AA24" i="9"/>
  <c r="AA22" i="9"/>
  <c r="AA18" i="9"/>
  <c r="AA16" i="9"/>
  <c r="AA14" i="9"/>
  <c r="AA12" i="9"/>
  <c r="W30" i="9"/>
  <c r="W28" i="9"/>
  <c r="W24" i="9"/>
  <c r="W22" i="9"/>
  <c r="W18" i="9"/>
  <c r="W16" i="9"/>
  <c r="W14" i="9"/>
  <c r="W12" i="9"/>
  <c r="AA29" i="9"/>
  <c r="AA23" i="9"/>
  <c r="AA17" i="9"/>
  <c r="AA13" i="9"/>
  <c r="W15" i="9"/>
  <c r="W29" i="9"/>
  <c r="W23" i="9"/>
  <c r="W17" i="9"/>
  <c r="W13" i="9"/>
  <c r="W21" i="9"/>
  <c r="W11" i="9"/>
  <c r="AA25" i="9"/>
  <c r="AA21" i="9"/>
  <c r="AA15" i="9"/>
  <c r="AA11" i="9"/>
  <c r="W25" i="9"/>
  <c r="W30" i="2"/>
  <c r="W24" i="2"/>
  <c r="W18" i="2"/>
  <c r="W14" i="2"/>
  <c r="W29" i="2"/>
  <c r="W23" i="2"/>
  <c r="W17" i="2"/>
  <c r="W13" i="2"/>
  <c r="W28" i="2"/>
  <c r="W22" i="2"/>
  <c r="W16" i="2"/>
  <c r="W12" i="2"/>
  <c r="W15" i="2"/>
  <c r="W11" i="2"/>
  <c r="W25" i="2"/>
  <c r="W21" i="2"/>
  <c r="X14" i="2"/>
  <c r="X22" i="2"/>
  <c r="X24" i="2"/>
  <c r="T44" i="30"/>
  <c r="AA30" i="8"/>
  <c r="W30" i="8"/>
  <c r="AA29" i="8"/>
  <c r="W29" i="8"/>
  <c r="AA28" i="8"/>
  <c r="W28" i="8"/>
  <c r="AA25" i="8"/>
  <c r="W25" i="8"/>
  <c r="AA24" i="8"/>
  <c r="W24" i="8"/>
  <c r="AA23" i="8"/>
  <c r="W23" i="8"/>
  <c r="AA22" i="8"/>
  <c r="W22" i="8"/>
  <c r="AA21" i="8"/>
  <c r="W21" i="8"/>
  <c r="AA18" i="8"/>
  <c r="W18" i="8"/>
  <c r="AA17" i="8"/>
  <c r="W17" i="8"/>
  <c r="AA16" i="8"/>
  <c r="W16" i="8"/>
  <c r="AA15" i="8"/>
  <c r="W15" i="8"/>
  <c r="AA14" i="8"/>
  <c r="W14" i="8"/>
  <c r="AA13" i="8"/>
  <c r="W13" i="8"/>
  <c r="AA12" i="8"/>
  <c r="W12" i="8"/>
  <c r="AA11" i="8"/>
  <c r="W11" i="8"/>
  <c r="AD30" i="8"/>
  <c r="Z30" i="8"/>
  <c r="AD29" i="8"/>
  <c r="Z29" i="8"/>
  <c r="AD28" i="8"/>
  <c r="Z28" i="8"/>
  <c r="AD25" i="8"/>
  <c r="Z25" i="8"/>
  <c r="AD24" i="8"/>
  <c r="Z24" i="8"/>
  <c r="AD23" i="8"/>
  <c r="Z23" i="8"/>
  <c r="AD22" i="8"/>
  <c r="Z22" i="8"/>
  <c r="AD21" i="8"/>
  <c r="Z21" i="8"/>
  <c r="AD18" i="8"/>
  <c r="Z18" i="8"/>
  <c r="AD17" i="8"/>
  <c r="Z17" i="8"/>
  <c r="AC30" i="8"/>
  <c r="Y30" i="8"/>
  <c r="AC29" i="8"/>
  <c r="Y29" i="8"/>
  <c r="AC28" i="8"/>
  <c r="Y28" i="8"/>
  <c r="AC25" i="8"/>
  <c r="Y25" i="8"/>
  <c r="AC24" i="8"/>
  <c r="Y24" i="8"/>
  <c r="AC23" i="8"/>
  <c r="Y23" i="8"/>
  <c r="AC22" i="8"/>
  <c r="Y22" i="8"/>
  <c r="AC21" i="8"/>
  <c r="Y21" i="8"/>
  <c r="AC18" i="8"/>
  <c r="Y18" i="8"/>
  <c r="AC17" i="8"/>
  <c r="Y17" i="8"/>
  <c r="AC16" i="8"/>
  <c r="Y16" i="8"/>
  <c r="AC15" i="8"/>
  <c r="Y15" i="8"/>
  <c r="AC14" i="8"/>
  <c r="Y14" i="8"/>
  <c r="AC13" i="8"/>
  <c r="Y13" i="8"/>
  <c r="AC12" i="8"/>
  <c r="Y12" i="8"/>
  <c r="AC11" i="8"/>
  <c r="Y11" i="8"/>
  <c r="X29" i="8"/>
  <c r="X25" i="8"/>
  <c r="X23" i="8"/>
  <c r="X21" i="8"/>
  <c r="X17" i="8"/>
  <c r="X16" i="8"/>
  <c r="X15" i="8"/>
  <c r="X14" i="8"/>
  <c r="X13" i="8"/>
  <c r="X12" i="8"/>
  <c r="X11" i="8"/>
  <c r="AB30" i="8"/>
  <c r="AB28" i="8"/>
  <c r="AB24" i="8"/>
  <c r="AB22" i="8"/>
  <c r="AB18" i="8"/>
  <c r="AD16" i="8"/>
  <c r="AD15" i="8"/>
  <c r="AD14" i="8"/>
  <c r="AD13" i="8"/>
  <c r="AD12" i="8"/>
  <c r="AD11" i="8"/>
  <c r="X30" i="8"/>
  <c r="X28" i="8"/>
  <c r="X24" i="8"/>
  <c r="X22" i="8"/>
  <c r="X18" i="8"/>
  <c r="AB16" i="8"/>
  <c r="AB15" i="8"/>
  <c r="AB14" i="8"/>
  <c r="AB13" i="8"/>
  <c r="AB12" i="8"/>
  <c r="AB11" i="8"/>
  <c r="AB29" i="8"/>
  <c r="AB17" i="8"/>
  <c r="Z13" i="8"/>
  <c r="AB25" i="8"/>
  <c r="Z16" i="8"/>
  <c r="Z12" i="8"/>
  <c r="AB23" i="8"/>
  <c r="Z15" i="8"/>
  <c r="Z11" i="8"/>
  <c r="AB21" i="8"/>
  <c r="Z14" i="8"/>
  <c r="AD30" i="10"/>
  <c r="Z30" i="10"/>
  <c r="AC30" i="10"/>
  <c r="Y30" i="10"/>
  <c r="AC29" i="10"/>
  <c r="Y29" i="10"/>
  <c r="AC28" i="10"/>
  <c r="Y28" i="10"/>
  <c r="AC25" i="10"/>
  <c r="Y25" i="10"/>
  <c r="AC24" i="10"/>
  <c r="Y24" i="10"/>
  <c r="AC23" i="10"/>
  <c r="Y23" i="10"/>
  <c r="AC22" i="10"/>
  <c r="Y22" i="10"/>
  <c r="AC21" i="10"/>
  <c r="Y21" i="10"/>
  <c r="AC18" i="10"/>
  <c r="Y18" i="10"/>
  <c r="AC17" i="10"/>
  <c r="Y17" i="10"/>
  <c r="AC16" i="10"/>
  <c r="Y16" i="10"/>
  <c r="AC15" i="10"/>
  <c r="Y15" i="10"/>
  <c r="AC14" i="10"/>
  <c r="Y14" i="10"/>
  <c r="AC13" i="10"/>
  <c r="Y13" i="10"/>
  <c r="AC12" i="10"/>
  <c r="Y12" i="10"/>
  <c r="AC11" i="10"/>
  <c r="Y11" i="10"/>
  <c r="AB30" i="10"/>
  <c r="X30" i="10"/>
  <c r="AB29" i="10"/>
  <c r="X29" i="10"/>
  <c r="AB28" i="10"/>
  <c r="X28" i="10"/>
  <c r="AB25" i="10"/>
  <c r="X25" i="10"/>
  <c r="AB24" i="10"/>
  <c r="X24" i="10"/>
  <c r="AB23" i="10"/>
  <c r="X23" i="10"/>
  <c r="AB22" i="10"/>
  <c r="X22" i="10"/>
  <c r="AB21" i="10"/>
  <c r="X21" i="10"/>
  <c r="AB18" i="10"/>
  <c r="X18" i="10"/>
  <c r="AB17" i="10"/>
  <c r="X17" i="10"/>
  <c r="AB16" i="10"/>
  <c r="X16" i="10"/>
  <c r="AB15" i="10"/>
  <c r="X15" i="10"/>
  <c r="AB14" i="10"/>
  <c r="X14" i="10"/>
  <c r="AB13" i="10"/>
  <c r="X13" i="10"/>
  <c r="AB12" i="10"/>
  <c r="X12" i="10"/>
  <c r="AB11" i="10"/>
  <c r="X11" i="10"/>
  <c r="AA30" i="10"/>
  <c r="Z29" i="10"/>
  <c r="Z28" i="10"/>
  <c r="Z25" i="10"/>
  <c r="Z24" i="10"/>
  <c r="Z23" i="10"/>
  <c r="Z22" i="10"/>
  <c r="Z21" i="10"/>
  <c r="Z18" i="10"/>
  <c r="Z17" i="10"/>
  <c r="Z16" i="10"/>
  <c r="Z15" i="10"/>
  <c r="Z14" i="10"/>
  <c r="Z13" i="10"/>
  <c r="Z12" i="10"/>
  <c r="Z11" i="10"/>
  <c r="W30" i="10"/>
  <c r="W29" i="10"/>
  <c r="W28" i="10"/>
  <c r="W25" i="10"/>
  <c r="W24" i="10"/>
  <c r="W23" i="10"/>
  <c r="W22" i="10"/>
  <c r="W21" i="10"/>
  <c r="W18" i="10"/>
  <c r="W17" i="10"/>
  <c r="W16" i="10"/>
  <c r="W15" i="10"/>
  <c r="W14" i="10"/>
  <c r="W13" i="10"/>
  <c r="W12" i="10"/>
  <c r="W11" i="10"/>
  <c r="AD29" i="10"/>
  <c r="AD28" i="10"/>
  <c r="AD25" i="10"/>
  <c r="AD24" i="10"/>
  <c r="AD23" i="10"/>
  <c r="AD22" i="10"/>
  <c r="AD21" i="10"/>
  <c r="AD18" i="10"/>
  <c r="AD17" i="10"/>
  <c r="AD16" i="10"/>
  <c r="AD15" i="10"/>
  <c r="AD14" i="10"/>
  <c r="AD13" i="10"/>
  <c r="AD12" i="10"/>
  <c r="AD11" i="10"/>
  <c r="AA29" i="10"/>
  <c r="AA23" i="10"/>
  <c r="AA17" i="10"/>
  <c r="AA13" i="10"/>
  <c r="AA28" i="10"/>
  <c r="AA22" i="10"/>
  <c r="AA16" i="10"/>
  <c r="AA12" i="10"/>
  <c r="AA25" i="10"/>
  <c r="AA21" i="10"/>
  <c r="AA15" i="10"/>
  <c r="AA11" i="10"/>
  <c r="AA14" i="10"/>
  <c r="AA24" i="10"/>
  <c r="AA18" i="10"/>
  <c r="AA30" i="7"/>
  <c r="W30" i="7"/>
  <c r="AA29" i="7"/>
  <c r="AC30" i="7"/>
  <c r="Y30" i="7"/>
  <c r="AC29" i="7"/>
  <c r="Y29" i="7"/>
  <c r="AC28" i="7"/>
  <c r="Y28" i="7"/>
  <c r="AC25" i="7"/>
  <c r="Y25" i="7"/>
  <c r="AC24" i="7"/>
  <c r="Y24" i="7"/>
  <c r="AC23" i="7"/>
  <c r="X30" i="7"/>
  <c r="X29" i="7"/>
  <c r="AA28" i="7"/>
  <c r="AD25" i="7"/>
  <c r="X25" i="7"/>
  <c r="AA24" i="7"/>
  <c r="AD23" i="7"/>
  <c r="Y23" i="7"/>
  <c r="AC22" i="7"/>
  <c r="Y22" i="7"/>
  <c r="AC21" i="7"/>
  <c r="Y21" i="7"/>
  <c r="AC18" i="7"/>
  <c r="Y18" i="7"/>
  <c r="AC17" i="7"/>
  <c r="Y17" i="7"/>
  <c r="AC16" i="7"/>
  <c r="Y16" i="7"/>
  <c r="AC15" i="7"/>
  <c r="Y15" i="7"/>
  <c r="AC14" i="7"/>
  <c r="Y14" i="7"/>
  <c r="AC13" i="7"/>
  <c r="Y13" i="7"/>
  <c r="AC12" i="7"/>
  <c r="Y12" i="7"/>
  <c r="AC11" i="7"/>
  <c r="Y11" i="7"/>
  <c r="AD30" i="7"/>
  <c r="AD29" i="7"/>
  <c r="W29" i="7"/>
  <c r="Z28" i="7"/>
  <c r="AB25" i="7"/>
  <c r="W25" i="7"/>
  <c r="Z24" i="7"/>
  <c r="AB23" i="7"/>
  <c r="X23" i="7"/>
  <c r="AB22" i="7"/>
  <c r="X22" i="7"/>
  <c r="AB21" i="7"/>
  <c r="X21" i="7"/>
  <c r="AB18" i="7"/>
  <c r="X18" i="7"/>
  <c r="AB17" i="7"/>
  <c r="X17" i="7"/>
  <c r="AB16" i="7"/>
  <c r="X16" i="7"/>
  <c r="AB15" i="7"/>
  <c r="X15" i="7"/>
  <c r="AB14" i="7"/>
  <c r="X14" i="7"/>
  <c r="AB13" i="7"/>
  <c r="X13" i="7"/>
  <c r="AB12" i="7"/>
  <c r="X12" i="7"/>
  <c r="AB11" i="7"/>
  <c r="X11" i="7"/>
  <c r="AB30" i="7"/>
  <c r="AB29" i="7"/>
  <c r="AD28" i="7"/>
  <c r="X28" i="7"/>
  <c r="AA25" i="7"/>
  <c r="AD24" i="7"/>
  <c r="X24" i="7"/>
  <c r="AA23" i="7"/>
  <c r="W23" i="7"/>
  <c r="AA22" i="7"/>
  <c r="W22" i="7"/>
  <c r="AA21" i="7"/>
  <c r="W21" i="7"/>
  <c r="AA18" i="7"/>
  <c r="W18" i="7"/>
  <c r="AA17" i="7"/>
  <c r="W17" i="7"/>
  <c r="AA16" i="7"/>
  <c r="W16" i="7"/>
  <c r="AA15" i="7"/>
  <c r="W15" i="7"/>
  <c r="AA14" i="7"/>
  <c r="W14" i="7"/>
  <c r="AA13" i="7"/>
  <c r="W13" i="7"/>
  <c r="AA12" i="7"/>
  <c r="W12" i="7"/>
  <c r="AA11" i="7"/>
  <c r="W11" i="7"/>
  <c r="Z29" i="7"/>
  <c r="AB24" i="7"/>
  <c r="Z22" i="7"/>
  <c r="Z18" i="7"/>
  <c r="Z16" i="7"/>
  <c r="Z14" i="7"/>
  <c r="Z12" i="7"/>
  <c r="AD12" i="7"/>
  <c r="AB28" i="7"/>
  <c r="W24" i="7"/>
  <c r="AD21" i="7"/>
  <c r="AD17" i="7"/>
  <c r="AD15" i="7"/>
  <c r="AD13" i="7"/>
  <c r="AD11" i="7"/>
  <c r="W28" i="7"/>
  <c r="Z23" i="7"/>
  <c r="Z21" i="7"/>
  <c r="Z17" i="7"/>
  <c r="Z15" i="7"/>
  <c r="Z13" i="7"/>
  <c r="Z11" i="7"/>
  <c r="Z30" i="7"/>
  <c r="Z25" i="7"/>
  <c r="AD22" i="7"/>
  <c r="AD18" i="7"/>
  <c r="AD16" i="7"/>
  <c r="AD14" i="7"/>
  <c r="AD30" i="11"/>
  <c r="Z30" i="11"/>
  <c r="AD29" i="11"/>
  <c r="Z29" i="11"/>
  <c r="AD28" i="11"/>
  <c r="Z28" i="11"/>
  <c r="AD25" i="11"/>
  <c r="Z25" i="11"/>
  <c r="AD24" i="11"/>
  <c r="Z24" i="11"/>
  <c r="AD23" i="11"/>
  <c r="Z23" i="11"/>
  <c r="AD22" i="11"/>
  <c r="Z22" i="11"/>
  <c r="AD21" i="11"/>
  <c r="Z21" i="11"/>
  <c r="AD18" i="11"/>
  <c r="Z18" i="11"/>
  <c r="AD17" i="11"/>
  <c r="Z17" i="11"/>
  <c r="AD16" i="11"/>
  <c r="Z16" i="11"/>
  <c r="AD15" i="11"/>
  <c r="Z15" i="11"/>
  <c r="AD14" i="11"/>
  <c r="Z14" i="11"/>
  <c r="AD13" i="11"/>
  <c r="Z13" i="11"/>
  <c r="AD12" i="11"/>
  <c r="Z12" i="11"/>
  <c r="AD11" i="11"/>
  <c r="Z11" i="11"/>
  <c r="AC30" i="11"/>
  <c r="Y30" i="11"/>
  <c r="AC29" i="11"/>
  <c r="Y29" i="11"/>
  <c r="AC28" i="11"/>
  <c r="Y28" i="11"/>
  <c r="AC25" i="11"/>
  <c r="Y25" i="11"/>
  <c r="AC24" i="11"/>
  <c r="Y24" i="11"/>
  <c r="AC23" i="11"/>
  <c r="Y23" i="11"/>
  <c r="AC22" i="11"/>
  <c r="Y22" i="11"/>
  <c r="AC21" i="11"/>
  <c r="Y21" i="11"/>
  <c r="AC18" i="11"/>
  <c r="Y18" i="11"/>
  <c r="AC17" i="11"/>
  <c r="Y17" i="11"/>
  <c r="AC16" i="11"/>
  <c r="Y16" i="11"/>
  <c r="AC15" i="11"/>
  <c r="Y15" i="11"/>
  <c r="AC14" i="11"/>
  <c r="Y14" i="11"/>
  <c r="AC13" i="11"/>
  <c r="Y13" i="11"/>
  <c r="AC12" i="11"/>
  <c r="Y12" i="11"/>
  <c r="AC11" i="11"/>
  <c r="Y11" i="11"/>
  <c r="AB30" i="11"/>
  <c r="X30" i="11"/>
  <c r="AB29" i="11"/>
  <c r="X29" i="11"/>
  <c r="AB28" i="11"/>
  <c r="X28" i="11"/>
  <c r="AB25" i="11"/>
  <c r="X25" i="11"/>
  <c r="AB24" i="11"/>
  <c r="X24" i="11"/>
  <c r="AB23" i="11"/>
  <c r="X23" i="11"/>
  <c r="AB22" i="11"/>
  <c r="X22" i="11"/>
  <c r="AB21" i="11"/>
  <c r="X21" i="11"/>
  <c r="AB18" i="11"/>
  <c r="X18" i="11"/>
  <c r="AB17" i="11"/>
  <c r="X17" i="11"/>
  <c r="AB16" i="11"/>
  <c r="X16" i="11"/>
  <c r="AB15" i="11"/>
  <c r="X15" i="11"/>
  <c r="AB14" i="11"/>
  <c r="X14" i="11"/>
  <c r="AB13" i="11"/>
  <c r="X13" i="11"/>
  <c r="AB12" i="11"/>
  <c r="X12" i="11"/>
  <c r="AB11" i="11"/>
  <c r="X11" i="11"/>
  <c r="AA30" i="11"/>
  <c r="AA28" i="11"/>
  <c r="AA24" i="11"/>
  <c r="AA22" i="11"/>
  <c r="AA18" i="11"/>
  <c r="AA16" i="11"/>
  <c r="AA14" i="11"/>
  <c r="AA12" i="11"/>
  <c r="W30" i="11"/>
  <c r="W28" i="11"/>
  <c r="W24" i="11"/>
  <c r="W22" i="11"/>
  <c r="W18" i="11"/>
  <c r="W16" i="11"/>
  <c r="W14" i="11"/>
  <c r="W12" i="11"/>
  <c r="AA29" i="11"/>
  <c r="AA25" i="11"/>
  <c r="AA23" i="11"/>
  <c r="AA21" i="11"/>
  <c r="AA17" i="11"/>
  <c r="AA15" i="11"/>
  <c r="AA13" i="11"/>
  <c r="AA11" i="11"/>
  <c r="W29" i="11"/>
  <c r="W17" i="11"/>
  <c r="W25" i="11"/>
  <c r="W15" i="11"/>
  <c r="W23" i="11"/>
  <c r="W13" i="11"/>
  <c r="W21" i="11"/>
  <c r="W11" i="11"/>
  <c r="AC24" i="1"/>
  <c r="Y14" i="1"/>
  <c r="Z11" i="1"/>
  <c r="Y28" i="1"/>
  <c r="Y22" i="1"/>
  <c r="Y17" i="1"/>
  <c r="Y12" i="1"/>
  <c r="Y30" i="1"/>
  <c r="Y25" i="1"/>
  <c r="Y23" i="1"/>
  <c r="Y16" i="1"/>
  <c r="AB30" i="1"/>
  <c r="AB29" i="1"/>
  <c r="AB28" i="1"/>
  <c r="AB25" i="1"/>
  <c r="AB24" i="1"/>
  <c r="AB23" i="1"/>
  <c r="AB22" i="1"/>
  <c r="AB21" i="1"/>
  <c r="AB18" i="1"/>
  <c r="AB17" i="1"/>
  <c r="AB16" i="1"/>
  <c r="AB15" i="1"/>
  <c r="AB14" i="1"/>
  <c r="AB13" i="1"/>
  <c r="AB12" i="1"/>
  <c r="AB11" i="1"/>
  <c r="AA30" i="1"/>
  <c r="AA29" i="1"/>
  <c r="AA28" i="1"/>
  <c r="AA25" i="1"/>
  <c r="AA24" i="1"/>
  <c r="AA23" i="1"/>
  <c r="AA22" i="1"/>
  <c r="AA21" i="1"/>
  <c r="AA18" i="1"/>
  <c r="AA17" i="1"/>
  <c r="AA16" i="1"/>
  <c r="AA15" i="1"/>
  <c r="AA14" i="1"/>
  <c r="AA13" i="1"/>
  <c r="AA12" i="1"/>
  <c r="AA11" i="1"/>
  <c r="Z30" i="1"/>
  <c r="Z29" i="1"/>
  <c r="Z28" i="1"/>
  <c r="Z25" i="1"/>
  <c r="Z24" i="1"/>
  <c r="Z23" i="1"/>
  <c r="Z22" i="1"/>
  <c r="Z21" i="1"/>
  <c r="Z18" i="1"/>
  <c r="Z17" i="1"/>
  <c r="Z16" i="1"/>
  <c r="Z14" i="1"/>
  <c r="Z13" i="1"/>
  <c r="Y24" i="1"/>
  <c r="Y21" i="1"/>
  <c r="Y18" i="1"/>
  <c r="Y13" i="1"/>
  <c r="Z15" i="1"/>
  <c r="Y15" i="1"/>
  <c r="Y11" i="1"/>
  <c r="Z12" i="1"/>
  <c r="Y29" i="1"/>
  <c r="X30" i="1"/>
  <c r="X29" i="1"/>
  <c r="X28" i="1"/>
  <c r="X25" i="1"/>
  <c r="X24" i="1"/>
  <c r="X23" i="1"/>
  <c r="X22" i="1"/>
  <c r="X21" i="1"/>
  <c r="X18" i="1"/>
  <c r="X17" i="1"/>
  <c r="X16" i="1"/>
  <c r="X15" i="1"/>
  <c r="X14" i="1"/>
  <c r="X13" i="1"/>
  <c r="X12" i="1"/>
  <c r="X11" i="1"/>
  <c r="AD30" i="1"/>
  <c r="AD29" i="1"/>
  <c r="AD28" i="1"/>
  <c r="AD25" i="1"/>
  <c r="AD24" i="1"/>
  <c r="AD23" i="1"/>
  <c r="AD22" i="1"/>
  <c r="AD21" i="1"/>
  <c r="AD18" i="1"/>
  <c r="AD17" i="1"/>
  <c r="AD16" i="1"/>
  <c r="AD15" i="1"/>
  <c r="AD14" i="1"/>
  <c r="AD13" i="1"/>
  <c r="AD12" i="1"/>
  <c r="AD11" i="1"/>
  <c r="AC30" i="1"/>
  <c r="AC29" i="1"/>
  <c r="AC28" i="1"/>
  <c r="AC25" i="1"/>
  <c r="AC23" i="1"/>
  <c r="AC22" i="1"/>
  <c r="AC21" i="1"/>
  <c r="AC18" i="1"/>
  <c r="AC17" i="1"/>
  <c r="AC16" i="1"/>
  <c r="AC15" i="1"/>
  <c r="AC14" i="1"/>
  <c r="AC13" i="1"/>
  <c r="AC12" i="1"/>
  <c r="AC11" i="1"/>
  <c r="G61" i="30" l="1"/>
  <c r="H68" i="30"/>
  <c r="G67" i="30"/>
  <c r="G60" i="30"/>
  <c r="G73" i="30"/>
  <c r="AC73" i="30" s="1"/>
  <c r="H67" i="30"/>
  <c r="G56" i="30"/>
  <c r="G62" i="30"/>
  <c r="G68" i="30"/>
  <c r="G70" i="30"/>
  <c r="G58" i="30"/>
  <c r="G66" i="30"/>
  <c r="G57" i="30"/>
  <c r="H59" i="30"/>
  <c r="H69" i="30"/>
  <c r="G59" i="30"/>
  <c r="G63" i="30"/>
  <c r="G75" i="30"/>
  <c r="AC75" i="30" s="1"/>
  <c r="G69" i="30"/>
  <c r="G74" i="30"/>
  <c r="AC74" i="30" s="1"/>
  <c r="U4" i="3"/>
  <c r="T4" i="3"/>
  <c r="U4" i="2"/>
  <c r="T4" i="2"/>
  <c r="X18" i="2"/>
  <c r="H63" i="30" s="1"/>
  <c r="X16" i="2"/>
  <c r="H61" i="30" s="1"/>
  <c r="X12" i="2"/>
  <c r="H57" i="30" s="1"/>
  <c r="X30" i="2"/>
  <c r="H75" i="30" s="1"/>
  <c r="X17" i="2"/>
  <c r="H62" i="30" s="1"/>
  <c r="X28" i="2"/>
  <c r="X11" i="2"/>
  <c r="H56" i="30" s="1"/>
  <c r="X25" i="2"/>
  <c r="H70" i="30" s="1"/>
  <c r="X29" i="2"/>
  <c r="H74" i="30" s="1"/>
  <c r="X15" i="2"/>
  <c r="H60" i="30" s="1"/>
  <c r="X21" i="2"/>
  <c r="H66" i="30" s="1"/>
  <c r="X13" i="2"/>
  <c r="H58" i="30" s="1"/>
  <c r="AM18" i="11"/>
  <c r="AL18" i="11"/>
  <c r="AK18" i="11"/>
  <c r="AJ18" i="11"/>
  <c r="AI18" i="11"/>
  <c r="AH18" i="11"/>
  <c r="AG18" i="11"/>
  <c r="AF18" i="11"/>
  <c r="AF17" i="11"/>
  <c r="AG17" i="11"/>
  <c r="AH17" i="11"/>
  <c r="AI17" i="11"/>
  <c r="AJ17" i="11"/>
  <c r="AK17" i="11"/>
  <c r="AL17" i="11"/>
  <c r="AM17" i="11"/>
  <c r="U28" i="11"/>
  <c r="T28" i="11"/>
  <c r="S28" i="11"/>
  <c r="R28" i="11"/>
  <c r="Q28" i="11"/>
  <c r="P28" i="11"/>
  <c r="O28" i="11"/>
  <c r="N28" i="11"/>
  <c r="U28" i="10"/>
  <c r="T28" i="10"/>
  <c r="S28" i="10"/>
  <c r="R28" i="10"/>
  <c r="Q28" i="10"/>
  <c r="P28" i="10"/>
  <c r="O28" i="10"/>
  <c r="N28" i="10"/>
  <c r="AM18" i="9"/>
  <c r="AL18" i="9"/>
  <c r="AK18" i="9"/>
  <c r="AJ18" i="9"/>
  <c r="AI18" i="9"/>
  <c r="AH18" i="9"/>
  <c r="AG18" i="9"/>
  <c r="AF18" i="9"/>
  <c r="U28" i="9"/>
  <c r="T28" i="9"/>
  <c r="S28" i="9"/>
  <c r="R28" i="9"/>
  <c r="Q28" i="9"/>
  <c r="P28" i="9"/>
  <c r="O28" i="9"/>
  <c r="N28" i="9"/>
  <c r="U28" i="8"/>
  <c r="T28" i="8"/>
  <c r="S28" i="8"/>
  <c r="R28" i="8"/>
  <c r="Q28" i="8"/>
  <c r="P28" i="8"/>
  <c r="O28" i="8"/>
  <c r="N28" i="8"/>
  <c r="U28" i="7"/>
  <c r="T28" i="7"/>
  <c r="S28" i="7"/>
  <c r="R28" i="7"/>
  <c r="Q28" i="7"/>
  <c r="P28" i="7"/>
  <c r="O28" i="7"/>
  <c r="N28" i="7"/>
  <c r="U28" i="6"/>
  <c r="T28" i="6"/>
  <c r="S28" i="6"/>
  <c r="R28" i="6"/>
  <c r="Q28" i="6"/>
  <c r="P28" i="6"/>
  <c r="O28" i="6"/>
  <c r="N28" i="6"/>
  <c r="U28" i="5"/>
  <c r="T28" i="5"/>
  <c r="S28" i="5"/>
  <c r="R28" i="5"/>
  <c r="Q28" i="5"/>
  <c r="P28" i="5"/>
  <c r="O28" i="5"/>
  <c r="N28" i="5"/>
  <c r="U28" i="4"/>
  <c r="T28" i="4"/>
  <c r="S28" i="4"/>
  <c r="R28" i="4"/>
  <c r="Q28" i="4"/>
  <c r="P28" i="4"/>
  <c r="O28" i="4"/>
  <c r="N28" i="4"/>
  <c r="H73" i="30" l="1"/>
  <c r="AD73" i="30" s="1"/>
  <c r="AD74" i="30"/>
  <c r="AD75" i="30"/>
  <c r="AD15" i="3"/>
  <c r="AD13" i="3"/>
  <c r="AD11" i="3"/>
  <c r="AD21" i="3"/>
  <c r="AD30" i="3"/>
  <c r="AD28" i="3"/>
  <c r="AD24" i="3"/>
  <c r="AD22" i="3"/>
  <c r="AC29" i="3"/>
  <c r="AC25" i="3"/>
  <c r="AC23" i="3"/>
  <c r="AC21" i="3"/>
  <c r="AC17" i="3"/>
  <c r="AC16" i="3"/>
  <c r="AC14" i="3"/>
  <c r="AC12" i="3"/>
  <c r="AD16" i="3"/>
  <c r="AD14" i="3"/>
  <c r="AD12" i="3"/>
  <c r="AD29" i="3"/>
  <c r="AD25" i="3"/>
  <c r="AD23" i="3"/>
  <c r="AC30" i="3"/>
  <c r="AC28" i="3"/>
  <c r="AC24" i="3"/>
  <c r="AC22" i="3"/>
  <c r="AC18" i="3"/>
  <c r="AD18" i="3"/>
  <c r="AC15" i="3"/>
  <c r="AC13" i="3"/>
  <c r="AC11" i="3"/>
  <c r="AD17" i="3"/>
  <c r="Y12" i="2"/>
  <c r="I57" i="30" s="1"/>
  <c r="Y22" i="2"/>
  <c r="I67" i="30" s="1"/>
  <c r="Y18" i="2"/>
  <c r="I63" i="30" s="1"/>
  <c r="Y23" i="2"/>
  <c r="I68" i="30" s="1"/>
  <c r="Y11" i="2"/>
  <c r="I56" i="30" s="1"/>
  <c r="Y17" i="2"/>
  <c r="I62" i="30" s="1"/>
  <c r="Y14" i="2"/>
  <c r="I59" i="30" s="1"/>
  <c r="Y24" i="2"/>
  <c r="I69" i="30" s="1"/>
  <c r="Y25" i="2"/>
  <c r="I70" i="30" s="1"/>
  <c r="Y30" i="2"/>
  <c r="Y21" i="2"/>
  <c r="I66" i="30" s="1"/>
  <c r="Y15" i="2"/>
  <c r="I60" i="30" s="1"/>
  <c r="Y29" i="2"/>
  <c r="Y16" i="2"/>
  <c r="I61" i="30" s="1"/>
  <c r="Y28" i="2"/>
  <c r="Y13" i="2"/>
  <c r="I58" i="30" s="1"/>
  <c r="U28" i="3"/>
  <c r="T28" i="3"/>
  <c r="S28" i="3"/>
  <c r="R28" i="3"/>
  <c r="Q28" i="3"/>
  <c r="P28" i="3"/>
  <c r="O28" i="3"/>
  <c r="N28" i="3"/>
  <c r="P28" i="2"/>
  <c r="O28" i="2"/>
  <c r="N28" i="2"/>
  <c r="AG25" i="2"/>
  <c r="AF25" i="2"/>
  <c r="I73" i="30" l="1"/>
  <c r="AE73" i="30" s="1"/>
  <c r="I75" i="30"/>
  <c r="AE75" i="30" s="1"/>
  <c r="I74" i="30"/>
  <c r="AE74" i="30" s="1"/>
  <c r="Z28" i="2"/>
  <c r="Z16" i="2"/>
  <c r="J61" i="30" s="1"/>
  <c r="Z14" i="2"/>
  <c r="J59" i="30" s="1"/>
  <c r="AD25" i="2"/>
  <c r="AB25" i="2"/>
  <c r="L70" i="30" s="1"/>
  <c r="AC13" i="2"/>
  <c r="M58" i="30" s="1"/>
  <c r="AB23" i="2"/>
  <c r="L68" i="30" s="1"/>
  <c r="AD24" i="2"/>
  <c r="N69" i="30" s="1"/>
  <c r="AD30" i="2"/>
  <c r="AD29" i="2"/>
  <c r="AD28" i="2"/>
  <c r="AB15" i="2"/>
  <c r="L60" i="30" s="1"/>
  <c r="AB21" i="2"/>
  <c r="L66" i="30" s="1"/>
  <c r="AA11" i="2"/>
  <c r="K56" i="30" s="1"/>
  <c r="AA23" i="2"/>
  <c r="K68" i="30" s="1"/>
  <c r="AC28" i="2"/>
  <c r="AA29" i="2"/>
  <c r="AC18" i="2"/>
  <c r="M63" i="30" s="1"/>
  <c r="AA14" i="2"/>
  <c r="K59" i="30" s="1"/>
  <c r="AC14" i="2"/>
  <c r="M59" i="30" s="1"/>
  <c r="AA15" i="2"/>
  <c r="K60" i="30" s="1"/>
  <c r="Z30" i="2"/>
  <c r="AB12" i="2"/>
  <c r="L57" i="30" s="1"/>
  <c r="S28" i="2"/>
  <c r="AC16" i="2"/>
  <c r="M61" i="30" s="1"/>
  <c r="AA16" i="2"/>
  <c r="K61" i="30" s="1"/>
  <c r="AB30" i="2"/>
  <c r="Z17" i="2"/>
  <c r="J62" i="30" s="1"/>
  <c r="AB24" i="2"/>
  <c r="L69" i="30" s="1"/>
  <c r="AD21" i="2"/>
  <c r="N66" i="30" s="1"/>
  <c r="Z25" i="2"/>
  <c r="J70" i="30" s="1"/>
  <c r="AA21" i="2"/>
  <c r="K66" i="30" s="1"/>
  <c r="AA13" i="2"/>
  <c r="K58" i="30" s="1"/>
  <c r="AC25" i="2"/>
  <c r="M70" i="30" s="1"/>
  <c r="AD14" i="2"/>
  <c r="N59" i="30" s="1"/>
  <c r="AB11" i="2"/>
  <c r="L56" i="30" s="1"/>
  <c r="AC30" i="2"/>
  <c r="AD12" i="2"/>
  <c r="N57" i="30" s="1"/>
  <c r="Q28" i="2"/>
  <c r="AB13" i="2"/>
  <c r="L58" i="30" s="1"/>
  <c r="AC24" i="2"/>
  <c r="M69" i="30" s="1"/>
  <c r="AC22" i="2"/>
  <c r="M67" i="30" s="1"/>
  <c r="T28" i="2"/>
  <c r="AB28" i="2"/>
  <c r="AD23" i="2"/>
  <c r="N68" i="30" s="1"/>
  <c r="AA22" i="2"/>
  <c r="K67" i="30" s="1"/>
  <c r="AA30" i="2"/>
  <c r="AB14" i="2"/>
  <c r="L59" i="30" s="1"/>
  <c r="AD11" i="2"/>
  <c r="N56" i="30" s="1"/>
  <c r="Z13" i="2"/>
  <c r="J58" i="30" s="1"/>
  <c r="AA28" i="2"/>
  <c r="Z22" i="2"/>
  <c r="J67" i="30" s="1"/>
  <c r="AD15" i="2"/>
  <c r="N60" i="30" s="1"/>
  <c r="AD16" i="2"/>
  <c r="N61" i="30" s="1"/>
  <c r="AD18" i="2"/>
  <c r="N63" i="30" s="1"/>
  <c r="AB18" i="2"/>
  <c r="L63" i="30" s="1"/>
  <c r="R28" i="2"/>
  <c r="U28" i="2"/>
  <c r="AB16" i="2"/>
  <c r="L61" i="30" s="1"/>
  <c r="AD13" i="2"/>
  <c r="N58" i="30" s="1"/>
  <c r="Z18" i="2"/>
  <c r="J63" i="30" s="1"/>
  <c r="AA12" i="2"/>
  <c r="K57" i="30" s="1"/>
  <c r="AA25" i="2"/>
  <c r="K70" i="30" s="1"/>
  <c r="AC21" i="2"/>
  <c r="M66" i="30" s="1"/>
  <c r="AA18" i="2"/>
  <c r="K63" i="30" s="1"/>
  <c r="AC23" i="2"/>
  <c r="M68" i="30" s="1"/>
  <c r="Z23" i="2"/>
  <c r="J68" i="30" s="1"/>
  <c r="Z11" i="2"/>
  <c r="J56" i="30" s="1"/>
  <c r="Z24" i="2"/>
  <c r="J69" i="30" s="1"/>
  <c r="AC11" i="2"/>
  <c r="M56" i="30" s="1"/>
  <c r="AC15" i="2"/>
  <c r="M60" i="30" s="1"/>
  <c r="AB29" i="2"/>
  <c r="AC17" i="2"/>
  <c r="M62" i="30" s="1"/>
  <c r="AH25" i="2"/>
  <c r="AC12" i="2"/>
  <c r="M57" i="30" s="1"/>
  <c r="Z29" i="2"/>
  <c r="AD22" i="2"/>
  <c r="N67" i="30" s="1"/>
  <c r="AB22" i="2"/>
  <c r="L67" i="30" s="1"/>
  <c r="Z12" i="2"/>
  <c r="J57" i="30" s="1"/>
  <c r="AD17" i="2"/>
  <c r="N62" i="30" s="1"/>
  <c r="Z15" i="2"/>
  <c r="J60" i="30" s="1"/>
  <c r="AB17" i="2"/>
  <c r="L62" i="30" s="1"/>
  <c r="Z21" i="2"/>
  <c r="J66" i="30" s="1"/>
  <c r="AC29" i="2"/>
  <c r="AA24" i="2"/>
  <c r="K69" i="30" s="1"/>
  <c r="AA17" i="2"/>
  <c r="K62" i="30" s="1"/>
  <c r="AM25" i="11"/>
  <c r="AL25" i="11"/>
  <c r="AK25" i="11"/>
  <c r="AJ25" i="11"/>
  <c r="AI25" i="11"/>
  <c r="AH25" i="11"/>
  <c r="AG25" i="11"/>
  <c r="AF25" i="11"/>
  <c r="U25" i="11"/>
  <c r="T25" i="11"/>
  <c r="S25" i="11"/>
  <c r="R25" i="11"/>
  <c r="Q25" i="11"/>
  <c r="P25" i="11"/>
  <c r="O25" i="11"/>
  <c r="N25" i="11"/>
  <c r="U18" i="11"/>
  <c r="T18" i="11"/>
  <c r="S18" i="11"/>
  <c r="R18" i="11"/>
  <c r="Q18" i="11"/>
  <c r="P18" i="11"/>
  <c r="O18" i="11"/>
  <c r="N18" i="11"/>
  <c r="AG28" i="10"/>
  <c r="AH28" i="10"/>
  <c r="AI28" i="10"/>
  <c r="AJ28" i="10"/>
  <c r="AK28" i="10"/>
  <c r="AL28" i="10"/>
  <c r="AM28" i="10"/>
  <c r="AG29" i="10"/>
  <c r="AH29" i="10"/>
  <c r="AI29" i="10"/>
  <c r="AJ29" i="10"/>
  <c r="AK29" i="10"/>
  <c r="AL29" i="10"/>
  <c r="AM29" i="10"/>
  <c r="AG30" i="10"/>
  <c r="AH30" i="10"/>
  <c r="AI30" i="10"/>
  <c r="AJ30" i="10"/>
  <c r="AK30" i="10"/>
  <c r="AL30" i="10"/>
  <c r="AM30" i="10"/>
  <c r="AF29" i="10"/>
  <c r="AF30" i="10"/>
  <c r="AF28" i="10"/>
  <c r="AM25" i="10"/>
  <c r="AL25" i="10"/>
  <c r="AK25" i="10"/>
  <c r="AJ25" i="10"/>
  <c r="AI25" i="10"/>
  <c r="AH25" i="10"/>
  <c r="AG25" i="10"/>
  <c r="AF25" i="10"/>
  <c r="AM24" i="10"/>
  <c r="AL24" i="10"/>
  <c r="AK24" i="10"/>
  <c r="AJ24" i="10"/>
  <c r="AI24" i="10"/>
  <c r="AH24" i="10"/>
  <c r="AG24" i="10"/>
  <c r="AF24" i="10"/>
  <c r="AM23" i="10"/>
  <c r="AL23" i="10"/>
  <c r="AK23" i="10"/>
  <c r="AJ23" i="10"/>
  <c r="AI23" i="10"/>
  <c r="AH23" i="10"/>
  <c r="AG23" i="10"/>
  <c r="AF23" i="10"/>
  <c r="AM22" i="10"/>
  <c r="AL22" i="10"/>
  <c r="AK22" i="10"/>
  <c r="AJ22" i="10"/>
  <c r="AI22" i="10"/>
  <c r="AH22" i="10"/>
  <c r="AG22" i="10"/>
  <c r="AF22" i="10"/>
  <c r="AM21" i="10"/>
  <c r="AL21" i="10"/>
  <c r="AK21" i="10"/>
  <c r="AJ21" i="10"/>
  <c r="AI21" i="10"/>
  <c r="AH21" i="10"/>
  <c r="AG21" i="10"/>
  <c r="AF21" i="10"/>
  <c r="AG11" i="10"/>
  <c r="AH11" i="10"/>
  <c r="AI11" i="10"/>
  <c r="AJ11" i="10"/>
  <c r="AK11" i="10"/>
  <c r="AL11" i="10"/>
  <c r="AM11" i="10"/>
  <c r="AG12" i="10"/>
  <c r="AH12" i="10"/>
  <c r="AI12" i="10"/>
  <c r="AJ12" i="10"/>
  <c r="AK12" i="10"/>
  <c r="AL12" i="10"/>
  <c r="AM12" i="10"/>
  <c r="AG13" i="10"/>
  <c r="AH13" i="10"/>
  <c r="AI13" i="10"/>
  <c r="AJ13" i="10"/>
  <c r="AK13" i="10"/>
  <c r="AL13" i="10"/>
  <c r="AM13" i="10"/>
  <c r="AG14" i="10"/>
  <c r="AH14" i="10"/>
  <c r="AI14" i="10"/>
  <c r="AJ14" i="10"/>
  <c r="AK14" i="10"/>
  <c r="AL14" i="10"/>
  <c r="AM14" i="10"/>
  <c r="AG15" i="10"/>
  <c r="AH15" i="10"/>
  <c r="AI15" i="10"/>
  <c r="AJ15" i="10"/>
  <c r="AK15" i="10"/>
  <c r="AL15" i="10"/>
  <c r="AM15" i="10"/>
  <c r="AG16" i="10"/>
  <c r="AH16" i="10"/>
  <c r="AI16" i="10"/>
  <c r="AJ16" i="10"/>
  <c r="AK16" i="10"/>
  <c r="AL16" i="10"/>
  <c r="AM16" i="10"/>
  <c r="AG17" i="10"/>
  <c r="AH17" i="10"/>
  <c r="AI17" i="10"/>
  <c r="AJ17" i="10"/>
  <c r="AK17" i="10"/>
  <c r="AL17" i="10"/>
  <c r="AM17" i="10"/>
  <c r="AG18" i="10"/>
  <c r="AH18" i="10"/>
  <c r="AI18" i="10"/>
  <c r="AJ18" i="10"/>
  <c r="AK18" i="10"/>
  <c r="AL18" i="10"/>
  <c r="AM18" i="10"/>
  <c r="AF12" i="10"/>
  <c r="AF13" i="10"/>
  <c r="AF14" i="10"/>
  <c r="AF15" i="10"/>
  <c r="AF16" i="10"/>
  <c r="AF17" i="10"/>
  <c r="AF18" i="10"/>
  <c r="AF11" i="10"/>
  <c r="N18" i="10"/>
  <c r="O18" i="10"/>
  <c r="P18" i="10"/>
  <c r="Q18" i="10"/>
  <c r="R18" i="10"/>
  <c r="S18" i="10"/>
  <c r="T18" i="10"/>
  <c r="U18" i="10"/>
  <c r="N25" i="10"/>
  <c r="O25" i="10"/>
  <c r="P25" i="10"/>
  <c r="Q25" i="10"/>
  <c r="R25" i="10"/>
  <c r="S25" i="10"/>
  <c r="T25" i="10"/>
  <c r="U25" i="10"/>
  <c r="AF25" i="9"/>
  <c r="AG25" i="9"/>
  <c r="AH25" i="9"/>
  <c r="AI25" i="9"/>
  <c r="AJ25" i="9"/>
  <c r="AK25" i="9"/>
  <c r="AL25" i="9"/>
  <c r="AM25" i="9"/>
  <c r="N25" i="9"/>
  <c r="O25" i="9"/>
  <c r="P25" i="9"/>
  <c r="Q25" i="9"/>
  <c r="R25" i="9"/>
  <c r="S25" i="9"/>
  <c r="T25" i="9"/>
  <c r="U25" i="9"/>
  <c r="N18" i="9"/>
  <c r="O18" i="9"/>
  <c r="P18" i="9"/>
  <c r="Q18" i="9"/>
  <c r="R18" i="9"/>
  <c r="S18" i="9"/>
  <c r="T18" i="9"/>
  <c r="U18" i="9"/>
  <c r="AF25" i="8"/>
  <c r="AG25" i="8"/>
  <c r="AH25" i="8"/>
  <c r="AI25" i="8"/>
  <c r="AJ25" i="8"/>
  <c r="AK25" i="8"/>
  <c r="AL25" i="8"/>
  <c r="AM25" i="8"/>
  <c r="AF18" i="8"/>
  <c r="AG18" i="8"/>
  <c r="AH18" i="8"/>
  <c r="AI18" i="8"/>
  <c r="AJ18" i="8"/>
  <c r="AK18" i="8"/>
  <c r="AL18" i="8"/>
  <c r="AM18" i="8"/>
  <c r="U25" i="8"/>
  <c r="T25" i="8"/>
  <c r="S25" i="8"/>
  <c r="R25" i="8"/>
  <c r="Q25" i="8"/>
  <c r="P25" i="8"/>
  <c r="O25" i="8"/>
  <c r="N25" i="8"/>
  <c r="U18" i="8"/>
  <c r="T18" i="8"/>
  <c r="S18" i="8"/>
  <c r="R18" i="8"/>
  <c r="Q18" i="8"/>
  <c r="P18" i="8"/>
  <c r="O18" i="8"/>
  <c r="N18" i="8"/>
  <c r="U25" i="7"/>
  <c r="T25" i="7"/>
  <c r="S25" i="7"/>
  <c r="R25" i="7"/>
  <c r="Q25" i="7"/>
  <c r="P25" i="7"/>
  <c r="O25" i="7"/>
  <c r="N25" i="7"/>
  <c r="U18" i="7"/>
  <c r="T18" i="7"/>
  <c r="S18" i="7"/>
  <c r="R18" i="7"/>
  <c r="Q18" i="7"/>
  <c r="P18" i="7"/>
  <c r="O18" i="7"/>
  <c r="N18" i="7"/>
  <c r="AM25" i="6"/>
  <c r="AL25" i="6"/>
  <c r="AK25" i="6"/>
  <c r="AJ25" i="6"/>
  <c r="AI25" i="6"/>
  <c r="AH25" i="6"/>
  <c r="AG25" i="6"/>
  <c r="AF25" i="6"/>
  <c r="AF18" i="6"/>
  <c r="AG18" i="6"/>
  <c r="AH18" i="6"/>
  <c r="AI18" i="6"/>
  <c r="AJ18" i="6"/>
  <c r="AK18" i="6"/>
  <c r="AL18" i="6"/>
  <c r="AM18" i="6"/>
  <c r="N25" i="6"/>
  <c r="O25" i="6"/>
  <c r="P25" i="6"/>
  <c r="Q25" i="6"/>
  <c r="R25" i="6"/>
  <c r="S25" i="6"/>
  <c r="T25" i="6"/>
  <c r="U25" i="6"/>
  <c r="N18" i="6"/>
  <c r="O18" i="6"/>
  <c r="P18" i="6"/>
  <c r="Q18" i="6"/>
  <c r="R18" i="6"/>
  <c r="S18" i="6"/>
  <c r="T18" i="6"/>
  <c r="U18" i="6"/>
  <c r="AM25" i="5"/>
  <c r="AL25" i="5"/>
  <c r="AK25" i="5"/>
  <c r="AJ25" i="5"/>
  <c r="AI25" i="5"/>
  <c r="AH25" i="5"/>
  <c r="AG25" i="5"/>
  <c r="AF25" i="5"/>
  <c r="AM18" i="5"/>
  <c r="AL18" i="5"/>
  <c r="AK18" i="5"/>
  <c r="AJ18" i="5"/>
  <c r="AI18" i="5"/>
  <c r="AH18" i="5"/>
  <c r="AG18" i="5"/>
  <c r="AF18" i="5"/>
  <c r="N25" i="5"/>
  <c r="O25" i="5"/>
  <c r="P25" i="5"/>
  <c r="Q25" i="5"/>
  <c r="R25" i="5"/>
  <c r="S25" i="5"/>
  <c r="T25" i="5"/>
  <c r="U25" i="5"/>
  <c r="U18" i="5"/>
  <c r="T18" i="5"/>
  <c r="S18" i="5"/>
  <c r="R18" i="5"/>
  <c r="Q18" i="5"/>
  <c r="P18" i="5"/>
  <c r="O18" i="5"/>
  <c r="N18" i="5"/>
  <c r="AF18" i="3"/>
  <c r="AG18" i="3"/>
  <c r="AH18" i="3"/>
  <c r="AI18" i="3"/>
  <c r="AJ18" i="3"/>
  <c r="AK18" i="3"/>
  <c r="AL18" i="3"/>
  <c r="AM18" i="3"/>
  <c r="AM25" i="4"/>
  <c r="AL25" i="4"/>
  <c r="AK25" i="4"/>
  <c r="AJ25" i="4"/>
  <c r="AI25" i="4"/>
  <c r="AH25" i="4"/>
  <c r="AG25" i="4"/>
  <c r="AF25" i="4"/>
  <c r="AF18" i="4"/>
  <c r="AG18" i="4"/>
  <c r="AH18" i="4"/>
  <c r="AI18" i="4"/>
  <c r="AJ18" i="4"/>
  <c r="AK18" i="4"/>
  <c r="AL18" i="4"/>
  <c r="AM18" i="4"/>
  <c r="U18" i="4"/>
  <c r="T18" i="4"/>
  <c r="S18" i="4"/>
  <c r="R18" i="4"/>
  <c r="Q18" i="4"/>
  <c r="P18" i="4"/>
  <c r="O18" i="4"/>
  <c r="N18" i="4"/>
  <c r="U25" i="4"/>
  <c r="T25" i="4"/>
  <c r="S25" i="4"/>
  <c r="R25" i="4"/>
  <c r="Q25" i="4"/>
  <c r="P25" i="4"/>
  <c r="O25" i="4"/>
  <c r="N25" i="4"/>
  <c r="AF25" i="3"/>
  <c r="AG25" i="3"/>
  <c r="AH25" i="3"/>
  <c r="AI25" i="3"/>
  <c r="AJ25" i="3"/>
  <c r="AK25" i="3"/>
  <c r="AL25" i="3"/>
  <c r="AM25" i="3"/>
  <c r="U18" i="3"/>
  <c r="T18" i="3"/>
  <c r="S18" i="3"/>
  <c r="R18" i="3"/>
  <c r="Q18" i="3"/>
  <c r="P18" i="3"/>
  <c r="O18" i="3"/>
  <c r="N18" i="3"/>
  <c r="U25" i="3"/>
  <c r="T25" i="3"/>
  <c r="S25" i="3"/>
  <c r="R25" i="3"/>
  <c r="Q25" i="3"/>
  <c r="P25" i="3"/>
  <c r="O25" i="3"/>
  <c r="N25" i="3"/>
  <c r="M75" i="30" l="1"/>
  <c r="AI75" i="30" s="1"/>
  <c r="K74" i="30"/>
  <c r="AG74" i="30" s="1"/>
  <c r="N75" i="30"/>
  <c r="AJ75" i="30" s="1"/>
  <c r="J73" i="30"/>
  <c r="AF73" i="30" s="1"/>
  <c r="J75" i="30"/>
  <c r="AF75" i="30" s="1"/>
  <c r="N74" i="30"/>
  <c r="AJ74" i="30" s="1"/>
  <c r="M74" i="30"/>
  <c r="AI74" i="30" s="1"/>
  <c r="J74" i="30"/>
  <c r="AF74" i="30" s="1"/>
  <c r="L74" i="30"/>
  <c r="AH74" i="30" s="1"/>
  <c r="L73" i="30"/>
  <c r="AH73" i="30" s="1"/>
  <c r="M73" i="30"/>
  <c r="AI73" i="30" s="1"/>
  <c r="AM25" i="2"/>
  <c r="N70" i="30"/>
  <c r="K73" i="30"/>
  <c r="AG73" i="30" s="1"/>
  <c r="K75" i="30"/>
  <c r="AG75" i="30" s="1"/>
  <c r="L75" i="30"/>
  <c r="AH75" i="30" s="1"/>
  <c r="N73" i="30"/>
  <c r="AJ73" i="30" s="1"/>
  <c r="AK25" i="2"/>
  <c r="AL25" i="2"/>
  <c r="AI25" i="2"/>
  <c r="AJ25" i="2"/>
  <c r="AF25" i="7"/>
  <c r="AF18" i="7"/>
  <c r="AG25" i="7"/>
  <c r="AG18" i="7"/>
  <c r="AH25" i="7"/>
  <c r="AH18" i="7"/>
  <c r="AL25" i="7"/>
  <c r="AM25" i="7"/>
  <c r="AM18" i="7"/>
  <c r="AI25" i="7"/>
  <c r="AJ25" i="7"/>
  <c r="AJ18" i="7"/>
  <c r="AL18" i="7"/>
  <c r="AI18" i="7"/>
  <c r="AK25" i="7"/>
  <c r="AK18" i="7"/>
  <c r="U25" i="2"/>
  <c r="T25" i="2"/>
  <c r="S25" i="2"/>
  <c r="R25" i="2"/>
  <c r="Q25" i="2"/>
  <c r="P25" i="2"/>
  <c r="O25" i="2"/>
  <c r="N25" i="2"/>
  <c r="AF18" i="2"/>
  <c r="AG18" i="2"/>
  <c r="AH18" i="2"/>
  <c r="AI18" i="2"/>
  <c r="AJ18" i="2"/>
  <c r="AK18" i="2"/>
  <c r="AL18" i="2"/>
  <c r="AM18" i="2"/>
  <c r="N18" i="2"/>
  <c r="O18" i="2"/>
  <c r="P18" i="2"/>
  <c r="Q18" i="2"/>
  <c r="R18" i="2"/>
  <c r="S18" i="2"/>
  <c r="T18" i="2"/>
  <c r="U18" i="2"/>
  <c r="N11" i="2"/>
  <c r="O11" i="2"/>
  <c r="P11" i="2"/>
  <c r="Q11" i="2"/>
  <c r="R11" i="2"/>
  <c r="S11" i="2"/>
  <c r="T11" i="2"/>
  <c r="U11" i="2"/>
  <c r="N12" i="2"/>
  <c r="O12" i="2"/>
  <c r="P12" i="2"/>
  <c r="Q12" i="2"/>
  <c r="R12" i="2"/>
  <c r="S12" i="2"/>
  <c r="T12" i="2"/>
  <c r="U12" i="2"/>
  <c r="N13" i="2"/>
  <c r="O13" i="2"/>
  <c r="P13" i="2"/>
  <c r="Q13" i="2"/>
  <c r="R13" i="2"/>
  <c r="S13" i="2"/>
  <c r="T13" i="2"/>
  <c r="U13" i="2"/>
  <c r="N14" i="2"/>
  <c r="O14" i="2"/>
  <c r="P14" i="2"/>
  <c r="Q14" i="2"/>
  <c r="R14" i="2"/>
  <c r="S14" i="2"/>
  <c r="T14" i="2"/>
  <c r="U14" i="2"/>
  <c r="N15" i="2"/>
  <c r="O15" i="2"/>
  <c r="P15" i="2"/>
  <c r="Q15" i="2"/>
  <c r="R15" i="2"/>
  <c r="S15" i="2"/>
  <c r="T15" i="2"/>
  <c r="U15" i="2"/>
  <c r="N16" i="2"/>
  <c r="O16" i="2"/>
  <c r="P16" i="2"/>
  <c r="Q16" i="2"/>
  <c r="R16" i="2"/>
  <c r="S16" i="2"/>
  <c r="T16" i="2"/>
  <c r="U16" i="2"/>
  <c r="N17" i="2"/>
  <c r="O17" i="2"/>
  <c r="P17" i="2"/>
  <c r="Q17" i="2"/>
  <c r="R17" i="2"/>
  <c r="S17" i="2"/>
  <c r="T17" i="2"/>
  <c r="U17" i="2"/>
  <c r="N21" i="2"/>
  <c r="O21" i="2"/>
  <c r="P21" i="2"/>
  <c r="Q21" i="2"/>
  <c r="R21" i="2"/>
  <c r="S21" i="2"/>
  <c r="T21" i="2"/>
  <c r="U21" i="2"/>
  <c r="N22" i="2"/>
  <c r="O22" i="2"/>
  <c r="P22" i="2"/>
  <c r="Q22" i="2"/>
  <c r="R22" i="2"/>
  <c r="S22" i="2"/>
  <c r="T22" i="2"/>
  <c r="U22" i="2"/>
  <c r="N23" i="2"/>
  <c r="O23" i="2"/>
  <c r="P23" i="2"/>
  <c r="Q23" i="2"/>
  <c r="R23" i="2"/>
  <c r="S23" i="2"/>
  <c r="T23" i="2"/>
  <c r="U23" i="2"/>
  <c r="N24" i="2"/>
  <c r="O24" i="2"/>
  <c r="P24" i="2"/>
  <c r="Q24" i="2"/>
  <c r="R24" i="2"/>
  <c r="S24" i="2"/>
  <c r="T24" i="2"/>
  <c r="U24" i="2"/>
  <c r="N29" i="2"/>
  <c r="O29" i="2"/>
  <c r="P29" i="2"/>
  <c r="Q29" i="2"/>
  <c r="R29" i="2"/>
  <c r="S29" i="2"/>
  <c r="T29" i="2"/>
  <c r="U29" i="2"/>
  <c r="N30" i="2"/>
  <c r="O30" i="2"/>
  <c r="P30" i="2"/>
  <c r="Q30" i="2"/>
  <c r="R30" i="2"/>
  <c r="S30" i="2"/>
  <c r="T30" i="2"/>
  <c r="U30" i="2"/>
  <c r="AF11" i="2"/>
  <c r="AG11" i="2"/>
  <c r="AH11" i="2"/>
  <c r="AI11" i="2"/>
  <c r="AJ11" i="2"/>
  <c r="AK11" i="2"/>
  <c r="AL11" i="2"/>
  <c r="AM11" i="2"/>
  <c r="AF12" i="2"/>
  <c r="AG12" i="2"/>
  <c r="AH12" i="2"/>
  <c r="AI12" i="2"/>
  <c r="AJ12" i="2"/>
  <c r="AK12" i="2"/>
  <c r="AL12" i="2"/>
  <c r="AM12" i="2"/>
  <c r="AF13" i="2"/>
  <c r="AG13" i="2"/>
  <c r="AH13" i="2"/>
  <c r="AI13" i="2"/>
  <c r="AJ13" i="2"/>
  <c r="AK13" i="2"/>
  <c r="AL13" i="2"/>
  <c r="AM13" i="2"/>
  <c r="AF14" i="2"/>
  <c r="AG14" i="2"/>
  <c r="AH14" i="2"/>
  <c r="AI14" i="2"/>
  <c r="AJ14" i="2"/>
  <c r="AK14" i="2"/>
  <c r="AL14" i="2"/>
  <c r="AM14" i="2"/>
  <c r="AF15" i="2"/>
  <c r="AG15" i="2"/>
  <c r="AH15" i="2"/>
  <c r="AI15" i="2"/>
  <c r="AJ15" i="2"/>
  <c r="AK15" i="2"/>
  <c r="AL15" i="2"/>
  <c r="AM15" i="2"/>
  <c r="AF16" i="2"/>
  <c r="AG16" i="2"/>
  <c r="AH16" i="2"/>
  <c r="AI16" i="2"/>
  <c r="AJ16" i="2"/>
  <c r="AK16" i="2"/>
  <c r="AL16" i="2"/>
  <c r="AM16" i="2"/>
  <c r="AF17" i="2"/>
  <c r="AG17" i="2"/>
  <c r="AH17" i="2"/>
  <c r="AI17" i="2"/>
  <c r="AJ17" i="2"/>
  <c r="AK17" i="2"/>
  <c r="AL17" i="2"/>
  <c r="AM17" i="2"/>
  <c r="AF21" i="2"/>
  <c r="AG21" i="2"/>
  <c r="AH21" i="2"/>
  <c r="AI21" i="2"/>
  <c r="AJ21" i="2"/>
  <c r="AK21" i="2"/>
  <c r="AL21" i="2"/>
  <c r="AM21" i="2"/>
  <c r="AF22" i="2"/>
  <c r="AG22" i="2"/>
  <c r="AH22" i="2"/>
  <c r="AI22" i="2"/>
  <c r="AJ22" i="2"/>
  <c r="AK22" i="2"/>
  <c r="AL22" i="2"/>
  <c r="AM22" i="2"/>
  <c r="AF23" i="2"/>
  <c r="AG23" i="2"/>
  <c r="AH23" i="2"/>
  <c r="AI23" i="2"/>
  <c r="AJ23" i="2"/>
  <c r="AK23" i="2"/>
  <c r="AL23" i="2"/>
  <c r="AM23" i="2"/>
  <c r="AF24" i="2"/>
  <c r="AG24" i="2"/>
  <c r="AH24" i="2"/>
  <c r="AI24" i="2"/>
  <c r="AJ24" i="2"/>
  <c r="AK24" i="2"/>
  <c r="AL24" i="2"/>
  <c r="AM24" i="2"/>
  <c r="AF28" i="2"/>
  <c r="AG28" i="2"/>
  <c r="AH28" i="2"/>
  <c r="AI28" i="2"/>
  <c r="AJ28" i="2"/>
  <c r="AK28" i="2"/>
  <c r="AL28" i="2"/>
  <c r="AM28" i="2"/>
  <c r="AF29" i="2"/>
  <c r="AG29" i="2"/>
  <c r="AH29" i="2"/>
  <c r="AI29" i="2"/>
  <c r="AJ29" i="2"/>
  <c r="AK29" i="2"/>
  <c r="AL29" i="2"/>
  <c r="AM29" i="2"/>
  <c r="AF30" i="2"/>
  <c r="AG30" i="2"/>
  <c r="AH30" i="2"/>
  <c r="AI30" i="2"/>
  <c r="AJ30" i="2"/>
  <c r="AK30" i="2"/>
  <c r="AL30" i="2"/>
  <c r="AM30" i="2"/>
  <c r="O11" i="1"/>
  <c r="O21" i="1"/>
  <c r="AM18" i="1" l="1"/>
  <c r="AI25" i="1"/>
  <c r="AH18" i="1"/>
  <c r="AM25" i="1"/>
  <c r="AH25" i="1"/>
  <c r="AK18" i="1"/>
  <c r="AI18" i="1"/>
  <c r="AL18" i="1"/>
  <c r="AL25" i="1"/>
  <c r="AF11" i="1"/>
  <c r="AG18" i="1"/>
  <c r="AK25" i="1"/>
  <c r="AG25" i="1"/>
  <c r="AG11" i="1"/>
  <c r="AJ18" i="1"/>
  <c r="AF18" i="1"/>
  <c r="AJ25" i="1"/>
  <c r="AF25" i="1"/>
  <c r="U24" i="9"/>
  <c r="T24" i="9"/>
  <c r="S24" i="9"/>
  <c r="R24" i="9"/>
  <c r="Q24" i="9"/>
  <c r="P24" i="9"/>
  <c r="O24" i="9"/>
  <c r="N24" i="9"/>
  <c r="U23" i="9"/>
  <c r="T23" i="9"/>
  <c r="S23" i="9"/>
  <c r="R23" i="9"/>
  <c r="Q23" i="9"/>
  <c r="P23" i="9"/>
  <c r="O23" i="9"/>
  <c r="N23" i="9"/>
  <c r="U22" i="9"/>
  <c r="T22" i="9"/>
  <c r="S22" i="9"/>
  <c r="R22" i="9"/>
  <c r="Q22" i="9"/>
  <c r="P22" i="9"/>
  <c r="O22" i="9"/>
  <c r="N22" i="9"/>
  <c r="U21" i="9"/>
  <c r="T21" i="9"/>
  <c r="S21" i="9"/>
  <c r="R21" i="9"/>
  <c r="Q21" i="9"/>
  <c r="P21" i="9"/>
  <c r="O21" i="9"/>
  <c r="N21" i="9"/>
  <c r="U17" i="9"/>
  <c r="T17" i="9"/>
  <c r="S17" i="9"/>
  <c r="R17" i="9"/>
  <c r="Q17" i="9"/>
  <c r="P17" i="9"/>
  <c r="O17" i="9"/>
  <c r="N17" i="9"/>
  <c r="U16" i="9"/>
  <c r="T16" i="9"/>
  <c r="S16" i="9"/>
  <c r="R16" i="9"/>
  <c r="Q16" i="9"/>
  <c r="P16" i="9"/>
  <c r="O16" i="9"/>
  <c r="N16" i="9"/>
  <c r="U15" i="9"/>
  <c r="T15" i="9"/>
  <c r="S15" i="9"/>
  <c r="R15" i="9"/>
  <c r="Q15" i="9"/>
  <c r="P15" i="9"/>
  <c r="O15" i="9"/>
  <c r="N15" i="9"/>
  <c r="U14" i="9"/>
  <c r="T14" i="9"/>
  <c r="S14" i="9"/>
  <c r="R14" i="9"/>
  <c r="Q14" i="9"/>
  <c r="P14" i="9"/>
  <c r="O14" i="9"/>
  <c r="N14" i="9"/>
  <c r="U13" i="9"/>
  <c r="T13" i="9"/>
  <c r="S13" i="9"/>
  <c r="R13" i="9"/>
  <c r="Q13" i="9"/>
  <c r="P13" i="9"/>
  <c r="O13" i="9"/>
  <c r="N13" i="9"/>
  <c r="U12" i="9"/>
  <c r="T12" i="9"/>
  <c r="S12" i="9"/>
  <c r="R12" i="9"/>
  <c r="Q12" i="9"/>
  <c r="P12" i="9"/>
  <c r="O12" i="9"/>
  <c r="N12" i="9"/>
  <c r="U11" i="9"/>
  <c r="T11" i="9"/>
  <c r="S11" i="9"/>
  <c r="R11" i="9"/>
  <c r="Q11" i="9"/>
  <c r="P11" i="9"/>
  <c r="O11" i="9"/>
  <c r="N11" i="9"/>
  <c r="U24" i="6"/>
  <c r="T24" i="6"/>
  <c r="S24" i="6"/>
  <c r="R24" i="6"/>
  <c r="Q24" i="6"/>
  <c r="P24" i="6"/>
  <c r="O24" i="6"/>
  <c r="N24" i="6"/>
  <c r="U23" i="6"/>
  <c r="T23" i="6"/>
  <c r="S23" i="6"/>
  <c r="R23" i="6"/>
  <c r="Q23" i="6"/>
  <c r="P23" i="6"/>
  <c r="O23" i="6"/>
  <c r="N23" i="6"/>
  <c r="U22" i="6"/>
  <c r="T22" i="6"/>
  <c r="S22" i="6"/>
  <c r="R22" i="6"/>
  <c r="Q22" i="6"/>
  <c r="P22" i="6"/>
  <c r="O22" i="6"/>
  <c r="N22" i="6"/>
  <c r="U21" i="6"/>
  <c r="T21" i="6"/>
  <c r="S21" i="6"/>
  <c r="R21" i="6"/>
  <c r="Q21" i="6"/>
  <c r="P21" i="6"/>
  <c r="O21" i="6"/>
  <c r="N21" i="6"/>
  <c r="U17" i="6"/>
  <c r="T17" i="6"/>
  <c r="S17" i="6"/>
  <c r="R17" i="6"/>
  <c r="Q17" i="6"/>
  <c r="P17" i="6"/>
  <c r="O17" i="6"/>
  <c r="N17" i="6"/>
  <c r="U16" i="6"/>
  <c r="T16" i="6"/>
  <c r="S16" i="6"/>
  <c r="R16" i="6"/>
  <c r="Q16" i="6"/>
  <c r="P16" i="6"/>
  <c r="O16" i="6"/>
  <c r="N16" i="6"/>
  <c r="U15" i="6"/>
  <c r="T15" i="6"/>
  <c r="S15" i="6"/>
  <c r="R15" i="6"/>
  <c r="Q15" i="6"/>
  <c r="P15" i="6"/>
  <c r="O15" i="6"/>
  <c r="N15" i="6"/>
  <c r="U14" i="6"/>
  <c r="T14" i="6"/>
  <c r="S14" i="6"/>
  <c r="R14" i="6"/>
  <c r="Q14" i="6"/>
  <c r="P14" i="6"/>
  <c r="O14" i="6"/>
  <c r="N14" i="6"/>
  <c r="U13" i="6"/>
  <c r="T13" i="6"/>
  <c r="S13" i="6"/>
  <c r="R13" i="6"/>
  <c r="Q13" i="6"/>
  <c r="P13" i="6"/>
  <c r="O13" i="6"/>
  <c r="N13" i="6"/>
  <c r="U12" i="6"/>
  <c r="T12" i="6"/>
  <c r="S12" i="6"/>
  <c r="R12" i="6"/>
  <c r="Q12" i="6"/>
  <c r="P12" i="6"/>
  <c r="O12" i="6"/>
  <c r="N12" i="6"/>
  <c r="U11" i="6"/>
  <c r="T11" i="6"/>
  <c r="S11" i="6"/>
  <c r="R11" i="6"/>
  <c r="Q11" i="6"/>
  <c r="P11" i="6"/>
  <c r="O11" i="6"/>
  <c r="N11" i="6"/>
  <c r="U24" i="5"/>
  <c r="T24" i="5"/>
  <c r="S24" i="5"/>
  <c r="R24" i="5"/>
  <c r="Q24" i="5"/>
  <c r="P24" i="5"/>
  <c r="O24" i="5"/>
  <c r="N24" i="5"/>
  <c r="U23" i="5"/>
  <c r="T23" i="5"/>
  <c r="S23" i="5"/>
  <c r="R23" i="5"/>
  <c r="Q23" i="5"/>
  <c r="P23" i="5"/>
  <c r="O23" i="5"/>
  <c r="N23" i="5"/>
  <c r="U22" i="5"/>
  <c r="T22" i="5"/>
  <c r="S22" i="5"/>
  <c r="R22" i="5"/>
  <c r="Q22" i="5"/>
  <c r="P22" i="5"/>
  <c r="O22" i="5"/>
  <c r="N22" i="5"/>
  <c r="U21" i="5"/>
  <c r="T21" i="5"/>
  <c r="S21" i="5"/>
  <c r="R21" i="5"/>
  <c r="Q21" i="5"/>
  <c r="P21" i="5"/>
  <c r="O21" i="5"/>
  <c r="N21" i="5"/>
  <c r="U17" i="5"/>
  <c r="T17" i="5"/>
  <c r="S17" i="5"/>
  <c r="R17" i="5"/>
  <c r="Q17" i="5"/>
  <c r="P17" i="5"/>
  <c r="O17" i="5"/>
  <c r="N17" i="5"/>
  <c r="U16" i="5"/>
  <c r="T16" i="5"/>
  <c r="S16" i="5"/>
  <c r="R16" i="5"/>
  <c r="Q16" i="5"/>
  <c r="P16" i="5"/>
  <c r="O16" i="5"/>
  <c r="N16" i="5"/>
  <c r="U15" i="5"/>
  <c r="T15" i="5"/>
  <c r="S15" i="5"/>
  <c r="R15" i="5"/>
  <c r="Q15" i="5"/>
  <c r="P15" i="5"/>
  <c r="O15" i="5"/>
  <c r="N15" i="5"/>
  <c r="U14" i="5"/>
  <c r="T14" i="5"/>
  <c r="S14" i="5"/>
  <c r="R14" i="5"/>
  <c r="Q14" i="5"/>
  <c r="P14" i="5"/>
  <c r="O14" i="5"/>
  <c r="N14" i="5"/>
  <c r="U13" i="5"/>
  <c r="T13" i="5"/>
  <c r="S13" i="5"/>
  <c r="R13" i="5"/>
  <c r="Q13" i="5"/>
  <c r="P13" i="5"/>
  <c r="O13" i="5"/>
  <c r="N13" i="5"/>
  <c r="U12" i="5"/>
  <c r="T12" i="5"/>
  <c r="S12" i="5"/>
  <c r="R12" i="5"/>
  <c r="Q12" i="5"/>
  <c r="P12" i="5"/>
  <c r="O12" i="5"/>
  <c r="N12" i="5"/>
  <c r="U11" i="5"/>
  <c r="T11" i="5"/>
  <c r="S11" i="5"/>
  <c r="R11" i="5"/>
  <c r="Q11" i="5"/>
  <c r="P11" i="5"/>
  <c r="O11" i="5"/>
  <c r="N11" i="5"/>
  <c r="U24" i="4"/>
  <c r="T24" i="4"/>
  <c r="S24" i="4"/>
  <c r="R24" i="4"/>
  <c r="Q24" i="4"/>
  <c r="P24" i="4"/>
  <c r="O24" i="4"/>
  <c r="N24" i="4"/>
  <c r="U23" i="4"/>
  <c r="T23" i="4"/>
  <c r="S23" i="4"/>
  <c r="R23" i="4"/>
  <c r="Q23" i="4"/>
  <c r="P23" i="4"/>
  <c r="O23" i="4"/>
  <c r="N23" i="4"/>
  <c r="U22" i="4"/>
  <c r="T22" i="4"/>
  <c r="S22" i="4"/>
  <c r="R22" i="4"/>
  <c r="Q22" i="4"/>
  <c r="P22" i="4"/>
  <c r="O22" i="4"/>
  <c r="N22" i="4"/>
  <c r="U21" i="4"/>
  <c r="T21" i="4"/>
  <c r="S21" i="4"/>
  <c r="R21" i="4"/>
  <c r="Q21" i="4"/>
  <c r="P21" i="4"/>
  <c r="O21" i="4"/>
  <c r="N21" i="4"/>
  <c r="U17" i="4"/>
  <c r="T17" i="4"/>
  <c r="S17" i="4"/>
  <c r="R17" i="4"/>
  <c r="Q17" i="4"/>
  <c r="P17" i="4"/>
  <c r="O17" i="4"/>
  <c r="N17" i="4"/>
  <c r="U16" i="4"/>
  <c r="T16" i="4"/>
  <c r="S16" i="4"/>
  <c r="R16" i="4"/>
  <c r="Q16" i="4"/>
  <c r="P16" i="4"/>
  <c r="O16" i="4"/>
  <c r="N16" i="4"/>
  <c r="U15" i="4"/>
  <c r="T15" i="4"/>
  <c r="S15" i="4"/>
  <c r="R15" i="4"/>
  <c r="Q15" i="4"/>
  <c r="P15" i="4"/>
  <c r="O15" i="4"/>
  <c r="N15" i="4"/>
  <c r="U14" i="4"/>
  <c r="T14" i="4"/>
  <c r="S14" i="4"/>
  <c r="R14" i="4"/>
  <c r="Q14" i="4"/>
  <c r="P14" i="4"/>
  <c r="O14" i="4"/>
  <c r="N14" i="4"/>
  <c r="U13" i="4"/>
  <c r="T13" i="4"/>
  <c r="S13" i="4"/>
  <c r="R13" i="4"/>
  <c r="Q13" i="4"/>
  <c r="P13" i="4"/>
  <c r="O13" i="4"/>
  <c r="N13" i="4"/>
  <c r="U12" i="4"/>
  <c r="T12" i="4"/>
  <c r="S12" i="4"/>
  <c r="R12" i="4"/>
  <c r="Q12" i="4"/>
  <c r="P12" i="4"/>
  <c r="O12" i="4"/>
  <c r="N12" i="4"/>
  <c r="U11" i="4"/>
  <c r="T11" i="4"/>
  <c r="S11" i="4"/>
  <c r="R11" i="4"/>
  <c r="Q11" i="4"/>
  <c r="P11" i="4"/>
  <c r="O11" i="4"/>
  <c r="N11" i="4"/>
  <c r="U30" i="3"/>
  <c r="T30" i="3"/>
  <c r="S30" i="3"/>
  <c r="R30" i="3"/>
  <c r="Q30" i="3"/>
  <c r="P30" i="3"/>
  <c r="O30" i="3"/>
  <c r="N30" i="3"/>
  <c r="U29" i="3"/>
  <c r="T29" i="3"/>
  <c r="S29" i="3"/>
  <c r="R29" i="3"/>
  <c r="Q29" i="3"/>
  <c r="P29" i="3"/>
  <c r="O29" i="3"/>
  <c r="N29" i="3"/>
  <c r="U24" i="3"/>
  <c r="T24" i="3"/>
  <c r="S24" i="3"/>
  <c r="R24" i="3"/>
  <c r="Q24" i="3"/>
  <c r="P24" i="3"/>
  <c r="O24" i="3"/>
  <c r="N24" i="3"/>
  <c r="U23" i="3"/>
  <c r="T23" i="3"/>
  <c r="S23" i="3"/>
  <c r="R23" i="3"/>
  <c r="Q23" i="3"/>
  <c r="P23" i="3"/>
  <c r="O23" i="3"/>
  <c r="N23" i="3"/>
  <c r="U22" i="3"/>
  <c r="T22" i="3"/>
  <c r="S22" i="3"/>
  <c r="R22" i="3"/>
  <c r="Q22" i="3"/>
  <c r="P22" i="3"/>
  <c r="O22" i="3"/>
  <c r="N22" i="3"/>
  <c r="U21" i="3"/>
  <c r="T21" i="3"/>
  <c r="S21" i="3"/>
  <c r="R21" i="3"/>
  <c r="Q21" i="3"/>
  <c r="P21" i="3"/>
  <c r="O21" i="3"/>
  <c r="N21" i="3"/>
  <c r="U17" i="3"/>
  <c r="T17" i="3"/>
  <c r="S17" i="3"/>
  <c r="R17" i="3"/>
  <c r="Q17" i="3"/>
  <c r="P17" i="3"/>
  <c r="O17" i="3"/>
  <c r="N17" i="3"/>
  <c r="U16" i="3"/>
  <c r="T16" i="3"/>
  <c r="S16" i="3"/>
  <c r="R16" i="3"/>
  <c r="Q16" i="3"/>
  <c r="P16" i="3"/>
  <c r="O16" i="3"/>
  <c r="N16" i="3"/>
  <c r="U15" i="3"/>
  <c r="T15" i="3"/>
  <c r="S15" i="3"/>
  <c r="R15" i="3"/>
  <c r="Q15" i="3"/>
  <c r="P15" i="3"/>
  <c r="O15" i="3"/>
  <c r="N15" i="3"/>
  <c r="U14" i="3"/>
  <c r="T14" i="3"/>
  <c r="S14" i="3"/>
  <c r="R14" i="3"/>
  <c r="Q14" i="3"/>
  <c r="P14" i="3"/>
  <c r="O14" i="3"/>
  <c r="N14" i="3"/>
  <c r="U13" i="3"/>
  <c r="T13" i="3"/>
  <c r="S13" i="3"/>
  <c r="R13" i="3"/>
  <c r="Q13" i="3"/>
  <c r="P13" i="3"/>
  <c r="O13" i="3"/>
  <c r="N13" i="3"/>
  <c r="U12" i="3"/>
  <c r="T12" i="3"/>
  <c r="S12" i="3"/>
  <c r="R12" i="3"/>
  <c r="Q12" i="3"/>
  <c r="P12" i="3"/>
  <c r="O12" i="3"/>
  <c r="N12" i="3"/>
  <c r="U11" i="3"/>
  <c r="T11" i="3"/>
  <c r="S11" i="3"/>
  <c r="R11" i="3"/>
  <c r="Q11" i="3"/>
  <c r="P11" i="3"/>
  <c r="O11" i="3"/>
  <c r="N11" i="3"/>
  <c r="U30" i="9"/>
  <c r="T30" i="9"/>
  <c r="S30" i="9"/>
  <c r="R30" i="9"/>
  <c r="U29" i="9"/>
  <c r="T29" i="9"/>
  <c r="S29" i="9"/>
  <c r="R29" i="9"/>
  <c r="U30" i="6"/>
  <c r="T30" i="6"/>
  <c r="S30" i="6"/>
  <c r="R30" i="6"/>
  <c r="U29" i="6"/>
  <c r="T29" i="6"/>
  <c r="S29" i="6"/>
  <c r="R29" i="6"/>
  <c r="U30" i="5"/>
  <c r="T30" i="5"/>
  <c r="S30" i="5"/>
  <c r="R30" i="5"/>
  <c r="U29" i="5"/>
  <c r="T29" i="5"/>
  <c r="S29" i="5"/>
  <c r="R29" i="5"/>
  <c r="U30" i="4"/>
  <c r="T30" i="4"/>
  <c r="S30" i="4"/>
  <c r="R30" i="4"/>
  <c r="U29" i="4"/>
  <c r="T29" i="4"/>
  <c r="S29" i="4"/>
  <c r="R29" i="4"/>
  <c r="AM30" i="9"/>
  <c r="AL30" i="9"/>
  <c r="AK30" i="9"/>
  <c r="AJ30" i="9"/>
  <c r="AM29" i="9"/>
  <c r="AL29" i="9"/>
  <c r="AK29" i="9"/>
  <c r="AJ29" i="9"/>
  <c r="AM28" i="9"/>
  <c r="AL28" i="9"/>
  <c r="AK28" i="9"/>
  <c r="AJ28" i="9"/>
  <c r="AM24" i="9"/>
  <c r="AL24" i="9"/>
  <c r="AK24" i="9"/>
  <c r="AJ24" i="9"/>
  <c r="AM23" i="9"/>
  <c r="AL23" i="9"/>
  <c r="AK23" i="9"/>
  <c r="AJ23" i="9"/>
  <c r="AM22" i="9"/>
  <c r="AL22" i="9"/>
  <c r="AK22" i="9"/>
  <c r="AJ22" i="9"/>
  <c r="AM21" i="9"/>
  <c r="AL21" i="9"/>
  <c r="AK21" i="9"/>
  <c r="AJ21" i="9"/>
  <c r="AM17" i="9"/>
  <c r="AL17" i="9"/>
  <c r="AK17" i="9"/>
  <c r="AJ17" i="9"/>
  <c r="AM16" i="9"/>
  <c r="AL16" i="9"/>
  <c r="AK16" i="9"/>
  <c r="AJ16" i="9"/>
  <c r="AM15" i="9"/>
  <c r="AL15" i="9"/>
  <c r="AK15" i="9"/>
  <c r="AJ15" i="9"/>
  <c r="AM14" i="9"/>
  <c r="AL14" i="9"/>
  <c r="AK14" i="9"/>
  <c r="AJ14" i="9"/>
  <c r="AM13" i="9"/>
  <c r="AL13" i="9"/>
  <c r="AK13" i="9"/>
  <c r="AJ13" i="9"/>
  <c r="AM12" i="9"/>
  <c r="AL12" i="9"/>
  <c r="AK12" i="9"/>
  <c r="AJ12" i="9"/>
  <c r="AM11" i="9"/>
  <c r="AL11" i="9"/>
  <c r="AK11" i="9"/>
  <c r="AJ11" i="9"/>
  <c r="AM30" i="6"/>
  <c r="AL30" i="6"/>
  <c r="AK30" i="6"/>
  <c r="AJ30" i="6"/>
  <c r="AM29" i="6"/>
  <c r="AL29" i="6"/>
  <c r="AK29" i="6"/>
  <c r="AJ29" i="6"/>
  <c r="AM28" i="6"/>
  <c r="AL28" i="6"/>
  <c r="AK28" i="6"/>
  <c r="AJ28" i="6"/>
  <c r="AM24" i="6"/>
  <c r="AL24" i="6"/>
  <c r="AK24" i="6"/>
  <c r="AJ24" i="6"/>
  <c r="AM23" i="6"/>
  <c r="AL23" i="6"/>
  <c r="AK23" i="6"/>
  <c r="AJ23" i="6"/>
  <c r="AM22" i="6"/>
  <c r="AL22" i="6"/>
  <c r="AK22" i="6"/>
  <c r="AJ22" i="6"/>
  <c r="AM21" i="6"/>
  <c r="AL21" i="6"/>
  <c r="AK21" i="6"/>
  <c r="AJ21" i="6"/>
  <c r="AM17" i="6"/>
  <c r="AL17" i="6"/>
  <c r="AK17" i="6"/>
  <c r="AJ17" i="6"/>
  <c r="AM16" i="6"/>
  <c r="AL16" i="6"/>
  <c r="AK16" i="6"/>
  <c r="AJ16" i="6"/>
  <c r="AM15" i="6"/>
  <c r="AL15" i="6"/>
  <c r="AK15" i="6"/>
  <c r="AJ15" i="6"/>
  <c r="AM14" i="6"/>
  <c r="AL14" i="6"/>
  <c r="AK14" i="6"/>
  <c r="AJ14" i="6"/>
  <c r="AM13" i="6"/>
  <c r="AL13" i="6"/>
  <c r="AK13" i="6"/>
  <c r="AJ13" i="6"/>
  <c r="AM12" i="6"/>
  <c r="AL12" i="6"/>
  <c r="AK12" i="6"/>
  <c r="AJ12" i="6"/>
  <c r="AM11" i="6"/>
  <c r="AL11" i="6"/>
  <c r="AK11" i="6"/>
  <c r="AJ11" i="6"/>
  <c r="AM30" i="5"/>
  <c r="AL30" i="5"/>
  <c r="AK30" i="5"/>
  <c r="AJ30" i="5"/>
  <c r="AM29" i="5"/>
  <c r="AL29" i="5"/>
  <c r="AK29" i="5"/>
  <c r="AJ29" i="5"/>
  <c r="AM28" i="5"/>
  <c r="AL28" i="5"/>
  <c r="AK28" i="5"/>
  <c r="AJ28" i="5"/>
  <c r="AM24" i="5"/>
  <c r="AL24" i="5"/>
  <c r="AK24" i="5"/>
  <c r="AJ24" i="5"/>
  <c r="AM23" i="5"/>
  <c r="AL23" i="5"/>
  <c r="AK23" i="5"/>
  <c r="AJ23" i="5"/>
  <c r="AM22" i="5"/>
  <c r="AL22" i="5"/>
  <c r="AK22" i="5"/>
  <c r="AJ22" i="5"/>
  <c r="AM21" i="5"/>
  <c r="AL21" i="5"/>
  <c r="AK21" i="5"/>
  <c r="AJ21" i="5"/>
  <c r="AM17" i="5"/>
  <c r="AL17" i="5"/>
  <c r="AK17" i="5"/>
  <c r="AJ17" i="5"/>
  <c r="AM16" i="5"/>
  <c r="AL16" i="5"/>
  <c r="AK16" i="5"/>
  <c r="AJ16" i="5"/>
  <c r="AM15" i="5"/>
  <c r="AL15" i="5"/>
  <c r="AK15" i="5"/>
  <c r="AJ15" i="5"/>
  <c r="AM14" i="5"/>
  <c r="AL14" i="5"/>
  <c r="AK14" i="5"/>
  <c r="AJ14" i="5"/>
  <c r="AM13" i="5"/>
  <c r="AL13" i="5"/>
  <c r="AK13" i="5"/>
  <c r="AJ13" i="5"/>
  <c r="AM12" i="5"/>
  <c r="AL12" i="5"/>
  <c r="AK12" i="5"/>
  <c r="AJ12" i="5"/>
  <c r="AM11" i="5"/>
  <c r="AL11" i="5"/>
  <c r="AK11" i="5"/>
  <c r="AJ11" i="5"/>
  <c r="AM30" i="4"/>
  <c r="AL30" i="4"/>
  <c r="AK30" i="4"/>
  <c r="AJ30" i="4"/>
  <c r="AM29" i="4"/>
  <c r="AL29" i="4"/>
  <c r="AK29" i="4"/>
  <c r="AJ29" i="4"/>
  <c r="AM28" i="4"/>
  <c r="AL28" i="4"/>
  <c r="AK28" i="4"/>
  <c r="AJ28" i="4"/>
  <c r="AM24" i="4"/>
  <c r="AL24" i="4"/>
  <c r="AK24" i="4"/>
  <c r="AJ24" i="4"/>
  <c r="AM23" i="4"/>
  <c r="AL23" i="4"/>
  <c r="AK23" i="4"/>
  <c r="AJ23" i="4"/>
  <c r="AM22" i="4"/>
  <c r="AL22" i="4"/>
  <c r="AK22" i="4"/>
  <c r="AJ22" i="4"/>
  <c r="AM21" i="4"/>
  <c r="AL21" i="4"/>
  <c r="AK21" i="4"/>
  <c r="AJ21" i="4"/>
  <c r="AM17" i="4"/>
  <c r="AL17" i="4"/>
  <c r="AK17" i="4"/>
  <c r="AJ17" i="4"/>
  <c r="AM16" i="4"/>
  <c r="AL16" i="4"/>
  <c r="AK16" i="4"/>
  <c r="AJ16" i="4"/>
  <c r="AM15" i="4"/>
  <c r="AL15" i="4"/>
  <c r="AK15" i="4"/>
  <c r="AJ15" i="4"/>
  <c r="AM14" i="4"/>
  <c r="AL14" i="4"/>
  <c r="AK14" i="4"/>
  <c r="AJ14" i="4"/>
  <c r="AM13" i="4"/>
  <c r="AL13" i="4"/>
  <c r="AK13" i="4"/>
  <c r="AJ13" i="4"/>
  <c r="AM12" i="4"/>
  <c r="AL12" i="4"/>
  <c r="AK12" i="4"/>
  <c r="AJ12" i="4"/>
  <c r="AM11" i="4"/>
  <c r="AL11" i="4"/>
  <c r="AK11" i="4"/>
  <c r="AJ11" i="4"/>
  <c r="AM30" i="3"/>
  <c r="AL30" i="3"/>
  <c r="AK30" i="3"/>
  <c r="AJ30" i="3"/>
  <c r="AM29" i="3"/>
  <c r="AL29" i="3"/>
  <c r="AK29" i="3"/>
  <c r="AJ29" i="3"/>
  <c r="AM28" i="3"/>
  <c r="AL28" i="3"/>
  <c r="AK28" i="3"/>
  <c r="AJ28" i="3"/>
  <c r="AM24" i="3"/>
  <c r="AL24" i="3"/>
  <c r="AK24" i="3"/>
  <c r="AJ24" i="3"/>
  <c r="AM23" i="3"/>
  <c r="AL23" i="3"/>
  <c r="AK23" i="3"/>
  <c r="AJ23" i="3"/>
  <c r="AM22" i="3"/>
  <c r="AL22" i="3"/>
  <c r="AK22" i="3"/>
  <c r="AJ22" i="3"/>
  <c r="AM21" i="3"/>
  <c r="AL21" i="3"/>
  <c r="AK21" i="3"/>
  <c r="AJ21" i="3"/>
  <c r="AM17" i="3"/>
  <c r="AL17" i="3"/>
  <c r="AK17" i="3"/>
  <c r="AJ17" i="3"/>
  <c r="AM16" i="3"/>
  <c r="AL16" i="3"/>
  <c r="AK16" i="3"/>
  <c r="AJ16" i="3"/>
  <c r="AM15" i="3"/>
  <c r="AL15" i="3"/>
  <c r="AK15" i="3"/>
  <c r="AJ15" i="3"/>
  <c r="AM14" i="3"/>
  <c r="AL14" i="3"/>
  <c r="AK14" i="3"/>
  <c r="AJ14" i="3"/>
  <c r="AM13" i="3"/>
  <c r="AL13" i="3"/>
  <c r="AK13" i="3"/>
  <c r="AJ13" i="3"/>
  <c r="AM12" i="3"/>
  <c r="AL12" i="3"/>
  <c r="AK12" i="3"/>
  <c r="AJ12" i="3"/>
  <c r="AM11" i="3"/>
  <c r="AL11" i="3"/>
  <c r="AK11" i="3"/>
  <c r="AJ11" i="3"/>
  <c r="AF24" i="11" l="1"/>
  <c r="AM30" i="11"/>
  <c r="AL30" i="11"/>
  <c r="AK30" i="11"/>
  <c r="AJ30" i="11"/>
  <c r="AM29" i="11"/>
  <c r="AL29" i="11"/>
  <c r="AK29" i="11"/>
  <c r="AJ29" i="11"/>
  <c r="AM28" i="11"/>
  <c r="AL28" i="11"/>
  <c r="AK28" i="11"/>
  <c r="AJ28" i="11"/>
  <c r="AM24" i="11"/>
  <c r="AL24" i="11"/>
  <c r="AK24" i="11"/>
  <c r="AJ24" i="11"/>
  <c r="AM23" i="11"/>
  <c r="AL23" i="11"/>
  <c r="AK23" i="11"/>
  <c r="AJ23" i="11"/>
  <c r="AM22" i="11"/>
  <c r="AL22" i="11"/>
  <c r="AK22" i="11"/>
  <c r="AJ22" i="11"/>
  <c r="AM21" i="11"/>
  <c r="AL21" i="11"/>
  <c r="AK21" i="11"/>
  <c r="AJ21" i="11"/>
  <c r="AM16" i="11"/>
  <c r="AL16" i="11"/>
  <c r="AK16" i="11"/>
  <c r="AJ16" i="11"/>
  <c r="AM15" i="11"/>
  <c r="AL15" i="11"/>
  <c r="AK15" i="11"/>
  <c r="AJ15" i="11"/>
  <c r="AM14" i="11"/>
  <c r="AL14" i="11"/>
  <c r="AK14" i="11"/>
  <c r="AJ14" i="11"/>
  <c r="AM13" i="11"/>
  <c r="AL13" i="11"/>
  <c r="AK13" i="11"/>
  <c r="AJ13" i="11"/>
  <c r="AM12" i="11"/>
  <c r="AL12" i="11"/>
  <c r="AK12" i="11"/>
  <c r="AJ12" i="11"/>
  <c r="AM11" i="11"/>
  <c r="AL11" i="11"/>
  <c r="AK11" i="11"/>
  <c r="AJ11" i="11"/>
  <c r="AM30" i="8"/>
  <c r="AL30" i="8"/>
  <c r="AK30" i="8"/>
  <c r="AJ30" i="8"/>
  <c r="AM29" i="8"/>
  <c r="AL29" i="8"/>
  <c r="AK29" i="8"/>
  <c r="AJ29" i="8"/>
  <c r="AM28" i="8"/>
  <c r="AL28" i="8"/>
  <c r="AK28" i="8"/>
  <c r="AJ28" i="8"/>
  <c r="AM24" i="8"/>
  <c r="AL24" i="8"/>
  <c r="AK24" i="8"/>
  <c r="AJ24" i="8"/>
  <c r="AM23" i="8"/>
  <c r="AL23" i="8"/>
  <c r="AK23" i="8"/>
  <c r="AJ23" i="8"/>
  <c r="AM22" i="8"/>
  <c r="AL22" i="8"/>
  <c r="AK22" i="8"/>
  <c r="AJ22" i="8"/>
  <c r="AM21" i="8"/>
  <c r="AL21" i="8"/>
  <c r="AK21" i="8"/>
  <c r="AJ21" i="8"/>
  <c r="AM17" i="8"/>
  <c r="AL17" i="8"/>
  <c r="AK17" i="8"/>
  <c r="AJ17" i="8"/>
  <c r="AM16" i="8"/>
  <c r="AL16" i="8"/>
  <c r="AK16" i="8"/>
  <c r="AJ16" i="8"/>
  <c r="AM15" i="8"/>
  <c r="AL15" i="8"/>
  <c r="AK15" i="8"/>
  <c r="AJ15" i="8"/>
  <c r="AM14" i="8"/>
  <c r="AL14" i="8"/>
  <c r="AK14" i="8"/>
  <c r="AJ14" i="8"/>
  <c r="AM13" i="8"/>
  <c r="AL13" i="8"/>
  <c r="AK13" i="8"/>
  <c r="AJ13" i="8"/>
  <c r="AM12" i="8"/>
  <c r="AL12" i="8"/>
  <c r="AK12" i="8"/>
  <c r="AJ12" i="8"/>
  <c r="AM11" i="8"/>
  <c r="AL11" i="8"/>
  <c r="AK11" i="8"/>
  <c r="AJ11" i="8"/>
  <c r="U30" i="11"/>
  <c r="U29" i="11"/>
  <c r="U30" i="10"/>
  <c r="U29" i="10"/>
  <c r="U30" i="8"/>
  <c r="U29" i="8"/>
  <c r="U30" i="7"/>
  <c r="U29" i="7"/>
  <c r="U30" i="1"/>
  <c r="U29" i="1"/>
  <c r="U28" i="1"/>
  <c r="T30" i="11"/>
  <c r="S30" i="11"/>
  <c r="R30" i="11"/>
  <c r="Q30" i="11"/>
  <c r="P30" i="11"/>
  <c r="O30" i="11"/>
  <c r="N30" i="11"/>
  <c r="T29" i="11"/>
  <c r="S29" i="11"/>
  <c r="R29" i="11"/>
  <c r="Q29" i="11"/>
  <c r="P29" i="11"/>
  <c r="O29" i="11"/>
  <c r="N29" i="11"/>
  <c r="T30" i="10"/>
  <c r="S30" i="10"/>
  <c r="R30" i="10"/>
  <c r="Q30" i="10"/>
  <c r="P30" i="10"/>
  <c r="O30" i="10"/>
  <c r="N30" i="10"/>
  <c r="T29" i="10"/>
  <c r="S29" i="10"/>
  <c r="R29" i="10"/>
  <c r="Q29" i="10"/>
  <c r="P29" i="10"/>
  <c r="O29" i="10"/>
  <c r="N29" i="10"/>
  <c r="T30" i="8"/>
  <c r="S30" i="8"/>
  <c r="R30" i="8"/>
  <c r="Q30" i="8"/>
  <c r="P30" i="8"/>
  <c r="O30" i="8"/>
  <c r="N30" i="8"/>
  <c r="T29" i="8"/>
  <c r="S29" i="8"/>
  <c r="R29" i="8"/>
  <c r="Q29" i="8"/>
  <c r="P29" i="8"/>
  <c r="O29" i="8"/>
  <c r="N29" i="8"/>
  <c r="T30" i="7"/>
  <c r="S30" i="7"/>
  <c r="R30" i="7"/>
  <c r="Q30" i="7"/>
  <c r="P30" i="7"/>
  <c r="O30" i="7"/>
  <c r="N30" i="7"/>
  <c r="T29" i="7"/>
  <c r="S29" i="7"/>
  <c r="R29" i="7"/>
  <c r="Q29" i="7"/>
  <c r="P29" i="7"/>
  <c r="O29" i="7"/>
  <c r="N29" i="7"/>
  <c r="T30" i="1"/>
  <c r="S30" i="1"/>
  <c r="R30" i="1"/>
  <c r="Q30" i="1"/>
  <c r="P30" i="1"/>
  <c r="O30" i="1"/>
  <c r="N30" i="1"/>
  <c r="T29" i="1"/>
  <c r="S29" i="1"/>
  <c r="R29" i="1"/>
  <c r="Q29" i="1"/>
  <c r="P29" i="1"/>
  <c r="O29" i="1"/>
  <c r="N29" i="1"/>
  <c r="T28" i="1"/>
  <c r="S28" i="1"/>
  <c r="R28" i="1"/>
  <c r="Q28" i="1"/>
  <c r="P28" i="1"/>
  <c r="O28" i="1"/>
  <c r="U24" i="11"/>
  <c r="T24" i="11"/>
  <c r="S24" i="11"/>
  <c r="R24" i="11"/>
  <c r="U23" i="11"/>
  <c r="T23" i="11"/>
  <c r="S23" i="11"/>
  <c r="R23" i="11"/>
  <c r="U22" i="11"/>
  <c r="T22" i="11"/>
  <c r="S22" i="11"/>
  <c r="R22" i="11"/>
  <c r="U21" i="11"/>
  <c r="T21" i="11"/>
  <c r="S21" i="11"/>
  <c r="R21" i="11"/>
  <c r="U17" i="11"/>
  <c r="T17" i="11"/>
  <c r="S17" i="11"/>
  <c r="R17" i="11"/>
  <c r="U16" i="11"/>
  <c r="T16" i="11"/>
  <c r="S16" i="11"/>
  <c r="R16" i="11"/>
  <c r="U15" i="11"/>
  <c r="T15" i="11"/>
  <c r="S15" i="11"/>
  <c r="R15" i="11"/>
  <c r="U14" i="11"/>
  <c r="T14" i="11"/>
  <c r="S14" i="11"/>
  <c r="R14" i="11"/>
  <c r="U13" i="11"/>
  <c r="T13" i="11"/>
  <c r="S13" i="11"/>
  <c r="R13" i="11"/>
  <c r="U12" i="11"/>
  <c r="T12" i="11"/>
  <c r="S12" i="11"/>
  <c r="R12" i="11"/>
  <c r="U11" i="11"/>
  <c r="T11" i="11"/>
  <c r="S11" i="11"/>
  <c r="R11" i="11"/>
  <c r="U24" i="10"/>
  <c r="T24" i="10"/>
  <c r="S24" i="10"/>
  <c r="R24" i="10"/>
  <c r="U23" i="10"/>
  <c r="T23" i="10"/>
  <c r="S23" i="10"/>
  <c r="R23" i="10"/>
  <c r="U22" i="10"/>
  <c r="T22" i="10"/>
  <c r="S22" i="10"/>
  <c r="R22" i="10"/>
  <c r="U21" i="10"/>
  <c r="T21" i="10"/>
  <c r="S21" i="10"/>
  <c r="R21" i="10"/>
  <c r="U17" i="10"/>
  <c r="T17" i="10"/>
  <c r="S17" i="10"/>
  <c r="R17" i="10"/>
  <c r="U16" i="10"/>
  <c r="T16" i="10"/>
  <c r="S16" i="10"/>
  <c r="R16" i="10"/>
  <c r="U15" i="10"/>
  <c r="T15" i="10"/>
  <c r="S15" i="10"/>
  <c r="R15" i="10"/>
  <c r="U14" i="10"/>
  <c r="T14" i="10"/>
  <c r="S14" i="10"/>
  <c r="R14" i="10"/>
  <c r="U13" i="10"/>
  <c r="T13" i="10"/>
  <c r="S13" i="10"/>
  <c r="R13" i="10"/>
  <c r="U12" i="10"/>
  <c r="T12" i="10"/>
  <c r="S12" i="10"/>
  <c r="R12" i="10"/>
  <c r="U11" i="10"/>
  <c r="T11" i="10"/>
  <c r="S11" i="10"/>
  <c r="R11" i="10"/>
  <c r="U24" i="8"/>
  <c r="T24" i="8"/>
  <c r="S24" i="8"/>
  <c r="R24" i="8"/>
  <c r="U23" i="8"/>
  <c r="T23" i="8"/>
  <c r="S23" i="8"/>
  <c r="R23" i="8"/>
  <c r="U22" i="8"/>
  <c r="T22" i="8"/>
  <c r="S22" i="8"/>
  <c r="R22" i="8"/>
  <c r="U21" i="8"/>
  <c r="T21" i="8"/>
  <c r="S21" i="8"/>
  <c r="R21" i="8"/>
  <c r="U17" i="8"/>
  <c r="T17" i="8"/>
  <c r="S17" i="8"/>
  <c r="R17" i="8"/>
  <c r="U16" i="8"/>
  <c r="T16" i="8"/>
  <c r="S16" i="8"/>
  <c r="R16" i="8"/>
  <c r="U15" i="8"/>
  <c r="T15" i="8"/>
  <c r="S15" i="8"/>
  <c r="R15" i="8"/>
  <c r="U14" i="8"/>
  <c r="T14" i="8"/>
  <c r="S14" i="8"/>
  <c r="R14" i="8"/>
  <c r="U13" i="8"/>
  <c r="T13" i="8"/>
  <c r="S13" i="8"/>
  <c r="R13" i="8"/>
  <c r="U12" i="8"/>
  <c r="T12" i="8"/>
  <c r="S12" i="8"/>
  <c r="R12" i="8"/>
  <c r="U11" i="8"/>
  <c r="T11" i="8"/>
  <c r="S11" i="8"/>
  <c r="R11" i="8"/>
  <c r="U24" i="7"/>
  <c r="T24" i="7"/>
  <c r="S24" i="7"/>
  <c r="R24" i="7"/>
  <c r="U23" i="7"/>
  <c r="T23" i="7"/>
  <c r="S23" i="7"/>
  <c r="R23" i="7"/>
  <c r="U22" i="7"/>
  <c r="T22" i="7"/>
  <c r="S22" i="7"/>
  <c r="R22" i="7"/>
  <c r="U21" i="7"/>
  <c r="T21" i="7"/>
  <c r="S21" i="7"/>
  <c r="R21" i="7"/>
  <c r="U17" i="7"/>
  <c r="T17" i="7"/>
  <c r="S17" i="7"/>
  <c r="R17" i="7"/>
  <c r="U16" i="7"/>
  <c r="T16" i="7"/>
  <c r="S16" i="7"/>
  <c r="R16" i="7"/>
  <c r="U15" i="7"/>
  <c r="T15" i="7"/>
  <c r="S15" i="7"/>
  <c r="R15" i="7"/>
  <c r="U14" i="7"/>
  <c r="T14" i="7"/>
  <c r="S14" i="7"/>
  <c r="R14" i="7"/>
  <c r="U13" i="7"/>
  <c r="T13" i="7"/>
  <c r="S13" i="7"/>
  <c r="R13" i="7"/>
  <c r="U12" i="7"/>
  <c r="T12" i="7"/>
  <c r="S12" i="7"/>
  <c r="R12" i="7"/>
  <c r="U11" i="7"/>
  <c r="T11" i="7"/>
  <c r="S11" i="7"/>
  <c r="R11" i="7"/>
  <c r="AK16" i="7" l="1"/>
  <c r="AK21" i="7"/>
  <c r="AL12" i="7"/>
  <c r="AL14" i="7"/>
  <c r="AL16" i="7"/>
  <c r="AL21" i="7"/>
  <c r="AL23" i="7"/>
  <c r="AL28" i="7"/>
  <c r="AL30" i="7"/>
  <c r="AK14" i="7"/>
  <c r="AK23" i="7"/>
  <c r="AM12" i="7"/>
  <c r="AM14" i="7"/>
  <c r="AM16" i="7"/>
  <c r="AM21" i="7"/>
  <c r="AM23" i="7"/>
  <c r="AM28" i="7"/>
  <c r="AM30" i="7"/>
  <c r="AK12" i="7"/>
  <c r="AK30" i="7"/>
  <c r="AJ11" i="7"/>
  <c r="AJ13" i="7"/>
  <c r="AJ15" i="7"/>
  <c r="AJ17" i="7"/>
  <c r="AJ22" i="7"/>
  <c r="AJ24" i="7"/>
  <c r="AJ29" i="7"/>
  <c r="AK11" i="7"/>
  <c r="AK13" i="7"/>
  <c r="AK15" i="7"/>
  <c r="AK17" i="7"/>
  <c r="AK22" i="7"/>
  <c r="AK24" i="7"/>
  <c r="AK29" i="7"/>
  <c r="AK28" i="7"/>
  <c r="AL11" i="7"/>
  <c r="AL13" i="7"/>
  <c r="AL15" i="7"/>
  <c r="AL17" i="7"/>
  <c r="AL22" i="7"/>
  <c r="AL24" i="7"/>
  <c r="AL29" i="7"/>
  <c r="AM11" i="7"/>
  <c r="AM13" i="7"/>
  <c r="AM15" i="7"/>
  <c r="AM17" i="7"/>
  <c r="AM22" i="7"/>
  <c r="AM24" i="7"/>
  <c r="AM29" i="7"/>
  <c r="AJ12" i="7"/>
  <c r="AJ14" i="7"/>
  <c r="AJ16" i="7"/>
  <c r="AJ21" i="7"/>
  <c r="AJ23" i="7"/>
  <c r="AJ28" i="7"/>
  <c r="AJ30" i="7"/>
  <c r="AL11" i="1"/>
  <c r="AL12" i="1"/>
  <c r="AL13" i="1"/>
  <c r="AL14" i="1"/>
  <c r="AL15" i="1"/>
  <c r="AL16" i="1"/>
  <c r="AL17" i="1"/>
  <c r="AL21" i="1"/>
  <c r="AL22" i="1"/>
  <c r="AL23" i="1"/>
  <c r="AL24" i="1"/>
  <c r="AL28" i="1"/>
  <c r="AL29" i="1"/>
  <c r="AL30" i="1"/>
  <c r="AM11" i="1"/>
  <c r="AM12" i="1"/>
  <c r="AM13" i="1"/>
  <c r="AM14" i="1"/>
  <c r="AM15" i="1"/>
  <c r="AM16" i="1"/>
  <c r="AM17" i="1"/>
  <c r="AM21" i="1"/>
  <c r="AM22" i="1"/>
  <c r="AM23" i="1"/>
  <c r="AM24" i="1"/>
  <c r="AM28" i="1"/>
  <c r="AM29" i="1"/>
  <c r="AM30" i="1"/>
  <c r="AJ11" i="1"/>
  <c r="AJ12" i="1"/>
  <c r="AJ13" i="1"/>
  <c r="AJ14" i="1"/>
  <c r="AJ15" i="1"/>
  <c r="AJ16" i="1"/>
  <c r="AJ17" i="1"/>
  <c r="AJ21" i="1"/>
  <c r="AJ22" i="1"/>
  <c r="AJ23" i="1"/>
  <c r="AJ24" i="1"/>
  <c r="AJ28" i="1"/>
  <c r="AJ29" i="1"/>
  <c r="AJ30" i="1"/>
  <c r="AK11" i="1"/>
  <c r="AK12" i="1"/>
  <c r="AK13" i="1"/>
  <c r="AK14" i="1"/>
  <c r="AK15" i="1"/>
  <c r="AK16" i="1"/>
  <c r="AK17" i="1"/>
  <c r="AK21" i="1"/>
  <c r="AK22" i="1"/>
  <c r="AK23" i="1"/>
  <c r="AK24" i="1"/>
  <c r="AK28" i="1"/>
  <c r="AK29" i="1"/>
  <c r="AK30" i="1"/>
  <c r="U18" i="1"/>
  <c r="T18" i="1"/>
  <c r="S18" i="1"/>
  <c r="R18" i="1"/>
  <c r="U25" i="1"/>
  <c r="T25" i="1"/>
  <c r="S25" i="1"/>
  <c r="R25" i="1"/>
  <c r="U24" i="1"/>
  <c r="T24" i="1"/>
  <c r="S24" i="1"/>
  <c r="R24" i="1"/>
  <c r="U23" i="1"/>
  <c r="T23" i="1"/>
  <c r="S23" i="1"/>
  <c r="R23" i="1"/>
  <c r="U22" i="1"/>
  <c r="T22" i="1"/>
  <c r="S22" i="1"/>
  <c r="R22" i="1"/>
  <c r="U21" i="1"/>
  <c r="T21" i="1"/>
  <c r="S21" i="1"/>
  <c r="R21" i="1"/>
  <c r="U17" i="1"/>
  <c r="T17" i="1"/>
  <c r="S17" i="1"/>
  <c r="R17" i="1"/>
  <c r="U16" i="1"/>
  <c r="T16" i="1"/>
  <c r="S16" i="1"/>
  <c r="R16" i="1"/>
  <c r="U15" i="1"/>
  <c r="T15" i="1"/>
  <c r="S15" i="1"/>
  <c r="R15" i="1"/>
  <c r="U14" i="1"/>
  <c r="T14" i="1"/>
  <c r="S14" i="1"/>
  <c r="R14" i="1"/>
  <c r="U13" i="1"/>
  <c r="T13" i="1"/>
  <c r="S13" i="1"/>
  <c r="R13" i="1"/>
  <c r="U12" i="1"/>
  <c r="T12" i="1"/>
  <c r="S12" i="1"/>
  <c r="R12" i="1"/>
  <c r="U11" i="1"/>
  <c r="T11" i="1"/>
  <c r="S11" i="1"/>
  <c r="R11" i="1"/>
  <c r="AH30" i="3" l="1"/>
  <c r="AG30" i="3"/>
  <c r="AF30" i="3"/>
  <c r="AH29" i="3"/>
  <c r="AG29" i="3"/>
  <c r="AF29" i="3"/>
  <c r="AH28" i="3"/>
  <c r="AG28" i="3"/>
  <c r="AF28" i="3"/>
  <c r="AH24" i="3"/>
  <c r="AG24" i="3"/>
  <c r="AF24" i="3"/>
  <c r="AH23" i="3"/>
  <c r="AG23" i="3"/>
  <c r="AF23" i="3"/>
  <c r="AH22" i="3"/>
  <c r="AG22" i="3"/>
  <c r="AF22" i="3"/>
  <c r="AH21" i="3"/>
  <c r="AG21" i="3"/>
  <c r="AF21" i="3"/>
  <c r="AH17" i="3"/>
  <c r="AG17" i="3"/>
  <c r="AF17" i="3"/>
  <c r="AH16" i="3"/>
  <c r="AG16" i="3"/>
  <c r="AF16" i="3"/>
  <c r="AH15" i="3"/>
  <c r="AG15" i="3"/>
  <c r="AF15" i="3"/>
  <c r="AH14" i="3"/>
  <c r="AG14" i="3"/>
  <c r="AF14" i="3"/>
  <c r="AH13" i="3"/>
  <c r="AG13" i="3"/>
  <c r="AF13" i="3"/>
  <c r="AH12" i="3"/>
  <c r="AG12" i="3"/>
  <c r="AF12" i="3"/>
  <c r="AH11" i="3"/>
  <c r="AG11" i="3"/>
  <c r="AI30" i="4"/>
  <c r="AH30" i="4"/>
  <c r="AG30" i="4"/>
  <c r="AF30" i="4"/>
  <c r="AI29" i="4"/>
  <c r="AH29" i="4"/>
  <c r="AG29" i="4"/>
  <c r="AF29" i="4"/>
  <c r="AI28" i="4"/>
  <c r="AH28" i="4"/>
  <c r="AG28" i="4"/>
  <c r="AF28" i="4"/>
  <c r="AI24" i="4"/>
  <c r="AH24" i="4"/>
  <c r="AG24" i="4"/>
  <c r="AF24" i="4"/>
  <c r="AI23" i="4"/>
  <c r="AH23" i="4"/>
  <c r="AG23" i="4"/>
  <c r="AF23" i="4"/>
  <c r="AI22" i="4"/>
  <c r="AH22" i="4"/>
  <c r="AG22" i="4"/>
  <c r="AF22" i="4"/>
  <c r="AI21" i="4"/>
  <c r="AH21" i="4"/>
  <c r="AG21" i="4"/>
  <c r="AF21" i="4"/>
  <c r="AI17" i="4"/>
  <c r="AH17" i="4"/>
  <c r="AG17" i="4"/>
  <c r="AF17" i="4"/>
  <c r="AI16" i="4"/>
  <c r="AH16" i="4"/>
  <c r="AG16" i="4"/>
  <c r="AF16" i="4"/>
  <c r="AI15" i="4"/>
  <c r="AH15" i="4"/>
  <c r="AG15" i="4"/>
  <c r="AF15" i="4"/>
  <c r="AI14" i="4"/>
  <c r="AH14" i="4"/>
  <c r="AG14" i="4"/>
  <c r="AF14" i="4"/>
  <c r="AI13" i="4"/>
  <c r="AH13" i="4"/>
  <c r="AG13" i="4"/>
  <c r="AF13" i="4"/>
  <c r="AI12" i="4"/>
  <c r="AH12" i="4"/>
  <c r="AG12" i="4"/>
  <c r="AF12" i="4"/>
  <c r="AI11" i="4"/>
  <c r="AH11" i="4"/>
  <c r="AG11" i="4"/>
  <c r="AF11" i="4"/>
  <c r="AI30" i="5"/>
  <c r="AH30" i="5"/>
  <c r="AG30" i="5"/>
  <c r="AF30" i="5"/>
  <c r="AI29" i="5"/>
  <c r="AH29" i="5"/>
  <c r="AG29" i="5"/>
  <c r="AF29" i="5"/>
  <c r="AI28" i="5"/>
  <c r="AH28" i="5"/>
  <c r="AG28" i="5"/>
  <c r="AF28" i="5"/>
  <c r="AI24" i="5"/>
  <c r="AH24" i="5"/>
  <c r="AG24" i="5"/>
  <c r="AF24" i="5"/>
  <c r="AI23" i="5"/>
  <c r="AH23" i="5"/>
  <c r="AG23" i="5"/>
  <c r="AF23" i="5"/>
  <c r="AI22" i="5"/>
  <c r="AH22" i="5"/>
  <c r="AG22" i="5"/>
  <c r="AF22" i="5"/>
  <c r="AI21" i="5"/>
  <c r="AH21" i="5"/>
  <c r="AG21" i="5"/>
  <c r="AF21" i="5"/>
  <c r="AI17" i="5"/>
  <c r="AH17" i="5"/>
  <c r="AG17" i="5"/>
  <c r="AF17" i="5"/>
  <c r="AI16" i="5"/>
  <c r="AH16" i="5"/>
  <c r="AG16" i="5"/>
  <c r="AF16" i="5"/>
  <c r="AI15" i="5"/>
  <c r="AH15" i="5"/>
  <c r="AG15" i="5"/>
  <c r="AF15" i="5"/>
  <c r="AI14" i="5"/>
  <c r="AH14" i="5"/>
  <c r="AG14" i="5"/>
  <c r="AF14" i="5"/>
  <c r="AI13" i="5"/>
  <c r="AH13" i="5"/>
  <c r="AG13" i="5"/>
  <c r="AF13" i="5"/>
  <c r="AI12" i="5"/>
  <c r="AH12" i="5"/>
  <c r="AG12" i="5"/>
  <c r="AF12" i="5"/>
  <c r="AI11" i="5"/>
  <c r="AH11" i="5"/>
  <c r="AG11" i="5"/>
  <c r="AF11" i="5"/>
  <c r="AI30" i="6"/>
  <c r="AH30" i="6"/>
  <c r="AG30" i="6"/>
  <c r="AF30" i="6"/>
  <c r="AI29" i="6"/>
  <c r="AH29" i="6"/>
  <c r="AG29" i="6"/>
  <c r="AF29" i="6"/>
  <c r="AI28" i="6"/>
  <c r="AH28" i="6"/>
  <c r="AG28" i="6"/>
  <c r="AF28" i="6"/>
  <c r="AI24" i="6"/>
  <c r="AH24" i="6"/>
  <c r="AG24" i="6"/>
  <c r="AF24" i="6"/>
  <c r="AI23" i="6"/>
  <c r="AH23" i="6"/>
  <c r="AG23" i="6"/>
  <c r="AF23" i="6"/>
  <c r="AI22" i="6"/>
  <c r="AH22" i="6"/>
  <c r="AG22" i="6"/>
  <c r="AF22" i="6"/>
  <c r="AI21" i="6"/>
  <c r="AH21" i="6"/>
  <c r="AG21" i="6"/>
  <c r="AF21" i="6"/>
  <c r="AI17" i="6"/>
  <c r="AH17" i="6"/>
  <c r="AG17" i="6"/>
  <c r="AF17" i="6"/>
  <c r="AI16" i="6"/>
  <c r="AH16" i="6"/>
  <c r="AG16" i="6"/>
  <c r="AF16" i="6"/>
  <c r="AI15" i="6"/>
  <c r="AH15" i="6"/>
  <c r="AG15" i="6"/>
  <c r="AF15" i="6"/>
  <c r="AI14" i="6"/>
  <c r="AH14" i="6"/>
  <c r="AG14" i="6"/>
  <c r="AF14" i="6"/>
  <c r="AI13" i="6"/>
  <c r="AH13" i="6"/>
  <c r="AG13" i="6"/>
  <c r="AF13" i="6"/>
  <c r="AI12" i="6"/>
  <c r="AH12" i="6"/>
  <c r="AG12" i="6"/>
  <c r="AF12" i="6"/>
  <c r="AI11" i="6"/>
  <c r="AH11" i="6"/>
  <c r="AG11" i="6"/>
  <c r="AF11" i="6"/>
  <c r="AI30" i="9"/>
  <c r="AH30" i="9"/>
  <c r="AG30" i="9"/>
  <c r="AF30" i="9"/>
  <c r="AI29" i="9"/>
  <c r="AH29" i="9"/>
  <c r="AG29" i="9"/>
  <c r="AF29" i="9"/>
  <c r="AI28" i="9"/>
  <c r="AH28" i="9"/>
  <c r="AG28" i="9"/>
  <c r="AF28" i="9"/>
  <c r="AI24" i="9"/>
  <c r="AH24" i="9"/>
  <c r="AG24" i="9"/>
  <c r="AF24" i="9"/>
  <c r="AI23" i="9"/>
  <c r="AH23" i="9"/>
  <c r="AG23" i="9"/>
  <c r="AF23" i="9"/>
  <c r="AI22" i="9"/>
  <c r="AH22" i="9"/>
  <c r="AG22" i="9"/>
  <c r="AF22" i="9"/>
  <c r="AI21" i="9"/>
  <c r="AH21" i="9"/>
  <c r="AG21" i="9"/>
  <c r="AF21" i="9"/>
  <c r="AI17" i="9"/>
  <c r="AH17" i="9"/>
  <c r="AG17" i="9"/>
  <c r="AF17" i="9"/>
  <c r="AI16" i="9"/>
  <c r="AH16" i="9"/>
  <c r="AG16" i="9"/>
  <c r="AF16" i="9"/>
  <c r="AI15" i="9"/>
  <c r="AH15" i="9"/>
  <c r="AG15" i="9"/>
  <c r="AF15" i="9"/>
  <c r="AI14" i="9"/>
  <c r="AH14" i="9"/>
  <c r="AG14" i="9"/>
  <c r="AF14" i="9"/>
  <c r="AI13" i="9"/>
  <c r="AH13" i="9"/>
  <c r="AG13" i="9"/>
  <c r="AF13" i="9"/>
  <c r="AI12" i="9"/>
  <c r="AH12" i="9"/>
  <c r="AG12" i="9"/>
  <c r="AF12" i="9"/>
  <c r="AI11" i="9"/>
  <c r="AH11" i="9"/>
  <c r="AG11" i="9"/>
  <c r="AF11" i="9"/>
  <c r="AI30" i="11"/>
  <c r="AH30" i="11"/>
  <c r="AG30" i="11"/>
  <c r="AF30" i="11"/>
  <c r="AI29" i="11"/>
  <c r="AH29" i="11"/>
  <c r="AG29" i="11"/>
  <c r="AF29" i="11"/>
  <c r="AI28" i="11"/>
  <c r="AH28" i="11"/>
  <c r="AG28" i="11"/>
  <c r="AF28" i="11"/>
  <c r="AI24" i="11"/>
  <c r="AH24" i="11"/>
  <c r="AG24" i="11"/>
  <c r="AI23" i="11"/>
  <c r="AH23" i="11"/>
  <c r="AG23" i="11"/>
  <c r="AF23" i="11"/>
  <c r="AI22" i="11"/>
  <c r="AH22" i="11"/>
  <c r="AG22" i="11"/>
  <c r="AF22" i="11"/>
  <c r="AI21" i="11"/>
  <c r="AH21" i="11"/>
  <c r="AG21" i="11"/>
  <c r="AF21" i="11"/>
  <c r="AI16" i="11"/>
  <c r="AH16" i="11"/>
  <c r="AG16" i="11"/>
  <c r="AF16" i="11"/>
  <c r="AI15" i="11"/>
  <c r="AH15" i="11"/>
  <c r="AG15" i="11"/>
  <c r="AF15" i="11"/>
  <c r="AI14" i="11"/>
  <c r="AH14" i="11"/>
  <c r="AG14" i="11"/>
  <c r="AF14" i="11"/>
  <c r="AI13" i="11"/>
  <c r="AH13" i="11"/>
  <c r="AG13" i="11"/>
  <c r="AF13" i="11"/>
  <c r="AI12" i="11"/>
  <c r="AH12" i="11"/>
  <c r="AG12" i="11"/>
  <c r="AF12" i="11"/>
  <c r="AI11" i="11"/>
  <c r="AH11" i="11"/>
  <c r="AG11" i="11"/>
  <c r="AF11" i="11"/>
  <c r="AI30" i="8"/>
  <c r="AH30" i="8"/>
  <c r="AG30" i="8"/>
  <c r="AF30" i="8"/>
  <c r="AI29" i="8"/>
  <c r="AH29" i="8"/>
  <c r="AG29" i="8"/>
  <c r="AF29" i="8"/>
  <c r="AI28" i="8"/>
  <c r="AH28" i="8"/>
  <c r="AG28" i="8"/>
  <c r="AF28" i="8"/>
  <c r="AI24" i="8"/>
  <c r="AH24" i="8"/>
  <c r="AG24" i="8"/>
  <c r="AF24" i="8"/>
  <c r="AI23" i="8"/>
  <c r="AH23" i="8"/>
  <c r="AG23" i="8"/>
  <c r="AF23" i="8"/>
  <c r="AI22" i="8"/>
  <c r="AH22" i="8"/>
  <c r="AG22" i="8"/>
  <c r="AF22" i="8"/>
  <c r="AI21" i="8"/>
  <c r="AH21" i="8"/>
  <c r="AG21" i="8"/>
  <c r="AF21" i="8"/>
  <c r="AI17" i="8"/>
  <c r="AH17" i="8"/>
  <c r="AG17" i="8"/>
  <c r="AF17" i="8"/>
  <c r="AI16" i="8"/>
  <c r="AH16" i="8"/>
  <c r="AG16" i="8"/>
  <c r="AF16" i="8"/>
  <c r="AI15" i="8"/>
  <c r="AH15" i="8"/>
  <c r="AG15" i="8"/>
  <c r="AF15" i="8"/>
  <c r="AI14" i="8"/>
  <c r="AH14" i="8"/>
  <c r="AG14" i="8"/>
  <c r="AF14" i="8"/>
  <c r="AI13" i="8"/>
  <c r="AH13" i="8"/>
  <c r="AG13" i="8"/>
  <c r="AF13" i="8"/>
  <c r="AI12" i="8"/>
  <c r="AH12" i="8"/>
  <c r="AG12" i="8"/>
  <c r="AF12" i="8"/>
  <c r="AI11" i="8"/>
  <c r="AH11" i="8"/>
  <c r="AG11" i="8"/>
  <c r="AF11" i="8"/>
  <c r="AF12" i="7" l="1"/>
  <c r="AF14" i="7"/>
  <c r="AF16" i="7"/>
  <c r="AF21" i="7"/>
  <c r="AF23" i="7"/>
  <c r="AF28" i="7"/>
  <c r="AF30" i="7"/>
  <c r="AF11" i="7"/>
  <c r="AF13" i="7"/>
  <c r="AF15" i="7"/>
  <c r="AF17" i="7"/>
  <c r="AF22" i="7"/>
  <c r="AF24" i="7"/>
  <c r="AF29" i="7"/>
  <c r="AG12" i="7"/>
  <c r="AG16" i="7"/>
  <c r="AG23" i="7"/>
  <c r="AH21" i="7"/>
  <c r="AG14" i="7"/>
  <c r="AH16" i="7"/>
  <c r="AG21" i="7"/>
  <c r="AH28" i="7"/>
  <c r="AG30" i="7"/>
  <c r="AH12" i="7"/>
  <c r="AH23" i="7"/>
  <c r="AG11" i="7"/>
  <c r="AG13" i="7"/>
  <c r="AG15" i="7"/>
  <c r="AG17" i="7"/>
  <c r="AG22" i="7"/>
  <c r="AG24" i="7"/>
  <c r="AG29" i="7"/>
  <c r="AG28" i="7"/>
  <c r="AH14" i="7"/>
  <c r="AH30" i="7"/>
  <c r="AH11" i="7"/>
  <c r="AH13" i="7"/>
  <c r="AH15" i="7"/>
  <c r="AH17" i="7"/>
  <c r="AH22" i="7"/>
  <c r="AH24" i="7"/>
  <c r="AH29" i="7"/>
  <c r="AI17" i="7"/>
  <c r="AI29" i="7"/>
  <c r="AI24" i="7"/>
  <c r="AI11" i="7"/>
  <c r="AI22" i="7"/>
  <c r="AI13" i="7"/>
  <c r="AI15" i="7"/>
  <c r="AI12" i="7"/>
  <c r="AI14" i="7"/>
  <c r="AI16" i="7"/>
  <c r="AI21" i="7"/>
  <c r="AI23" i="7"/>
  <c r="AI28" i="7"/>
  <c r="AI30" i="7"/>
  <c r="AH13" i="1"/>
  <c r="AH24" i="1"/>
  <c r="AI11" i="3"/>
  <c r="AI12" i="3"/>
  <c r="AI13" i="3"/>
  <c r="AI14" i="3"/>
  <c r="AI15" i="3"/>
  <c r="AI16" i="3"/>
  <c r="AI17" i="3"/>
  <c r="AI21" i="3"/>
  <c r="AI22" i="3"/>
  <c r="AI23" i="3"/>
  <c r="AI24" i="3"/>
  <c r="AI28" i="3"/>
  <c r="AI29" i="3"/>
  <c r="AI30" i="3"/>
  <c r="AH12" i="1"/>
  <c r="AH16" i="1"/>
  <c r="AH23" i="1"/>
  <c r="AH29" i="1"/>
  <c r="AI12" i="1"/>
  <c r="AI13" i="1"/>
  <c r="AI14" i="1"/>
  <c r="AI15" i="1"/>
  <c r="AI16" i="1"/>
  <c r="AI17" i="1"/>
  <c r="AI21" i="1"/>
  <c r="AI22" i="1"/>
  <c r="AI23" i="1"/>
  <c r="AI24" i="1"/>
  <c r="AI28" i="1"/>
  <c r="AI29" i="1"/>
  <c r="AI30" i="1"/>
  <c r="AF11" i="3"/>
  <c r="AH11" i="1"/>
  <c r="AH15" i="1"/>
  <c r="AH22" i="1"/>
  <c r="AH30" i="1"/>
  <c r="AI11" i="1"/>
  <c r="AF12" i="1"/>
  <c r="AF13" i="1"/>
  <c r="AF14" i="1"/>
  <c r="AF15" i="1"/>
  <c r="AF16" i="1"/>
  <c r="AF17" i="1"/>
  <c r="AF21" i="1"/>
  <c r="AF22" i="1"/>
  <c r="AF23" i="1"/>
  <c r="AF24" i="1"/>
  <c r="AF28" i="1"/>
  <c r="AF29" i="1"/>
  <c r="AF30" i="1"/>
  <c r="AH14" i="1"/>
  <c r="AH17" i="1"/>
  <c r="AH21" i="1"/>
  <c r="AH28" i="1"/>
  <c r="AG12" i="1"/>
  <c r="AG13" i="1"/>
  <c r="AG14" i="1"/>
  <c r="AG15" i="1"/>
  <c r="AG16" i="1"/>
  <c r="AG17" i="1"/>
  <c r="AG21" i="1"/>
  <c r="AG22" i="1"/>
  <c r="AG23" i="1"/>
  <c r="AG24" i="1"/>
  <c r="AG28" i="1"/>
  <c r="AG29" i="1"/>
  <c r="AG30" i="1"/>
  <c r="Q30" i="4"/>
  <c r="P30" i="4"/>
  <c r="O30" i="4"/>
  <c r="N30" i="4"/>
  <c r="Q29" i="4"/>
  <c r="P29" i="4"/>
  <c r="O29" i="4"/>
  <c r="N29" i="4"/>
  <c r="Q30" i="9"/>
  <c r="P30" i="9"/>
  <c r="O30" i="9"/>
  <c r="N30" i="9"/>
  <c r="Q29" i="9"/>
  <c r="P29" i="9"/>
  <c r="O29" i="9"/>
  <c r="N29" i="9"/>
  <c r="Q30" i="6"/>
  <c r="P30" i="6"/>
  <c r="O30" i="6"/>
  <c r="N30" i="6"/>
  <c r="Q29" i="6"/>
  <c r="P29" i="6"/>
  <c r="O29" i="6"/>
  <c r="N29" i="6"/>
  <c r="Q30" i="5"/>
  <c r="P30" i="5"/>
  <c r="O30" i="5"/>
  <c r="N30" i="5"/>
  <c r="Q29" i="5"/>
  <c r="P29" i="5"/>
  <c r="O29" i="5"/>
  <c r="N29" i="5"/>
  <c r="Q24" i="11" l="1"/>
  <c r="P24" i="11"/>
  <c r="O24" i="11"/>
  <c r="N24" i="11"/>
  <c r="Q23" i="11"/>
  <c r="P23" i="11"/>
  <c r="O23" i="11"/>
  <c r="N23" i="11"/>
  <c r="Q22" i="11"/>
  <c r="P22" i="11"/>
  <c r="O22" i="11"/>
  <c r="N22" i="11"/>
  <c r="Q21" i="11"/>
  <c r="P21" i="11"/>
  <c r="O21" i="11"/>
  <c r="N21" i="11"/>
  <c r="Q17" i="11"/>
  <c r="P17" i="11"/>
  <c r="O17" i="11"/>
  <c r="N17" i="11"/>
  <c r="Q16" i="11"/>
  <c r="P16" i="11"/>
  <c r="O16" i="11"/>
  <c r="N16" i="11"/>
  <c r="Q15" i="11"/>
  <c r="P15" i="11"/>
  <c r="O15" i="11"/>
  <c r="N15" i="11"/>
  <c r="Q14" i="11"/>
  <c r="P14" i="11"/>
  <c r="O14" i="11"/>
  <c r="N14" i="11"/>
  <c r="Q13" i="11"/>
  <c r="P13" i="11"/>
  <c r="O13" i="11"/>
  <c r="N13" i="11"/>
  <c r="Q12" i="11"/>
  <c r="P12" i="11"/>
  <c r="O12" i="11"/>
  <c r="N12" i="11"/>
  <c r="Q11" i="11"/>
  <c r="P11" i="11"/>
  <c r="O11" i="11"/>
  <c r="N11" i="11"/>
  <c r="Q24" i="10"/>
  <c r="P24" i="10"/>
  <c r="O24" i="10"/>
  <c r="N24" i="10"/>
  <c r="Q23" i="10"/>
  <c r="P23" i="10"/>
  <c r="O23" i="10"/>
  <c r="N23" i="10"/>
  <c r="Q22" i="10"/>
  <c r="P22" i="10"/>
  <c r="O22" i="10"/>
  <c r="N22" i="10"/>
  <c r="Q21" i="10"/>
  <c r="P21" i="10"/>
  <c r="O21" i="10"/>
  <c r="N21" i="10"/>
  <c r="Q17" i="10"/>
  <c r="P17" i="10"/>
  <c r="O17" i="10"/>
  <c r="N17" i="10"/>
  <c r="Q16" i="10"/>
  <c r="P16" i="10"/>
  <c r="O16" i="10"/>
  <c r="N16" i="10"/>
  <c r="Q15" i="10"/>
  <c r="P15" i="10"/>
  <c r="O15" i="10"/>
  <c r="N15" i="10"/>
  <c r="Q14" i="10"/>
  <c r="P14" i="10"/>
  <c r="O14" i="10"/>
  <c r="N14" i="10"/>
  <c r="Q13" i="10"/>
  <c r="P13" i="10"/>
  <c r="O13" i="10"/>
  <c r="N13" i="10"/>
  <c r="Q12" i="10"/>
  <c r="P12" i="10"/>
  <c r="O12" i="10"/>
  <c r="N12" i="10"/>
  <c r="Q11" i="10"/>
  <c r="P11" i="10"/>
  <c r="O11" i="10"/>
  <c r="N11" i="10"/>
  <c r="Q24" i="8" l="1"/>
  <c r="P24" i="8"/>
  <c r="O24" i="8"/>
  <c r="N24" i="8"/>
  <c r="Q23" i="8"/>
  <c r="P23" i="8"/>
  <c r="O23" i="8"/>
  <c r="N23" i="8"/>
  <c r="Q22" i="8"/>
  <c r="P22" i="8"/>
  <c r="O22" i="8"/>
  <c r="N22" i="8"/>
  <c r="Q21" i="8"/>
  <c r="P21" i="8"/>
  <c r="O21" i="8"/>
  <c r="N21" i="8"/>
  <c r="Q17" i="8"/>
  <c r="P17" i="8"/>
  <c r="O17" i="8"/>
  <c r="N17" i="8"/>
  <c r="Q16" i="8"/>
  <c r="P16" i="8"/>
  <c r="O16" i="8"/>
  <c r="N16" i="8"/>
  <c r="Q15" i="8"/>
  <c r="P15" i="8"/>
  <c r="O15" i="8"/>
  <c r="N15" i="8"/>
  <c r="Q14" i="8"/>
  <c r="P14" i="8"/>
  <c r="O14" i="8"/>
  <c r="N14" i="8"/>
  <c r="Q13" i="8"/>
  <c r="P13" i="8"/>
  <c r="O13" i="8"/>
  <c r="N13" i="8"/>
  <c r="Q12" i="8"/>
  <c r="P12" i="8"/>
  <c r="O12" i="8"/>
  <c r="N12" i="8"/>
  <c r="Q11" i="8"/>
  <c r="P11" i="8"/>
  <c r="O11" i="8"/>
  <c r="N11" i="8"/>
  <c r="Q24" i="7"/>
  <c r="P24" i="7"/>
  <c r="O24" i="7"/>
  <c r="N24" i="7"/>
  <c r="Q23" i="7"/>
  <c r="P23" i="7"/>
  <c r="O23" i="7"/>
  <c r="N23" i="7"/>
  <c r="Q22" i="7"/>
  <c r="P22" i="7"/>
  <c r="O22" i="7"/>
  <c r="N22" i="7"/>
  <c r="Q21" i="7"/>
  <c r="P21" i="7"/>
  <c r="O21" i="7"/>
  <c r="N21" i="7"/>
  <c r="Q17" i="7"/>
  <c r="P17" i="7"/>
  <c r="O17" i="7"/>
  <c r="N17" i="7"/>
  <c r="Q16" i="7"/>
  <c r="P16" i="7"/>
  <c r="O16" i="7"/>
  <c r="N16" i="7"/>
  <c r="Q15" i="7"/>
  <c r="P15" i="7"/>
  <c r="O15" i="7"/>
  <c r="N15" i="7"/>
  <c r="Q14" i="7"/>
  <c r="P14" i="7"/>
  <c r="O14" i="7"/>
  <c r="N14" i="7"/>
  <c r="Q13" i="7"/>
  <c r="P13" i="7"/>
  <c r="O13" i="7"/>
  <c r="N13" i="7"/>
  <c r="Q12" i="7"/>
  <c r="P12" i="7"/>
  <c r="O12" i="7"/>
  <c r="N12" i="7"/>
  <c r="Q11" i="7"/>
  <c r="P11" i="7"/>
  <c r="O11" i="7"/>
  <c r="N11" i="7"/>
  <c r="N28" i="1"/>
  <c r="Q18" i="1"/>
  <c r="P18" i="1"/>
  <c r="O18" i="1"/>
  <c r="N18" i="1"/>
  <c r="AC56" i="30" l="1"/>
  <c r="AD56" i="30"/>
  <c r="AC63" i="30"/>
  <c r="AG63" i="30"/>
  <c r="AE63" i="30"/>
  <c r="AI63" i="30"/>
  <c r="AH63" i="30"/>
  <c r="AF63" i="30"/>
  <c r="AJ63" i="30"/>
  <c r="AD63" i="30"/>
  <c r="Q25" i="1"/>
  <c r="P25" i="1"/>
  <c r="O25" i="1"/>
  <c r="N25" i="1"/>
  <c r="Q24" i="1"/>
  <c r="P24" i="1"/>
  <c r="O24" i="1"/>
  <c r="N24" i="1"/>
  <c r="Q23" i="1"/>
  <c r="P23" i="1"/>
  <c r="O23" i="1"/>
  <c r="N23" i="1"/>
  <c r="Q22" i="1"/>
  <c r="P22" i="1"/>
  <c r="O22" i="1"/>
  <c r="N22" i="1"/>
  <c r="Q21" i="1"/>
  <c r="P21" i="1"/>
  <c r="N21" i="1"/>
  <c r="Q17" i="1"/>
  <c r="P17" i="1"/>
  <c r="O17" i="1"/>
  <c r="N17" i="1"/>
  <c r="Q16" i="1"/>
  <c r="P16" i="1"/>
  <c r="O16" i="1"/>
  <c r="N16" i="1"/>
  <c r="Q15" i="1"/>
  <c r="P15" i="1"/>
  <c r="O15" i="1"/>
  <c r="N15" i="1"/>
  <c r="Q14" i="1"/>
  <c r="P14" i="1"/>
  <c r="O14" i="1"/>
  <c r="N14" i="1"/>
  <c r="Q13" i="1"/>
  <c r="P13" i="1"/>
  <c r="O13" i="1"/>
  <c r="N13" i="1"/>
  <c r="Q12" i="1"/>
  <c r="P12" i="1"/>
  <c r="O12" i="1"/>
  <c r="N12" i="1"/>
  <c r="Q11" i="1"/>
  <c r="P11" i="1"/>
  <c r="AI56" i="30" s="1"/>
  <c r="AC67" i="30" l="1"/>
  <c r="AG67" i="30"/>
  <c r="AH67" i="30"/>
  <c r="AE67" i="30"/>
  <c r="AI67" i="30"/>
  <c r="AJ67" i="30"/>
  <c r="AF67" i="30"/>
  <c r="AD67" i="30"/>
  <c r="AC68" i="30"/>
  <c r="AG68" i="30"/>
  <c r="AE68" i="30"/>
  <c r="AI68" i="30"/>
  <c r="AF68" i="30"/>
  <c r="AJ68" i="30"/>
  <c r="AD68" i="30"/>
  <c r="AH68" i="30"/>
  <c r="AC69" i="30"/>
  <c r="AD69" i="30"/>
  <c r="AH69" i="30"/>
  <c r="AE69" i="30"/>
  <c r="AI69" i="30"/>
  <c r="AF69" i="30"/>
  <c r="AJ69" i="30"/>
  <c r="AG69" i="30"/>
  <c r="AC70" i="30"/>
  <c r="AG70" i="30"/>
  <c r="AE70" i="30"/>
  <c r="AI70" i="30"/>
  <c r="AJ70" i="30"/>
  <c r="AD70" i="30"/>
  <c r="AF70" i="30"/>
  <c r="AH70" i="30"/>
  <c r="AE56" i="30"/>
  <c r="AC57" i="30"/>
  <c r="AG57" i="30"/>
  <c r="AD57" i="30"/>
  <c r="AE57" i="30"/>
  <c r="AI57" i="30"/>
  <c r="AF57" i="30"/>
  <c r="AJ57" i="30"/>
  <c r="AH57" i="30"/>
  <c r="AC58" i="30"/>
  <c r="AG58" i="30"/>
  <c r="AD58" i="30"/>
  <c r="AE58" i="30"/>
  <c r="AI58" i="30"/>
  <c r="AF58" i="30"/>
  <c r="AJ58" i="30"/>
  <c r="AH58" i="30"/>
  <c r="AC59" i="30"/>
  <c r="AG59" i="30"/>
  <c r="AE59" i="30"/>
  <c r="AI59" i="30"/>
  <c r="AD59" i="30"/>
  <c r="AF59" i="30"/>
  <c r="AJ59" i="30"/>
  <c r="AH59" i="30"/>
  <c r="AC60" i="30"/>
  <c r="AG60" i="30"/>
  <c r="AD60" i="30"/>
  <c r="AH60" i="30"/>
  <c r="AE60" i="30"/>
  <c r="AI60" i="30"/>
  <c r="AF60" i="30"/>
  <c r="AJ60" i="30"/>
  <c r="AC61" i="30"/>
  <c r="AG61" i="30"/>
  <c r="AH61" i="30"/>
  <c r="AE61" i="30"/>
  <c r="AI61" i="30"/>
  <c r="AF61" i="30"/>
  <c r="AJ61" i="30"/>
  <c r="AD61" i="30"/>
  <c r="AC62" i="30"/>
  <c r="AG62" i="30"/>
  <c r="AH62" i="30"/>
  <c r="AE62" i="30"/>
  <c r="AI62" i="30"/>
  <c r="AF62" i="30"/>
  <c r="AJ62" i="30"/>
  <c r="AD62" i="30"/>
  <c r="AC66" i="30"/>
  <c r="AG66" i="30"/>
  <c r="AH66" i="30"/>
  <c r="AE66" i="30"/>
  <c r="AI66" i="30"/>
  <c r="AJ66" i="30"/>
  <c r="AF66" i="30"/>
  <c r="AD66" i="30"/>
  <c r="AJ56" i="30"/>
  <c r="AH56" i="30"/>
  <c r="AF56" i="30"/>
  <c r="AG56"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Auteur</author>
  </authors>
  <commentList>
    <comment ref="C38" authorId="0" shapeId="0" xr:uid="{00000000-0006-0000-0000-000001000000}">
      <text>
        <r>
          <rPr>
            <sz val="9"/>
            <color indexed="81"/>
            <rFont val="Calibri Light"/>
            <family val="2"/>
          </rPr>
          <t>Wereldhandel
Wij gaan in deze beschrijving uit van een toename van de wereldhandel. Door een sterkere groei van de wereldhandel stijgt de buitenlandse vraag naar Nederlandse producten. Hierdoor kunnen exporteurs meer goederen en diensten aan het buitenland verkopen en stijgt het bbp. Om aan de toegenomen vraag te voldoen investeren bedrijven meer en nemen ze extra personeel aan. Hierdoor daalt de werkloosheid, stijgen de lonen en nemen de kosten per eenheid product toe. Deze ontwikkelingen leiden geleidelijk tot hogere export- en consumptieprijzen, wat op den duur de export en de particuliere consumptie (en daarmee de investeringen en het bbp) enigszins onder druk zet. Huishoudens hebben meer te besteden door de hogere lonen en extra werkgelegenheid, wat resulteert in meer consumptie. De gunstigere economische ontwikkeling levert meer belastinginkomsten op en leidt tot minder werkloosheidsuitkeringen. Dit komt het overheidssaldo ten goede.</t>
        </r>
      </text>
    </comment>
    <comment ref="C39" authorId="0" shapeId="0" xr:uid="{00000000-0006-0000-0000-000002000000}">
      <text>
        <r>
          <rPr>
            <sz val="9"/>
            <color indexed="81"/>
            <rFont val="Calibri Light"/>
            <family val="2"/>
          </rPr>
          <t>Olieprijs
In deze uitleg gaan we uit van een toename van olieprijs. In afwijking van alle andere spoorboekjes in de DELFI-tool is bij de inkleding van de impuls aangenomen dat een verandering van de olieprijs een wereldwijd fenomeen is dat gepaard gaat met bijkomende effecten voor de internationale handel. Verondersteld is dat de hogere olieprijs volledig het gevolg is van minder aanbod van olie. Een wereldwijde verhoging van de olieprijs leidt direct tot hogere consumptieprijzen, bijvoorbeeld van benzine. De productiekosten voor bedrijven nemen toe, waardoor wereldwijd de prijzen van goederen en diensten ook indirect oplopen. De hogere consumentenprijzen hebben een negatief effect op de koopkracht, waardoor de particuliere consumptie afneemt. Doordat dit wereldwijd gebeurt, komt de wereldhandel onder druk en neemt de Nederlandse uitvoer af. De lagere consumptie en export drukken het bbp-volume en daarmee de bedrijfsinvesteringen en de werkgelegenheid. De hogere werkloosheid zet de koopkracht en de particuliere consumptie nog extra onder druk. In eerste instantie verbetert het overheidssaldo nog iets, omdat de gasinkomsten van de overheid toenemen. Door de hogere olieprijs neemt ook de gasprijs toe. Op den duur leidt de ongunstigere economische ontwikkeling tot minder belastinginkomsten en meer werkloosheidsuitkeringen, waardoor het overheidssaldo daalt. Na enige tijd bodemt de daling van het bbp uit. De bedrijfsinvesteringen beginnen te herstellen omdat de negatieve acceleratoreffecten verdwijnen en positief worden en omdat de winstgevendheid van bedrijven weer toeneemt.</t>
        </r>
      </text>
    </comment>
    <comment ref="C40" authorId="0" shapeId="0" xr:uid="{00000000-0006-0000-0000-000003000000}">
      <text>
        <r>
          <rPr>
            <sz val="9"/>
            <color indexed="81"/>
            <rFont val="Calibri Light"/>
            <family val="2"/>
          </rPr>
          <t xml:space="preserve">Lange en korte rente
In deze toelichting is aangenomen dat het gaat om een stijging van de rente (in procentpunten). De impuls betreft een parallelle stijging van alle marktrentes. Dit scenario dient voornamelijk ter illustratie van de transmissie van veranderingen in de rentes naar de binnenlandse economie, en abstraheert van de vergelijkbare of bijkomende effecten op buitenlandse rentes, andere financiële marktprijzen zoals wisselkoersen en aandelenkoersen, en de wereldwijde activiteit. Een hogere rente heeft nadelige gevolgen voor bedrijven, huishoudens en de overheid. Bedrijven worden geconfronteerd met hogere kapitaal- en financieringskosten. Hierdoor dalen de bedrijfsinvesteringen. De gevolgen voor de uitvoer zijn gering omdat exporteurs de hogere kapitaalkosten slechts in beperkte mate doorberekenen in de uitvoerprijzen (pricing to market).
De lagere vraag naar investeringsgoederen resulteert in een lagere productie en bij een lagere productie is minder personeel nodig. De dalende werkgelegenheid, lagere lonen en hogere prijzen drukken het reëel beschikbaar inkomen, waardoor huishoudens minder consumeren. De hogere lange rente vertaalt zich in een hogere hypotheekrente, waardoor huishoudens minder kunnen lenen voor huisaankopen. Dit drukt de huizenprijzen en versterkt de daling van de consumptie en investeringen in woningen. 
De ongunstigere economische ontwikkeling levert minder belastinginkomsten op en leidt tot meer werkloosheidsuitkeringen, waardoor het overheidssaldo verslechtert. Bovendien zal de overheid meer rente op haar schuld moeten betalen. 
Na een kleine daling in het eerste jaar verbetert de leverage ratio van banken. Dit wordt vooral veroorzaakt door het feit dat de doorwerking van de hogere marktrentes op de leenrentes sterker is dan op de depositorente, waardoor de door banken ontvangen rentebetalingen de betaalde rentekosten overtreffen. Hogere winsten versterken de kapitaalpositie van banken. Dit tempert enigszins de negatieve impact van hogere leenrentes op bedrijfs- en hypothecair krediet. Daarom worden in de tweede helft van de simulatieperiode de negatieve effecten op huizenprijzen, consumptie en woninginvesteringen geleidelijk kleiner. Positieve acceleratoreffecten en een herstellende winstgevendheid ondersteunen de bedrijfsinvesteringen in deze periode.
</t>
        </r>
      </text>
    </comment>
    <comment ref="C41" authorId="0" shapeId="0" xr:uid="{00000000-0006-0000-0000-000004000000}">
      <text>
        <r>
          <rPr>
            <sz val="9"/>
            <color indexed="81"/>
            <rFont val="Calibri Light"/>
            <family val="2"/>
          </rPr>
          <t xml:space="preserve">Wisselkoers
Bij de toelichting op deze impuls gaan we uit van een appreciatie van de effectieve wisselkoers van de euro. Een hogere effectieve wisselkoers, dus een appreciatie van de euro ten opzichte van alle andere valuta, maakt de Nederlandse uitvoer duurder voor consumenten en bedrijven buiten de eurozone. Hierdoor daalt de export, wat resulteert in een lager bbp-volume. Bedrijven reageren op deze afnemende vraag door minder te investeren en minder personeel in dienst te nemen, waardoor de werkloosheid stijgt. De lagere werkgelegenheid en de na verloop van tijd verminderde koopkracht van huishoudens drukken  de particuliere consumptie. 
De hogere wisselkoers maakt geïmporteerde producten voor gezinnen en bedrijven goedkoper. Dit beperkt de inflatie. De ongunstigere economische ontwikkeling gaat gepaard met lagere belastinginkomsten en meer werkloosheidsuitkeringen, waardoor het overheidssaldo verslechtert.
Het lagere nominale inkomen en de lagere bedrijfsinvesteringen vertalen zich in een lager nominaal krediet voor bedrijven en huishoudens. Door de appreciatie van de euro en de daling van het nominale bbp, dalen de netto overige inkomsten van banken. Vandaar dat de winsten en het kapitaal van de bankensector lager zijn. In reactie hierop verhogen de banken de leenrentes voor bedrijven en huishoudens in lichte mate en verlagen zij de kredietvolumes. Het geringere hypotheekvolume gaat gepaard met lagere huizenprijzen, wat bijdraagt aan de neerwaartse druk op de consumptie en de investeringen in woningen. Na vier jaar is de daling van het reële bbp-volume het grootst. Daarna ondersteunen het wegvallen van negatieve accelerator-effecten en het herstel van de winstgevendheid en concurrentiepositie de bedrijfsinvesteringen en de export.
</t>
        </r>
      </text>
    </comment>
    <comment ref="C42" authorId="0" shapeId="0" xr:uid="{00000000-0006-0000-0000-000005000000}">
      <text>
        <r>
          <rPr>
            <sz val="9"/>
            <color indexed="81"/>
            <rFont val="Calibri Light"/>
            <family val="2"/>
          </rPr>
          <t xml:space="preserve">Overheidsbestedingen
In de toelichting op dit spoorboekje gaan we uit van een stijging van de materiele overheidsbestedingen als % van het bruto binnenlands product. Extra overheidsuitgaven aan consumptie en investeringen (dus niet aan personeel) worden gefinancierd door het uitgeven van overheidsschuld. Belastingtarieven blijven constant gedurende de simulatiehorizon.
Impliciet wordt verondersteld dat de overheidsfinanciën solide blijven, zodat huishoudens geen rekening houden met hogere toekomstige belastingen en dat de rentes op staatsobligaties niet worden beïnvloed. De toegenomen consumptie en investeringen door de publieke sector verhogen onmiddellijk het bbp. Door het acceleratoreffect worden de bedrijfsinvesteringen gestuwd, terwijl de particuliere consumptie profiteert van toegenomen werkgelegenheid en lonen. Stijgende reële huizenprijzen versterken de stimulans voor de particuliere consumptie en woninginvesteringen. Door de toename van de economische activiteit is de verslechtering van het overheidssaldo kleiner dan de oorspronkelijke bestedingsimpuls. 
Als reactie op de toegenomen activiteit en de verkrapping van de arbeidsmarkt beginnen de lonen en productiekosten te stijgen, wat resulteert in hogere consumptieprijzen en - met enige vertraging - ook exportprijzen. Hogere exportprijzen ten opzichte van buitenlandse concurrenten drukken de export. De lagere export en het wegebben van de  positieve acceleratoreffecten op de bedrijfsinvesteringen dempen de aanvankelijk sterke stijging van het bbp. 
Bancaire leningen aan huishoudens en bedrijven nemen toe met de economische activiteit. Deze krijgen een extra impuls door de verbeterde winstgevendheid en kapitaalspositie van banken.
</t>
        </r>
      </text>
    </comment>
    <comment ref="C43" authorId="0" shapeId="0" xr:uid="{00000000-0006-0000-0000-000006000000}">
      <text>
        <r>
          <rPr>
            <sz val="9"/>
            <color indexed="81"/>
            <rFont val="Calibri Light"/>
            <family val="2"/>
          </rPr>
          <t xml:space="preserve">Loon- en inkomstenbelasting
In de uitleg bij dit spoorboekje gaan we uit van een stijging van de loon- en inkomstenbelasting als % van het bruto binnenlands product. Hogere belastingen leiden op korte termijn tot een flinke verbetering van het overheidssaldo. De hogere belastingen verminderen daarentegen het beschikbaar inkomen van huishoudens,  waardoor zij minder gaan consumeren. 
Als gevolg van de verminderde binnenlandse vraag investeren bedrijven minder en nemen zij minder personeel aan. Dit zet de huishoudinkomens en de consumptie extra onder druk, terwijl de werkloosheid oploopt. De verminderde economische activiteit leidt tot een daling van de belastinginkomsten en tot een stijging van de werkloosheidsuitkeringen, waardoor de oorspronkelijke verbetering van het overheidssaldo uiteindelijk aanzienlijk lager uitvalt. 
Hoewel de toename van de werkloosheid een negatief effect heeft op de lonen, blijft de daling van de contractlonen in bedrijven beperkt omdat werknemers de hogere loonbelastingen in de vorm van hogere looneisen deels afwentelen op de werkgever. Na verloop van tijd dalen de consumentenprijzen in reactie op de afgenomen vraag. 
Leningen aan huishoudens nemen geleidelijk af in lijn met lagere huishoudinkomens en investeringen in woningen, terwijl de toename van de werkloosheid ook een neerwaartse druk uitoefent op de vraag naar leningen. Huizenprijzen dalen in lijn met het hypothecaire krediet. 
</t>
        </r>
      </text>
    </comment>
    <comment ref="C44" authorId="0" shapeId="0" xr:uid="{00000000-0006-0000-0000-000007000000}">
      <text>
        <r>
          <rPr>
            <sz val="9"/>
            <color indexed="81"/>
            <rFont val="Calibri Light"/>
            <family val="2"/>
          </rPr>
          <t xml:space="preserve">Arbeidsaanbod
De uitleg van deze impuls gaat uit van een toename van het arbeidsaanbod. Door de stijging van het arbeidsaanbod vinden niet alle extra personen op de arbeidsmarkt meteen een baan, waardoor op korte termijn de werkloosheid flink stijgt. Door de hogere werkloosheid ontstaat er een neerwaartse druk op de lonen, productiekosten en prijzen. 
De lagere exportprijzen stimuleren de buitenlandse afzet, de hogere winsten stimuleren de bedrijfsinvesteringen. Geleidelijk aan neemt het bbp-volume toe, wat ertoe leidt dat bedrijven meer personeel aannemen. Bovendien wordt arbeid relatief goedkoper, wat de werkgelegenheid ook ten goede komt. 
Na acht jaar is bijna 80% van het extra arbeidsaanbod opgenomen in de werkgelegenheid. Op lange termijn vinden vrijwel alle extra personen op de arbeidsmarkt een baan en daalt de werkloosheid naar het basisniveau. De overheidsfinanciën verslechteren in eerste instantie door de extra werkloosheidsuitkeringen. Na verloop van enkele jaren nemen door de gunstigere economische ontwikkeling de belastinginkomsten toe en zijn minder extra werkloosheidsuitkeringen nodig waardoor het overheidssaldo verbetert.
</t>
        </r>
      </text>
    </comment>
    <comment ref="C45" authorId="0" shapeId="0" xr:uid="{00000000-0006-0000-0000-000008000000}">
      <text>
        <r>
          <rPr>
            <sz val="9"/>
            <color indexed="81"/>
            <rFont val="Calibri Light"/>
            <family val="2"/>
          </rPr>
          <t xml:space="preserve">Lonen
In de toelichting op dit spoorboekje gaan we uit van een toename van het contractloon in bedrijven. Hogere loonstijgingen genereren een hoger besteedbaar inkomen, dat geleidelijk tot uiting komt in steeds hogere particuliere consumptie en investeringen in woningen (consumption smoothing). De productiekosten stijgen, waardoor bedrijven minder personeel aannemen en minder investeren in kapitaalgoederen. Bedrijven berekenen de hogere productiekosten deels door  aan consumenten in de vorm van hogere prijzen. 
Hogere prijzen drijven op hun beurt de lonen op. Exporterende bedrijven verhogen hun prijzen slechts gedeeltelijk vanwege hun voorkeur om marktaandeel te beschermen (pricing to market). Niettemin dempt dit de export. 
In het eerste jaar is het bbp per saldo ongewijzigd. Daarna neemt  het bbp heel licht af aangezien het negatieve effect van de dalende export en bedrijfsinvesteringen opweegt tegen het positieve effect op de gezinsuitgaven.   
Tegen het einde van de simulatieperiode herstelt het reële bbp zich en beweegt het rond het basisniveau. De overheidsbestedingen nemen toe als gevolg van hogere werkloosheidsuitkeringen en hogere lonen voor ambtenaren.
</t>
        </r>
      </text>
    </comment>
    <comment ref="C46" authorId="0" shapeId="0" xr:uid="{00000000-0006-0000-0000-000009000000}">
      <text>
        <r>
          <rPr>
            <sz val="9"/>
            <color indexed="81"/>
            <rFont val="Calibri Light"/>
            <family val="2"/>
          </rPr>
          <t xml:space="preserve">Pensioenpremies
De uitleg van deze impuls gaat uit van een toename van de pensioenpremies als percentage van het bruto loon. Bij dit scenario is het uitgangspunt dat werknemers en werkgevers allebei de helft van de stijging van de premies voor hun rekening nemen. Voor werkgevers en bedrijven betekent een stijging van de pensioenpremie hogere loonkosten en dus hogere productiekosten en lagere winsten. De hogere productiekosten kunnen maar gedeeltelijk aan consumenten worden doorberekend. Uitvoer en bedrijfsinvesteringen nemen af. 
Voor werknemers en huishoudens drukt de stijging van de pensioenpremies het reëel besteedbaar inkomen en daarmee de particuliere consumptie en de investeringen in woningen. Door het acceleratoreffect versterkt dit de daling van de bedrijfsinvesteringen. 
De daling van het reële bbp, in combinatie met de hogere reële loonkosten, leidt tot een daling van de werkgelegenheid. De hogere werkloosheid zet de bestedingen van huishoudens verder onder druk. Merk op dat contractlonen in bedrijven dalen ten opzichte van baseline. Dit komt voornamelijk door de toename van de werkloosheid maar in beperkte mate ook door het voor een klein deel afwentelen van de hogere pensioenlasten door werkgevers op werknemers. 
Het overheidssaldo verslechtert door lagere belastinginkomsten, hogere werkloosheidsuitkeringen en hogere pensioenpremies.
</t>
        </r>
      </text>
    </comment>
    <comment ref="C47" authorId="0" shapeId="0" xr:uid="{00000000-0006-0000-0000-00000A000000}">
      <text>
        <r>
          <rPr>
            <sz val="9"/>
            <color indexed="81"/>
            <rFont val="Calibri Light"/>
            <family val="2"/>
          </rPr>
          <t xml:space="preserve">Aandelenkoers
Bij de toelichting op deze impuls gaan we uit van een toename van de aandelenkoersen. Merk op dat dit scenario abstraheert van eventuele bijkomende effecten op de wereldwijde economische activiteit en zich puur richt op de directe impact van hogere aandelenkoersen op de binnenlandse economie. Een grotere stijging van aandelenkoersen zorgt ervoor dat het financiële vermogen van huishoudens toeneemt, terwijl hun besteedbaar inkomen tegelijkertijd toeneemt als gevolg van hogere dividenduitkeringen. De gezinsconsumptie en de investeringen in woningen nemen toe. Hogere aandelenkoersen verlagen de financieringskosten voor bedrijven. Deze lagere kosten en de toenemende vraag zetten bedrijven in de eerste paar jaren ertoe aan om meer te investeren en meer personeel aan te nemen. Na verloop van tijd wordt de toename van de bedrijfsinvesteringen getemperd wanneer het acceleratoreffect is uitgewerkt. 
Naarmate de arbeidsmarkt krapper wordt, beginnen de lonen te stijgen. Ook de productiekosten en exportprijzen stijgen, waardoor de Nederlandse export minder concurrerend wordt. De hogere bestedingen van huishoudens blijven de toename van het reële bbp-niveau ondersteunen. 
De banksector draagt bij aan deze ontwikkeling. Hogere aandelenkoersen voeden de winsten en kapitaalpositie van banken. Dit stimuleert de kredietverlening aan huishoudens, met name hypotheken, en daarmee de huizenprijzen. Hogere huizenprijzen versterken het positieve vermogenseffect op de consumptie en woninginvesteringen. 
De negatieve reactie van leningen aan bedrijven is grotendeels te wijten aan de hogere aandelenkoersen, die de rol van de aandelenmarkt als een alternatieve financieringsbron ondersteunen. Het begrotingssaldo van de overheid verbetert als gevolg van hogere belastinginkomsten en lagere werkloosheidsuitkeringen.
</t>
        </r>
      </text>
    </comment>
    <comment ref="C48" authorId="0" shapeId="0" xr:uid="{00000000-0006-0000-0000-00000B000000}">
      <text>
        <r>
          <rPr>
            <sz val="9"/>
            <color indexed="81"/>
            <rFont val="Calibri Light"/>
            <family val="2"/>
          </rPr>
          <t xml:space="preserve">Huizenprijs
Bij de toelichting op deze impuls gaan we uit van toename van de huizenprijzen. Een sterkere huizenprijsstijging heeft als direct effect een stijging van het gezinsvermogen. Huishoudens gaan een gedeelte van deze vermogenswinst besteden. De particuliere consumptie en in het bijzonder de investeringen in woningen nemen toe. 
Door deze toegenomen binnenlandse vraag gaan bedrijven hun productiecapaciteit vergroten door te investeren in kapitaal en meer personeel aan te nemen. Hierdoor daalt de werkloosheid. De krappere arbeidsmarkt heeft een opwaarts effect op de lonen, waardoor huishoudens nog meer gaan consumeren. Als gevolg van de loonstijging nemen de productiekosten toe. Gaandeweg berekenen bedrijven de hogere kosten gedeeltelijk door aan hun binnenlandse en, in minder mate, buitenlandse afnemers. Door de verslechtering van de prijsconcurrentiepositie neemt de export af. 
De gunstiger economische ontwikkeling levert meer belastinginkomsten op en leidt tot minder werkloosheidsuitkeringen, wat het overheidssaldo ten goede komt. 
Leningen aan bedrijven en huishoudens nemen toe als gevolg van hogere nominale inkomens en investeringen. De winsten van banken stijgen vooral door de hogere niet-rentebaten, wat zich vertaalt in een sterkere kapitaalspositie. Als gevolg daarvan versoepelen banken hun kredietvoorwaarden, waardoor de toename van de kredietverlening aan de particuliere sector enigermate wordt versterkt. 
Het positieve effect op het bbp-volume ten opzichte van het basispad piekt na circa twee tot drie jaar. Na verloop van tijd neemt het positieve effect op het bbp-volume af. Dit houdt verband met de lagere export en het wegvallen van de aanvankelijk gunstige acceleratorwerking op de bedrijfsinvesteringen.
</t>
        </r>
      </text>
    </comment>
  </commentList>
</comments>
</file>

<file path=xl/sharedStrings.xml><?xml version="1.0" encoding="utf-8"?>
<sst xmlns="http://schemas.openxmlformats.org/spreadsheetml/2006/main" count="585" uniqueCount="101">
  <si>
    <t>Volumes</t>
  </si>
  <si>
    <t>Basisimpuls</t>
  </si>
  <si>
    <t>%</t>
  </si>
  <si>
    <t>Niveau</t>
  </si>
  <si>
    <t>Impuls:</t>
  </si>
  <si>
    <t>impuls</t>
  </si>
  <si>
    <t>Loon- en inkomstenbelasting 1% bbp hoger niveau</t>
  </si>
  <si>
    <t>Arbeidsaanbod 1%-punt hogere groei</t>
  </si>
  <si>
    <t>Lonen 1%-punt hogere groei</t>
  </si>
  <si>
    <t>Pensioenpremie 10% hoger niveau</t>
  </si>
  <si>
    <t>Aandelenkoers 20%-punt hogere groei</t>
  </si>
  <si>
    <t>Huizenprijs 10%-punt hogere groei</t>
  </si>
  <si>
    <t>Wisselkoers 4% hoger niveau</t>
  </si>
  <si>
    <t>Olieprijs 20% hoger niveau</t>
  </si>
  <si>
    <t>Lange (en korte) rente 1% hoger niveau</t>
  </si>
  <si>
    <t>Jaar</t>
  </si>
  <si>
    <t>Type</t>
  </si>
  <si>
    <t>Groei %</t>
  </si>
  <si>
    <t>BBP</t>
  </si>
  <si>
    <t>Particuliere consumptie</t>
  </si>
  <si>
    <t>Investeringen in woningen</t>
  </si>
  <si>
    <t>Overige investeringen bedrijven</t>
  </si>
  <si>
    <t>Uitvoer</t>
  </si>
  <si>
    <t>Binnenlands geproduceerde uitvoer</t>
  </si>
  <si>
    <t>Invoer</t>
  </si>
  <si>
    <t>Totale werkgelegenheid</t>
  </si>
  <si>
    <t>Prijzen en lonen</t>
  </si>
  <si>
    <t>Consumentenprijs, HICP</t>
  </si>
  <si>
    <t>Kostprijs per eenheid product</t>
  </si>
  <si>
    <t>Contractloon bedrijven</t>
  </si>
  <si>
    <t>Huizenprijs</t>
  </si>
  <si>
    <t>Overige items</t>
  </si>
  <si>
    <t>Overheidssaldo (% BBP)</t>
  </si>
  <si>
    <t>Werkloosheidspercentage</t>
  </si>
  <si>
    <t>Arbeidsinkomensquote</t>
  </si>
  <si>
    <t>Arbeidsaanbod</t>
  </si>
  <si>
    <t>Lonen</t>
  </si>
  <si>
    <t>Aandelenkoers</t>
  </si>
  <si>
    <t>Resultaten (grafieken)</t>
  </si>
  <si>
    <t>aantal impulsen</t>
  </si>
  <si>
    <t>DELFI-tool</t>
  </si>
  <si>
    <t>Draai zelf aan de knoppen van de Nederlandse economie</t>
  </si>
  <si>
    <t>Voordat je aan de slag gaat</t>
  </si>
  <si>
    <t>Voer hier de impuls(en) in</t>
  </si>
  <si>
    <t>Geef een impuls</t>
  </si>
  <si>
    <t>tussen</t>
  </si>
  <si>
    <t>en</t>
  </si>
  <si>
    <t>Basispad</t>
  </si>
  <si>
    <t>Verschil met basis blok (is nul bij Basisimpuls in jaar 1)</t>
  </si>
  <si>
    <t>Jaarmutaties</t>
  </si>
  <si>
    <t>Brongegevens</t>
  </si>
  <si>
    <t>Trend</t>
  </si>
  <si>
    <t>Afwijking van het basispad</t>
  </si>
  <si>
    <t xml:space="preserve">         volumes                             </t>
  </si>
  <si>
    <t xml:space="preserve">YBBPM15  GDP                                 </t>
  </si>
  <si>
    <t xml:space="preserve">C15      Private consumption                 </t>
  </si>
  <si>
    <t xml:space="preserve">IWO15    Housing investments                 </t>
  </si>
  <si>
    <t xml:space="preserve">IMWO15   Other private investment            </t>
  </si>
  <si>
    <t xml:space="preserve">BGD15    Exports                             </t>
  </si>
  <si>
    <t xml:space="preserve">BGDP15     Domestically produced exports     </t>
  </si>
  <si>
    <t xml:space="preserve">MGD15    Imports                             </t>
  </si>
  <si>
    <t xml:space="preserve">ATON     Total employment                    </t>
  </si>
  <si>
    <t xml:space="preserve">         Prices ands wages                   </t>
  </si>
  <si>
    <t xml:space="preserve">HICP     HICP                                </t>
  </si>
  <si>
    <t xml:space="preserve">PBGDP    Domestically produced exports       </t>
  </si>
  <si>
    <t xml:space="preserve">CYE      Costprice (including energy)        </t>
  </si>
  <si>
    <t xml:space="preserve">LRLBD    Wages (contractual) private sector  </t>
  </si>
  <si>
    <t xml:space="preserve">PBK      House prices                        </t>
  </si>
  <si>
    <t xml:space="preserve">         Other items                         </t>
  </si>
  <si>
    <t xml:space="preserve">VORDCSQ  Government balance (%GDP)           </t>
  </si>
  <si>
    <t xml:space="preserve">UEURQ    Unemployment rate                   </t>
  </si>
  <si>
    <t xml:space="preserve">AQ       Labour share of income              </t>
  </si>
  <si>
    <t>Impuls(en)</t>
  </si>
  <si>
    <t>Resulterende verloop (basispad + impuls)</t>
  </si>
  <si>
    <t>Wereldhandel 1%-punt hogere groei</t>
  </si>
  <si>
    <t>Overheidsbestedingen, schuld gefinancierd, 1% bbp hoger niveau</t>
  </si>
  <si>
    <t>Betreft afwijkende formules i.v.m. niveau-cijfers</t>
  </si>
  <si>
    <t>Controle-blokje of de afwijkingen van het pad juist zijn</t>
  </si>
  <si>
    <t>Olieprijs (USD per vat)</t>
  </si>
  <si>
    <t>Pensioenpremies (% bruto loon)</t>
  </si>
  <si>
    <t>Lange en korte rente (% punten)</t>
  </si>
  <si>
    <t>Wisselkoers (USD per EUR)</t>
  </si>
  <si>
    <t>Loon- en inkomstenbelasting (% BBP)</t>
  </si>
  <si>
    <t>Overheidsbestedingen (% BBP)</t>
  </si>
  <si>
    <t>Wereldhandel (volume)</t>
  </si>
  <si>
    <t>basisimpuls</t>
  </si>
  <si>
    <t>Resultaten (tabel)</t>
  </si>
  <si>
    <t>Effectieve wisselkoers EUR (%)</t>
  </si>
  <si>
    <t>Wereldhandel, volume (%)</t>
  </si>
  <si>
    <t>Olieprijs USD per vat (%)</t>
  </si>
  <si>
    <t>Arbeidsaanbod (%)</t>
  </si>
  <si>
    <t>Lonen (%)</t>
  </si>
  <si>
    <t>Aandelenkoers (%)</t>
  </si>
  <si>
    <t>Huizenprijs (%)</t>
  </si>
  <si>
    <t>Basispad:</t>
  </si>
  <si>
    <t>v1.0_nl</t>
  </si>
  <si>
    <t>Volumes; afwijking van het basispad in procenten</t>
  </si>
  <si>
    <t>Afwijking van het basispad in procenten</t>
  </si>
  <si>
    <t>Afwijking van het basispad in procentpunten</t>
  </si>
  <si>
    <t>Prijzen en lonen; afwijking van het basispad in procenten</t>
  </si>
  <si>
    <t>Overige items; afwijking van het basispad in procentpunten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</si>
</sst>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_)"/>
    <numFmt numFmtId="165" formatCode="0.00_)"/>
    <numFmt numFmtId="166" formatCode="0.0"/>
  </numFmts>
  <fonts count="41" x14ac:knownFonts="1">
    <font>
      <sz val="10"/>
      <name val="Arial"/>
    </font>
    <font>
      <sz val="11"/>
      <color theme="1"/>
      <name val="Courier New"/>
      <family val="2"/>
    </font>
    <font>
      <sz val="8"/>
      <name val="Arial"/>
      <family val="2"/>
    </font>
    <font>
      <sz val="10"/>
      <name val="Courier"/>
      <family val="3"/>
    </font>
    <font>
      <sz val="10"/>
      <name val="Arial"/>
      <family val="2"/>
    </font>
    <font>
      <sz val="10"/>
      <color rgb="FFFF0000"/>
      <name val="Arial"/>
      <family val="2"/>
    </font>
    <font>
      <b/>
      <sz val="18"/>
      <color theme="3"/>
      <name val="Cambria"/>
      <family val="2"/>
      <scheme val="major"/>
    </font>
    <font>
      <b/>
      <sz val="15"/>
      <color theme="3"/>
      <name val="Courier New"/>
      <family val="2"/>
    </font>
    <font>
      <b/>
      <sz val="13"/>
      <color theme="3"/>
      <name val="Courier New"/>
      <family val="2"/>
    </font>
    <font>
      <b/>
      <sz val="11"/>
      <color theme="3"/>
      <name val="Courier New"/>
      <family val="2"/>
    </font>
    <font>
      <sz val="11"/>
      <color rgb="FF006100"/>
      <name val="Courier New"/>
      <family val="2"/>
    </font>
    <font>
      <sz val="11"/>
      <color rgb="FF9C0006"/>
      <name val="Courier New"/>
      <family val="2"/>
    </font>
    <font>
      <sz val="11"/>
      <color rgb="FF9C6500"/>
      <name val="Courier New"/>
      <family val="2"/>
    </font>
    <font>
      <sz val="11"/>
      <color rgb="FF3F3F76"/>
      <name val="Courier New"/>
      <family val="2"/>
    </font>
    <font>
      <b/>
      <sz val="11"/>
      <color rgb="FF3F3F3F"/>
      <name val="Courier New"/>
      <family val="2"/>
    </font>
    <font>
      <b/>
      <sz val="11"/>
      <color rgb="FFFA7D00"/>
      <name val="Courier New"/>
      <family val="2"/>
    </font>
    <font>
      <sz val="11"/>
      <color rgb="FFFA7D00"/>
      <name val="Courier New"/>
      <family val="2"/>
    </font>
    <font>
      <b/>
      <sz val="11"/>
      <color theme="0"/>
      <name val="Courier New"/>
      <family val="2"/>
    </font>
    <font>
      <sz val="11"/>
      <color rgb="FFFF0000"/>
      <name val="Courier New"/>
      <family val="2"/>
    </font>
    <font>
      <i/>
      <sz val="11"/>
      <color rgb="FF7F7F7F"/>
      <name val="Courier New"/>
      <family val="2"/>
    </font>
    <font>
      <b/>
      <sz val="11"/>
      <color theme="1"/>
      <name val="Courier New"/>
      <family val="2"/>
    </font>
    <font>
      <sz val="11"/>
      <color theme="0"/>
      <name val="Courier New"/>
      <family val="2"/>
    </font>
    <font>
      <sz val="10"/>
      <color rgb="FF0070C0"/>
      <name val="Arial"/>
      <family val="2"/>
    </font>
    <font>
      <sz val="10"/>
      <name val="Calibri Light"/>
      <family val="2"/>
    </font>
    <font>
      <sz val="10"/>
      <color rgb="FF354255"/>
      <name val="Calibri Light"/>
      <family val="2"/>
    </font>
    <font>
      <b/>
      <sz val="10"/>
      <name val="Calibri Light"/>
      <family val="2"/>
    </font>
    <font>
      <sz val="8"/>
      <name val="Calibri Light"/>
      <family val="2"/>
    </font>
    <font>
      <sz val="9"/>
      <color rgb="FFFF0000"/>
      <name val="Calibri Light"/>
      <family val="2"/>
    </font>
    <font>
      <b/>
      <u/>
      <sz val="10"/>
      <color rgb="FFFF0000"/>
      <name val="Calibri Light"/>
      <family val="2"/>
    </font>
    <font>
      <b/>
      <sz val="10"/>
      <color rgb="FF354255"/>
      <name val="Calibri Light"/>
      <family val="2"/>
    </font>
    <font>
      <b/>
      <sz val="16"/>
      <color rgb="FF1226AA"/>
      <name val="Calibri"/>
      <family val="2"/>
      <scheme val="minor"/>
    </font>
    <font>
      <b/>
      <sz val="12"/>
      <color rgb="FF1226AA"/>
      <name val="Calibri"/>
      <family val="2"/>
      <scheme val="minor"/>
    </font>
    <font>
      <b/>
      <sz val="10"/>
      <color theme="1"/>
      <name val="Calibri Light"/>
      <family val="2"/>
    </font>
    <font>
      <sz val="9"/>
      <color indexed="81"/>
      <name val="Calibri Light"/>
      <family val="2"/>
    </font>
    <font>
      <b/>
      <sz val="8"/>
      <color rgb="FF33CCFF"/>
      <name val="Calibri Light"/>
      <family val="2"/>
    </font>
    <font>
      <b/>
      <sz val="10"/>
      <name val="Lucida Console"/>
      <family val="3"/>
    </font>
    <font>
      <sz val="10"/>
      <name val="Lucida Console"/>
      <family val="3"/>
    </font>
    <font>
      <sz val="10"/>
      <color theme="1"/>
      <name val="Lucida Console"/>
      <family val="3"/>
    </font>
    <font>
      <sz val="10"/>
      <color rgb="FFFF0000"/>
      <name val="Lucida Console"/>
      <family val="3"/>
    </font>
    <font>
      <b/>
      <sz val="11"/>
      <color rgb="FF1226AA"/>
      <name val="Calibri"/>
      <family val="2"/>
      <scheme val="minor"/>
    </font>
    <font>
      <sz val="10"/>
      <color rgb="FF0000BC"/>
      <name val="Calibri Light"/>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rgb="FFF0F4F9"/>
        <bgColor indexed="64"/>
      </patternFill>
    </fill>
    <fill>
      <patternFill patternType="solid">
        <fgColor rgb="FFFFFF00"/>
        <bgColor indexed="64"/>
      </patternFill>
    </fill>
    <fill>
      <patternFill patternType="solid">
        <fgColor theme="0"/>
        <bgColor indexed="64"/>
      </patternFill>
    </fill>
    <fill>
      <patternFill patternType="solid">
        <fgColor rgb="FFEBF1DE"/>
        <bgColor indexed="64"/>
      </patternFill>
    </fill>
    <fill>
      <patternFill patternType="solid">
        <fgColor rgb="FFE7EAF3"/>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8">
    <xf numFmtId="0" fontId="0" fillId="0" borderId="0"/>
    <xf numFmtId="0" fontId="3" fillId="0" borderId="0"/>
    <xf numFmtId="0" fontId="3" fillId="0" borderId="0"/>
    <xf numFmtId="0" fontId="3" fillId="0" borderId="0"/>
    <xf numFmtId="0" fontId="3" fillId="0" borderId="0"/>
    <xf numFmtId="0" fontId="3" fillId="0" borderId="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4" applyNumberFormat="0" applyAlignment="0" applyProtection="0"/>
    <xf numFmtId="0" fontId="14" fillId="6" borderId="5" applyNumberFormat="0" applyAlignment="0" applyProtection="0"/>
    <xf numFmtId="0" fontId="15" fillId="6" borderId="4" applyNumberFormat="0" applyAlignment="0" applyProtection="0"/>
    <xf numFmtId="0" fontId="16" fillId="0" borderId="6" applyNumberFormat="0" applyFill="0" applyAlignment="0" applyProtection="0"/>
    <xf numFmtId="0" fontId="17" fillId="7" borderId="7"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0" fontId="1" fillId="8" borderId="8" applyNumberFormat="0" applyFont="0" applyAlignment="0" applyProtection="0"/>
  </cellStyleXfs>
  <cellXfs count="72">
    <xf numFmtId="0" fontId="0" fillId="0" borderId="0" xfId="0"/>
    <xf numFmtId="0" fontId="4" fillId="0" borderId="0" xfId="0" applyFont="1"/>
    <xf numFmtId="0" fontId="5" fillId="0" borderId="0" xfId="0" applyFont="1"/>
    <xf numFmtId="2" fontId="4" fillId="0" borderId="0" xfId="0" applyNumberFormat="1" applyFont="1"/>
    <xf numFmtId="0" fontId="22" fillId="0" borderId="0" xfId="0" applyFont="1"/>
    <xf numFmtId="0" fontId="23" fillId="0" borderId="0" xfId="0" applyFont="1" applyProtection="1">
      <protection hidden="1"/>
    </xf>
    <xf numFmtId="0" fontId="23" fillId="0" borderId="0" xfId="0" applyFont="1"/>
    <xf numFmtId="0" fontId="23" fillId="34" borderId="0" xfId="0" applyFont="1" applyFill="1" applyProtection="1">
      <protection hidden="1"/>
    </xf>
    <xf numFmtId="0" fontId="24" fillId="0" borderId="0" xfId="0" applyFont="1" applyProtection="1">
      <protection hidden="1"/>
    </xf>
    <xf numFmtId="0" fontId="24" fillId="34" borderId="0" xfId="0" applyFont="1" applyFill="1" applyProtection="1">
      <protection hidden="1"/>
    </xf>
    <xf numFmtId="0" fontId="25" fillId="0" borderId="0" xfId="0" applyFont="1" applyProtection="1">
      <protection hidden="1"/>
    </xf>
    <xf numFmtId="0" fontId="23" fillId="0" borderId="0" xfId="0" applyFont="1" applyProtection="1">
      <protection locked="0" hidden="1"/>
    </xf>
    <xf numFmtId="0" fontId="26" fillId="35" borderId="0" xfId="0" applyFont="1" applyFill="1" applyAlignment="1" applyProtection="1">
      <alignment horizontal="center"/>
      <protection locked="0" hidden="1"/>
    </xf>
    <xf numFmtId="0" fontId="26" fillId="35" borderId="0" xfId="0" applyFont="1" applyFill="1" applyProtection="1">
      <protection locked="0" hidden="1"/>
    </xf>
    <xf numFmtId="1" fontId="24" fillId="34" borderId="0" xfId="0" applyNumberFormat="1" applyFont="1" applyFill="1" applyProtection="1">
      <protection hidden="1"/>
    </xf>
    <xf numFmtId="166" fontId="24" fillId="34" borderId="0" xfId="0" applyNumberFormat="1" applyFont="1" applyFill="1" applyProtection="1">
      <protection hidden="1"/>
    </xf>
    <xf numFmtId="2" fontId="24" fillId="34" borderId="0" xfId="0" applyNumberFormat="1" applyFont="1" applyFill="1" applyProtection="1">
      <protection hidden="1"/>
    </xf>
    <xf numFmtId="0" fontId="23" fillId="35" borderId="0" xfId="0" applyFont="1" applyFill="1" applyProtection="1">
      <protection locked="0" hidden="1"/>
    </xf>
    <xf numFmtId="2" fontId="24" fillId="34" borderId="0" xfId="4" applyNumberFormat="1" applyFont="1" applyFill="1" applyProtection="1">
      <protection hidden="1"/>
    </xf>
    <xf numFmtId="0" fontId="30" fillId="34" borderId="0" xfId="0" applyFont="1" applyFill="1" applyAlignment="1" applyProtection="1">
      <alignment vertical="center"/>
      <protection hidden="1"/>
    </xf>
    <xf numFmtId="0" fontId="31" fillId="0" borderId="0" xfId="0" applyFont="1" applyProtection="1">
      <protection hidden="1"/>
    </xf>
    <xf numFmtId="0" fontId="24" fillId="34" borderId="0" xfId="0" applyFont="1" applyFill="1" applyAlignment="1" applyProtection="1">
      <alignment horizontal="right"/>
      <protection hidden="1"/>
    </xf>
    <xf numFmtId="0" fontId="24" fillId="34" borderId="0" xfId="0" applyFont="1" applyFill="1" applyAlignment="1" applyProtection="1">
      <alignment horizontal="left"/>
      <protection hidden="1"/>
    </xf>
    <xf numFmtId="0" fontId="24" fillId="34" borderId="0" xfId="0" applyFont="1" applyFill="1" applyAlignment="1" applyProtection="1">
      <alignment horizontal="center"/>
      <protection hidden="1"/>
    </xf>
    <xf numFmtId="0" fontId="32" fillId="36" borderId="0" xfId="0" applyFont="1" applyFill="1" applyProtection="1">
      <protection locked="0" hidden="1"/>
    </xf>
    <xf numFmtId="0" fontId="23" fillId="0" borderId="0" xfId="0" applyFont="1" applyProtection="1">
      <protection locked="0"/>
    </xf>
    <xf numFmtId="0" fontId="27" fillId="34" borderId="0" xfId="0" applyFont="1" applyFill="1" applyProtection="1">
      <protection hidden="1"/>
    </xf>
    <xf numFmtId="0" fontId="23" fillId="34" borderId="0" xfId="0" applyFont="1" applyFill="1"/>
    <xf numFmtId="2" fontId="4" fillId="0" borderId="0" xfId="5" applyNumberFormat="1" applyFont="1"/>
    <xf numFmtId="2" fontId="22" fillId="0" borderId="0" xfId="5" applyNumberFormat="1" applyFont="1"/>
    <xf numFmtId="164" fontId="4" fillId="0" borderId="0" xfId="5" applyNumberFormat="1" applyFont="1"/>
    <xf numFmtId="2" fontId="4" fillId="0" borderId="0" xfId="2" applyNumberFormat="1" applyFont="1"/>
    <xf numFmtId="2" fontId="22" fillId="0" borderId="0" xfId="2" applyNumberFormat="1" applyFont="1"/>
    <xf numFmtId="2" fontId="4" fillId="0" borderId="0" xfId="3" applyNumberFormat="1" applyFont="1"/>
    <xf numFmtId="2" fontId="22" fillId="0" borderId="0" xfId="3" applyNumberFormat="1" applyFont="1"/>
    <xf numFmtId="2" fontId="4" fillId="0" borderId="10" xfId="0" applyNumberFormat="1" applyFont="1" applyBorder="1"/>
    <xf numFmtId="165" fontId="4" fillId="0" borderId="0" xfId="1" applyNumberFormat="1" applyFont="1" applyAlignment="1">
      <alignment horizontal="right"/>
    </xf>
    <xf numFmtId="2" fontId="35" fillId="37" borderId="0" xfId="5" applyNumberFormat="1" applyFont="1" applyFill="1" applyAlignment="1">
      <alignment horizontal="left"/>
    </xf>
    <xf numFmtId="2" fontId="36" fillId="37" borderId="0" xfId="5" applyNumberFormat="1" applyFont="1" applyFill="1" applyAlignment="1">
      <alignment horizontal="left"/>
    </xf>
    <xf numFmtId="0" fontId="37" fillId="37" borderId="0" xfId="0" applyFont="1" applyFill="1"/>
    <xf numFmtId="0" fontId="36" fillId="0" borderId="0" xfId="0" applyFont="1"/>
    <xf numFmtId="0" fontId="36" fillId="0" borderId="0" xfId="0" applyFont="1" applyAlignment="1">
      <alignment horizontal="right"/>
    </xf>
    <xf numFmtId="166" fontId="36" fillId="0" borderId="0" xfId="0" applyNumberFormat="1" applyFont="1"/>
    <xf numFmtId="0" fontId="38" fillId="0" borderId="0" xfId="0" applyFont="1"/>
    <xf numFmtId="0" fontId="36" fillId="33" borderId="0" xfId="0" applyFont="1" applyFill="1"/>
    <xf numFmtId="2" fontId="36" fillId="33" borderId="0" xfId="5" applyNumberFormat="1" applyFont="1" applyFill="1"/>
    <xf numFmtId="2" fontId="36" fillId="0" borderId="0" xfId="0" applyNumberFormat="1" applyFont="1"/>
    <xf numFmtId="2" fontId="36" fillId="0" borderId="0" xfId="5" applyNumberFormat="1" applyFont="1"/>
    <xf numFmtId="2" fontId="36" fillId="0" borderId="0" xfId="2" applyNumberFormat="1" applyFont="1"/>
    <xf numFmtId="2" fontId="36" fillId="0" borderId="0" xfId="3" applyNumberFormat="1" applyFont="1"/>
    <xf numFmtId="165" fontId="36" fillId="0" borderId="0" xfId="1" applyNumberFormat="1" applyFont="1" applyAlignment="1">
      <alignment horizontal="right"/>
    </xf>
    <xf numFmtId="0" fontId="39" fillId="34" borderId="0" xfId="0" applyFont="1" applyFill="1" applyAlignment="1" applyProtection="1">
      <alignment vertical="center"/>
      <protection hidden="1"/>
    </xf>
    <xf numFmtId="0" fontId="29" fillId="34" borderId="0" xfId="0" applyFont="1" applyFill="1" applyProtection="1">
      <protection hidden="1"/>
    </xf>
    <xf numFmtId="0" fontId="28" fillId="34" borderId="0" xfId="0" applyFont="1" applyFill="1" applyProtection="1">
      <protection hidden="1"/>
    </xf>
    <xf numFmtId="0" fontId="32" fillId="36" borderId="11" xfId="0" applyFont="1" applyFill="1" applyBorder="1" applyProtection="1">
      <protection locked="0" hidden="1"/>
    </xf>
    <xf numFmtId="0" fontId="32" fillId="36" borderId="12" xfId="0" applyFont="1" applyFill="1" applyBorder="1" applyProtection="1">
      <protection locked="0" hidden="1"/>
    </xf>
    <xf numFmtId="0" fontId="32" fillId="36" borderId="13" xfId="0" applyFont="1" applyFill="1" applyBorder="1" applyProtection="1">
      <protection locked="0" hidden="1"/>
    </xf>
    <xf numFmtId="0" fontId="32" fillId="36" borderId="14" xfId="0" applyFont="1" applyFill="1" applyBorder="1" applyProtection="1">
      <protection locked="0" hidden="1"/>
    </xf>
    <xf numFmtId="0" fontId="32" fillId="36" borderId="15" xfId="0" applyFont="1" applyFill="1" applyBorder="1" applyProtection="1">
      <protection locked="0" hidden="1"/>
    </xf>
    <xf numFmtId="0" fontId="32" fillId="36" borderId="16" xfId="0" applyFont="1" applyFill="1" applyBorder="1" applyProtection="1">
      <protection locked="0" hidden="1"/>
    </xf>
    <xf numFmtId="0" fontId="32" fillId="36" borderId="10" xfId="0" applyFont="1" applyFill="1" applyBorder="1" applyProtection="1">
      <protection locked="0" hidden="1"/>
    </xf>
    <xf numFmtId="0" fontId="32" fillId="36" borderId="17" xfId="0" applyFont="1" applyFill="1" applyBorder="1" applyProtection="1">
      <protection locked="0" hidden="1"/>
    </xf>
    <xf numFmtId="0" fontId="36" fillId="38" borderId="0" xfId="0" applyFont="1" applyFill="1"/>
    <xf numFmtId="0" fontId="23" fillId="35" borderId="0" xfId="0" applyFont="1" applyFill="1" applyProtection="1">
      <protection locked="0"/>
    </xf>
    <xf numFmtId="0" fontId="23" fillId="35" borderId="0" xfId="0" applyFont="1" applyFill="1"/>
    <xf numFmtId="2" fontId="23" fillId="35" borderId="0" xfId="0" applyNumberFormat="1" applyFont="1" applyFill="1" applyProtection="1">
      <protection locked="0"/>
    </xf>
    <xf numFmtId="0" fontId="40" fillId="34" borderId="0" xfId="0" applyFont="1" applyFill="1" applyAlignment="1" applyProtection="1">
      <alignment horizontal="left"/>
      <protection hidden="1"/>
    </xf>
    <xf numFmtId="0" fontId="40" fillId="34" borderId="0" xfId="0" applyFont="1" applyFill="1" applyProtection="1">
      <protection hidden="1"/>
    </xf>
    <xf numFmtId="2" fontId="40" fillId="34" borderId="0" xfId="0" applyNumberFormat="1" applyFont="1" applyFill="1" applyProtection="1">
      <protection hidden="1"/>
    </xf>
    <xf numFmtId="0" fontId="34" fillId="34" borderId="0" xfId="0" applyFont="1" applyFill="1" applyAlignment="1" applyProtection="1">
      <alignment horizontal="center" vertical="center"/>
      <protection hidden="1"/>
    </xf>
    <xf numFmtId="0" fontId="26" fillId="0" borderId="0" xfId="0" applyFont="1" applyProtection="1">
      <protection locked="0" hidden="1"/>
    </xf>
    <xf numFmtId="0" fontId="26" fillId="34" borderId="0" xfId="0" applyFont="1" applyFill="1" applyAlignment="1" applyProtection="1">
      <alignment horizontal="right" vertical="top"/>
      <protection hidden="1"/>
    </xf>
  </cellXfs>
  <cellStyles count="48">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erekening" xfId="16" builtinId="22" customBuiltin="1"/>
    <cellStyle name="Controlecel" xfId="18" builtinId="23" customBuiltin="1"/>
    <cellStyle name="Gekoppelde cel" xfId="17" builtinId="24" customBuiltin="1"/>
    <cellStyle name="Goed" xfId="11" builtinId="26" customBuiltin="1"/>
    <cellStyle name="Invoer" xfId="14" builtinId="20" customBuiltin="1"/>
    <cellStyle name="Kop 1" xfId="7" builtinId="16" customBuiltin="1"/>
    <cellStyle name="Kop 2" xfId="8" builtinId="17" customBuiltin="1"/>
    <cellStyle name="Kop 3" xfId="9" builtinId="18" customBuiltin="1"/>
    <cellStyle name="Kop 4" xfId="10" builtinId="19" customBuiltin="1"/>
    <cellStyle name="Neutraal" xfId="13" builtinId="28" customBuiltin="1"/>
    <cellStyle name="Notitie 2" xfId="47" xr:uid="{00000000-0005-0000-0000-000022000000}"/>
    <cellStyle name="Ongeldig" xfId="12" builtinId="27" customBuiltin="1"/>
    <cellStyle name="Standaard" xfId="0" builtinId="0"/>
    <cellStyle name="Standaard 2" xfId="46" xr:uid="{00000000-0005-0000-0000-000025000000}"/>
    <cellStyle name="Standaard_Langerente" xfId="1" xr:uid="{00000000-0005-0000-0000-000026000000}"/>
    <cellStyle name="Standaard_Looninkbel" xfId="2" xr:uid="{00000000-0005-0000-0000-000027000000}"/>
    <cellStyle name="Standaard_Overhcons" xfId="3" xr:uid="{00000000-0005-0000-0000-000028000000}"/>
    <cellStyle name="Standaard_Wereldhandel" xfId="4" xr:uid="{00000000-0005-0000-0000-000029000000}"/>
    <cellStyle name="Standaard_Wisselkoers" xfId="5" xr:uid="{00000000-0005-0000-0000-00002A000000}"/>
    <cellStyle name="Titel" xfId="6" builtinId="15" customBuiltin="1"/>
    <cellStyle name="Totaal" xfId="21" builtinId="25" customBuiltin="1"/>
    <cellStyle name="Uitvoer" xfId="15" builtinId="21" customBuiltin="1"/>
    <cellStyle name="Verklarende tekst" xfId="20" builtinId="53" customBuiltin="1"/>
    <cellStyle name="Waarschuwingstekst" xfId="19" builtinId="11" customBuiltin="1"/>
  </cellStyles>
  <dxfs count="4">
    <dxf>
      <fill>
        <patternFill>
          <bgColor theme="9" tint="0.59996337778862885"/>
        </patternFill>
      </fill>
    </dxf>
    <dxf>
      <font>
        <strike val="0"/>
        <color rgb="FFFF0000"/>
      </font>
    </dxf>
    <dxf>
      <font>
        <strike val="0"/>
        <color rgb="FFFF0000"/>
      </font>
    </dxf>
    <dxf>
      <fill>
        <patternFill>
          <bgColor theme="9" tint="0.79998168889431442"/>
        </patternFill>
      </fill>
    </dxf>
  </dxfs>
  <tableStyles count="0" defaultTableStyle="TableStyleMedium2" defaultPivotStyle="PivotStyleLight16"/>
  <colors>
    <mruColors>
      <color rgb="FF8585FF"/>
      <color rgb="FFF0F4F9"/>
      <color rgb="FF0000BC"/>
      <color rgb="FF0000FF"/>
      <color rgb="FF9966FF"/>
      <color rgb="FF33CC33"/>
      <color rgb="FFCC66FF"/>
      <color rgb="FFE7EAF3"/>
      <color rgb="FF33CCFF"/>
      <color rgb="FF35425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'DELFI-tool'!$B$61</c:f>
          <c:strCache>
            <c:ptCount val="1"/>
            <c:pt idx="0">
              <c:v>Binnenlands geproduceerde uitvoer</c:v>
            </c:pt>
          </c:strCache>
        </c:strRef>
      </c:tx>
      <c:layout>
        <c:manualLayout>
          <c:xMode val="edge"/>
          <c:yMode val="edge"/>
          <c:x val="0.25112314224237936"/>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1"/>
          <c:order val="0"/>
          <c:tx>
            <c:v>Basispad - Jaarmutaties</c:v>
          </c:tx>
          <c:spPr>
            <a:ln w="19050" cap="rnd">
              <a:solidFill>
                <a:srgbClr val="002060"/>
              </a:solidFill>
              <a:round/>
            </a:ln>
            <a:effectLst/>
          </c:spPr>
          <c:marker>
            <c:symbol val="none"/>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('DELFI-tool'!$D$56,'DELFI-tool'!$D$56,'DELFI-tool'!$D$56,'DELFI-tool'!$D$56,'DELFI-tool'!$D$56,'DELFI-tool'!$D$56,'DELFI-tool'!$D$56,'DELFI-tool'!$D$56)</c:f>
              <c:numCache>
                <c:formatCode>0.0</c:formatCode>
                <c:ptCount val="8"/>
              </c:numCache>
            </c:numRef>
          </c:yVal>
          <c:smooth val="0"/>
          <c:extLst>
            <c:ext xmlns:c16="http://schemas.microsoft.com/office/drawing/2014/chart" uri="{C3380CC4-5D6E-409C-BE32-E72D297353CC}">
              <c16:uniqueId val="{00000000-FFB0-4D83-A2A1-A57F3FA0384F}"/>
            </c:ext>
          </c:extLst>
        </c:ser>
        <c:ser>
          <c:idx val="0"/>
          <c:order val="1"/>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'DELFI-tool'!$G$56:$N$56</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FFB0-4D83-A2A1-A57F3FA0384F}"/>
            </c:ext>
          </c:extLst>
        </c:ser>
        <c:ser>
          <c:idx val="2"/>
          <c:order val="2"/>
          <c:tx>
            <c:v>Simulatie - Gecumuleerde afwijking van basispad</c:v>
          </c:tx>
          <c:spPr>
            <a:ln w="12700" cap="rnd">
              <a:solidFill>
                <a:srgbClr val="00B0F0"/>
              </a:solidFill>
              <a:prstDash val="solid"/>
              <a:round/>
            </a:ln>
            <a:effectLst/>
          </c:spPr>
          <c:marker>
            <c:symbol val="circle"/>
            <c:size val="3"/>
            <c:spPr>
              <a:solidFill>
                <a:srgbClr val="00B0F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'DELFI-tool'!$P$56:$W$56</c:f>
              <c:numCache>
                <c:formatCode>General</c:formatCode>
                <c:ptCount val="8"/>
              </c:numCache>
            </c:numRef>
          </c:yVal>
          <c:smooth val="0"/>
          <c:extLst>
            <c:ext xmlns:c16="http://schemas.microsoft.com/office/drawing/2014/chart" uri="{C3380CC4-5D6E-409C-BE32-E72D297353CC}">
              <c16:uniqueId val="{00000002-FFB0-4D83-A2A1-A57F3FA0384F}"/>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9103"/>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N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'DELFI-tool'!$B$68</c:f>
          <c:strCache>
            <c:ptCount val="1"/>
            <c:pt idx="0">
              <c:v>Kostprijs per eenheid product</c:v>
            </c:pt>
          </c:strCache>
        </c:strRef>
      </c:tx>
      <c:layout>
        <c:manualLayout>
          <c:xMode val="edge"/>
          <c:yMode val="edge"/>
          <c:x val="0.21513806935005148"/>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'DELFI-tool'!$G$68:$N$68</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D104-49E2-B02B-10A48698E72D}"/>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'DELFI-tool'!$B$69</c:f>
          <c:strCache>
            <c:ptCount val="1"/>
            <c:pt idx="0">
              <c:v>Contractloon bedrijven</c:v>
            </c:pt>
          </c:strCache>
        </c:strRef>
      </c:tx>
      <c:layout>
        <c:manualLayout>
          <c:xMode val="edge"/>
          <c:yMode val="edge"/>
          <c:x val="0.21513806935005148"/>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'DELFI-tool'!$G$69:$N$69</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01E1-4E0A-8363-0B976FA0DAA7}"/>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'DELFI-tool'!$B$70</c:f>
          <c:strCache>
            <c:ptCount val="1"/>
            <c:pt idx="0">
              <c:v>Huizenprijs</c:v>
            </c:pt>
          </c:strCache>
        </c:strRef>
      </c:tx>
      <c:layout>
        <c:manualLayout>
          <c:xMode val="edge"/>
          <c:yMode val="edge"/>
          <c:x val="0.35384909441906565"/>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'DELFI-tool'!$G$70:$N$70</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5C3F-416E-BE06-0071BDC89FDD}"/>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'DELFI-tool'!$B$73</c:f>
          <c:strCache>
            <c:ptCount val="1"/>
            <c:pt idx="0">
              <c:v>Overheidssaldo (% BBP)</c:v>
            </c:pt>
          </c:strCache>
        </c:strRef>
      </c:tx>
      <c:layout>
        <c:manualLayout>
          <c:xMode val="edge"/>
          <c:yMode val="edge"/>
          <c:x val="0.21513806935005148"/>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'DELFI-tool'!$G$73:$N$73</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BC05-4DA7-B604-E94C96F35CDE}"/>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'DELFI-tool'!$B$74</c:f>
          <c:strCache>
            <c:ptCount val="1"/>
            <c:pt idx="0">
              <c:v>Werkloosheidspercentage</c:v>
            </c:pt>
          </c:strCache>
        </c:strRef>
      </c:tx>
      <c:layout>
        <c:manualLayout>
          <c:xMode val="edge"/>
          <c:yMode val="edge"/>
          <c:x val="0.1735247618293472"/>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'DELFI-tool'!$G$74:$N$74</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4E57-440E-B609-368809D529A7}"/>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'DELFI-tool'!$B$75</c:f>
          <c:strCache>
            <c:ptCount val="1"/>
            <c:pt idx="0">
              <c:v>Arbeidsinkomensquote</c:v>
            </c:pt>
          </c:strCache>
        </c:strRef>
      </c:tx>
      <c:layout>
        <c:manualLayout>
          <c:xMode val="edge"/>
          <c:yMode val="edge"/>
          <c:x val="0.1735247618293472"/>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manualLayout>
          <c:layoutTarget val="inner"/>
          <c:xMode val="edge"/>
          <c:yMode val="edge"/>
          <c:x val="0.15432172710716047"/>
          <c:y val="8.7908898420905199E-2"/>
          <c:w val="0.78444864138476911"/>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'DELFI-tool'!$G$75:$N$75</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6534-4D0A-A17A-4C0CF94EFC53}"/>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'DELFI-tool'!$B$60</c:f>
          <c:strCache>
            <c:ptCount val="1"/>
            <c:pt idx="0">
              <c:v>Uitvoer</c:v>
            </c:pt>
          </c:strCache>
        </c:strRef>
      </c:tx>
      <c:layout>
        <c:manualLayout>
          <c:xMode val="edge"/>
          <c:yMode val="edge"/>
          <c:x val="0.42257143197024738"/>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manualLayout>
          <c:layoutTarget val="inner"/>
          <c:xMode val="edge"/>
          <c:yMode val="edge"/>
          <c:x val="0.13221993231065227"/>
          <c:y val="2.9669707764779216E-2"/>
          <c:w val="0.81368665901901938"/>
          <c:h val="0.94066058447044154"/>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'DELFI-tool'!$G$60:$N$60</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AE43-47F8-BDF7-66DE7AB10AD2}"/>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'DELFI-tool'!$B$61</c:f>
          <c:strCache>
            <c:ptCount val="1"/>
            <c:pt idx="0">
              <c:v>Binnenlands geproduceerde uitvoer</c:v>
            </c:pt>
          </c:strCache>
        </c:strRef>
      </c:tx>
      <c:layout>
        <c:manualLayout>
          <c:xMode val="edge"/>
          <c:yMode val="edge"/>
          <c:x val="0.19595518935514675"/>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'DELFI-tool'!$G$61:$N$61</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4689-4D62-95C5-749DA72CC777}"/>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'DELFI-tool'!$B$56</c:f>
          <c:strCache>
            <c:ptCount val="1"/>
            <c:pt idx="0">
              <c:v>BBP</c:v>
            </c:pt>
          </c:strCache>
        </c:strRef>
      </c:tx>
      <c:layout>
        <c:manualLayout>
          <c:xMode val="edge"/>
          <c:yMode val="edge"/>
          <c:x val="0.4296089696612776"/>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manualLayout>
          <c:layoutTarget val="inner"/>
          <c:xMode val="edge"/>
          <c:yMode val="edge"/>
          <c:x val="0.13221997585902009"/>
          <c:y val="3.0619811205764048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'DELFI-tool'!$G$56:$N$56</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0-7523-4F84-96D6-90E95669C866}"/>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'DELFI-tool'!$B$57</c:f>
          <c:strCache>
            <c:ptCount val="1"/>
            <c:pt idx="0">
              <c:v>Particuliere consumptie</c:v>
            </c:pt>
          </c:strCache>
        </c:strRef>
      </c:tx>
      <c:layout>
        <c:manualLayout>
          <c:xMode val="edge"/>
          <c:yMode val="edge"/>
          <c:x val="0.17694304399943586"/>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'DELFI-tool'!$G$57:$N$57</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D17A-492B-93F2-6F373059939E}"/>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'DELFI-tool'!$B$58</c:f>
          <c:strCache>
            <c:ptCount val="1"/>
            <c:pt idx="0">
              <c:v>Investeringen in woningen</c:v>
            </c:pt>
          </c:strCache>
        </c:strRef>
      </c:tx>
      <c:layout>
        <c:manualLayout>
          <c:xMode val="edge"/>
          <c:yMode val="edge"/>
          <c:x val="0.15553496509660128"/>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'DELFI-tool'!$G$58:$N$58</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3D4A-48DE-8C14-C2C68EBE64D7}"/>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'DELFI-tool'!$B$59</c:f>
          <c:strCache>
            <c:ptCount val="1"/>
            <c:pt idx="0">
              <c:v>Overige investeringen bedrijven</c:v>
            </c:pt>
          </c:strCache>
        </c:strRef>
      </c:tx>
      <c:layout>
        <c:manualLayout>
          <c:xMode val="edge"/>
          <c:yMode val="edge"/>
          <c:x val="0.25089241644337895"/>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'DELFI-tool'!$G$59:$N$59</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B32F-4C8D-8DF5-10BFE4C503A8}"/>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'DELFI-tool'!$B$62</c:f>
          <c:strCache>
            <c:ptCount val="1"/>
            <c:pt idx="0">
              <c:v>Invoer</c:v>
            </c:pt>
          </c:strCache>
        </c:strRef>
      </c:tx>
      <c:layout>
        <c:manualLayout>
          <c:xMode val="edge"/>
          <c:yMode val="edge"/>
          <c:x val="0.4296089696612776"/>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'DELFI-tool'!$G$62:$N$62</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53C1-4F93-BB9B-901C0B1F28DB}"/>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'DELFI-tool'!$B$63</c:f>
          <c:strCache>
            <c:ptCount val="1"/>
            <c:pt idx="0">
              <c:v>Totale werkgelegenheid</c:v>
            </c:pt>
          </c:strCache>
        </c:strRef>
      </c:tx>
      <c:layout>
        <c:manualLayout>
          <c:xMode val="edge"/>
          <c:yMode val="edge"/>
          <c:x val="0.22235458789665821"/>
          <c:y val="0"/>
        </c:manualLayout>
      </c:layout>
      <c:overlay val="0"/>
      <c:spPr>
        <a:solidFill>
          <a:schemeClr val="bg1"/>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'DELFI-tool'!$G$63:$N$63</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A115-443F-90DA-5466D7948CB6}"/>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'DELFI-tool'!$B$66</c:f>
          <c:strCache>
            <c:ptCount val="1"/>
            <c:pt idx="0">
              <c:v>Consumentenprijs, HICP</c:v>
            </c:pt>
          </c:strCache>
        </c:strRef>
      </c:tx>
      <c:layout>
        <c:manualLayout>
          <c:xMode val="edge"/>
          <c:yMode val="edge"/>
          <c:x val="0.21513806935005148"/>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'DELFI-tool'!$G$66:$N$66</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6320-4449-9B31-00912A4E677B}"/>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'DELFI-tool'!$B$67</c:f>
          <c:strCache>
            <c:ptCount val="1"/>
            <c:pt idx="0">
              <c:v>Binnenlands geproduceerde uitvoer</c:v>
            </c:pt>
          </c:strCache>
        </c:strRef>
      </c:tx>
      <c:layout>
        <c:manualLayout>
          <c:xMode val="edge"/>
          <c:yMode val="edge"/>
          <c:x val="0.21513806935005148"/>
          <c:y val="0"/>
        </c:manualLayout>
      </c:layout>
      <c:overlay val="0"/>
      <c:spPr>
        <a:solidFill>
          <a:schemeClr val="bg1">
            <a:alpha val="70000"/>
          </a:schemeClr>
        </a:solidFill>
        <a:ln>
          <a:solidFill>
            <a:schemeClr val="bg1">
              <a:lumMod val="85000"/>
            </a:schemeClr>
          </a:solid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manualLayout>
          <c:layoutTarget val="inner"/>
          <c:xMode val="edge"/>
          <c:yMode val="edge"/>
          <c:x val="0.13221993231065227"/>
          <c:y val="8.7908898420905199E-2"/>
          <c:w val="0.81368665901901938"/>
          <c:h val="0.88151068744924255"/>
        </c:manualLayout>
      </c:layout>
      <c:scatterChart>
        <c:scatterStyle val="lineMarker"/>
        <c:varyColors val="0"/>
        <c:ser>
          <c:idx val="0"/>
          <c:order val="0"/>
          <c:tx>
            <c:v>Simulatie - Jaarmutaties</c:v>
          </c:tx>
          <c:spPr>
            <a:ln w="12700" cap="rnd">
              <a:solidFill>
                <a:srgbClr val="FF0000"/>
              </a:solidFill>
              <a:round/>
            </a:ln>
            <a:effectLst/>
          </c:spPr>
          <c:marker>
            <c:symbol val="circle"/>
            <c:size val="4"/>
            <c:spPr>
              <a:solidFill>
                <a:srgbClr val="FF0000"/>
              </a:solidFill>
              <a:ln w="9525">
                <a:noFill/>
              </a:ln>
              <a:effectLst/>
            </c:spPr>
          </c:marker>
          <c:xVal>
            <c:numRef>
              <c:f>'DELFI-tool'!$G$54:$N$54</c:f>
              <c:numCache>
                <c:formatCode>General</c:formatCode>
                <c:ptCount val="8"/>
                <c:pt idx="0">
                  <c:v>1</c:v>
                </c:pt>
                <c:pt idx="1">
                  <c:v>2</c:v>
                </c:pt>
                <c:pt idx="2">
                  <c:v>3</c:v>
                </c:pt>
                <c:pt idx="3">
                  <c:v>4</c:v>
                </c:pt>
                <c:pt idx="4">
                  <c:v>5</c:v>
                </c:pt>
                <c:pt idx="5">
                  <c:v>6</c:v>
                </c:pt>
                <c:pt idx="6">
                  <c:v>7</c:v>
                </c:pt>
                <c:pt idx="7">
                  <c:v>8</c:v>
                </c:pt>
              </c:numCache>
            </c:numRef>
          </c:xVal>
          <c:yVal>
            <c:numRef>
              <c:f>'DELFI-tool'!$G$67:$N$67</c:f>
              <c:numCache>
                <c:formatCode>0.00</c:formatCode>
                <c:ptCount val="8"/>
                <c:pt idx="0">
                  <c:v>0</c:v>
                </c:pt>
                <c:pt idx="1">
                  <c:v>0</c:v>
                </c:pt>
                <c:pt idx="2">
                  <c:v>0</c:v>
                </c:pt>
                <c:pt idx="3">
                  <c:v>0</c:v>
                </c:pt>
                <c:pt idx="4">
                  <c:v>0</c:v>
                </c:pt>
                <c:pt idx="5">
                  <c:v>0</c:v>
                </c:pt>
                <c:pt idx="6">
                  <c:v>0</c:v>
                </c:pt>
                <c:pt idx="7">
                  <c:v>0</c:v>
                </c:pt>
              </c:numCache>
            </c:numRef>
          </c:yVal>
          <c:smooth val="0"/>
          <c:extLst>
            <c:ext xmlns:c16="http://schemas.microsoft.com/office/drawing/2014/chart" uri="{C3380CC4-5D6E-409C-BE32-E72D297353CC}">
              <c16:uniqueId val="{00000001-F9E4-4390-928B-AC98FE3EEB10}"/>
            </c:ext>
          </c:extLst>
        </c:ser>
        <c:dLbls>
          <c:showLegendKey val="0"/>
          <c:showVal val="0"/>
          <c:showCatName val="0"/>
          <c:showSerName val="0"/>
          <c:showPercent val="0"/>
          <c:showBubbleSize val="0"/>
        </c:dLbls>
        <c:axId val="657239103"/>
        <c:axId val="657238271"/>
      </c:scatterChart>
      <c:valAx>
        <c:axId val="657239103"/>
        <c:scaling>
          <c:orientation val="minMax"/>
          <c:max val="8"/>
          <c:min val="1"/>
        </c:scaling>
        <c:delete val="0"/>
        <c:axPos val="b"/>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8271"/>
        <c:crosses val="autoZero"/>
        <c:crossBetween val="midCat"/>
        <c:majorUnit val="1"/>
      </c:valAx>
      <c:valAx>
        <c:axId val="657238271"/>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en-NL"/>
          </a:p>
        </c:txPr>
        <c:crossAx val="657239103"/>
        <c:crosses val="autoZero"/>
        <c:crossBetween val="midCat"/>
      </c:valAx>
      <c:spPr>
        <a:noFill/>
        <a:ln>
          <a:noFill/>
        </a:ln>
        <a:effectLst/>
      </c:spPr>
    </c:plotArea>
    <c:plotVisOnly val="1"/>
    <c:dispBlanksAs val="gap"/>
    <c:showDLblsOverMax val="0"/>
  </c:chart>
  <c:spPr>
    <a:solidFill>
      <a:srgbClr val="F0F4F9"/>
    </a:solidFill>
    <a:ln w="9525" cap="flat" cmpd="sng" algn="ctr">
      <a:noFill/>
      <a:round/>
    </a:ln>
    <a:effectLst/>
  </c:spPr>
  <c:txPr>
    <a:bodyPr/>
    <a:lstStyle/>
    <a:p>
      <a:pPr>
        <a:defRPr/>
      </a:pPr>
      <a:endParaRPr lang="en-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image" Target="../media/image1.png"/><Relationship Id="rId26" Type="http://schemas.openxmlformats.org/officeDocument/2006/relationships/hyperlink" Target="#Impulsen"/><Relationship Id="rId3" Type="http://schemas.openxmlformats.org/officeDocument/2006/relationships/chart" Target="../charts/chart3.xml"/><Relationship Id="rId21" Type="http://schemas.openxmlformats.org/officeDocument/2006/relationships/hyperlink" Target="#Praatplaat"/><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image" Target="../media/image5.png"/><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image" Target="../media/image3.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hyperlink" Target="#Uitleg_Impulsen"/><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hyperlink" Target="#Begin"/><Relationship Id="rId10" Type="http://schemas.openxmlformats.org/officeDocument/2006/relationships/chart" Target="../charts/chart10.xml"/><Relationship Id="rId19" Type="http://schemas.openxmlformats.org/officeDocument/2006/relationships/image" Target="../media/image2.sv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image" Target="../media/image4.emf"/><Relationship Id="rId27" Type="http://schemas.openxmlformats.org/officeDocument/2006/relationships/hyperlink" Target="https://www.dnb.nl/en/research/dnb-s-econometric-models/delfi-a-semi-structural-model-of-the-dutch-economy/" TargetMode="External"/></Relationships>
</file>

<file path=xl/drawings/drawing1.xml><?xml version="1.0" encoding="utf-8"?>
<xdr:wsDr xmlns:xdr="http://schemas.openxmlformats.org/drawingml/2006/spreadsheetDrawing" xmlns:a="http://schemas.openxmlformats.org/drawingml/2006/main">
  <xdr:twoCellAnchor>
    <xdr:from>
      <xdr:col>14</xdr:col>
      <xdr:colOff>180029</xdr:colOff>
      <xdr:row>79</xdr:row>
      <xdr:rowOff>50251</xdr:rowOff>
    </xdr:from>
    <xdr:to>
      <xdr:col>15</xdr:col>
      <xdr:colOff>0</xdr:colOff>
      <xdr:row>90</xdr:row>
      <xdr:rowOff>78373</xdr:rowOff>
    </xdr:to>
    <xdr:graphicFrame macro="">
      <xdr:nvGraphicFramePr>
        <xdr:cNvPr id="25" name="Grafiek 24">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9101</xdr:colOff>
      <xdr:row>79</xdr:row>
      <xdr:rowOff>40443</xdr:rowOff>
    </xdr:from>
    <xdr:to>
      <xdr:col>26</xdr:col>
      <xdr:colOff>380910</xdr:colOff>
      <xdr:row>118</xdr:row>
      <xdr:rowOff>153251</xdr:rowOff>
    </xdr:to>
    <xdr:grpSp>
      <xdr:nvGrpSpPr>
        <xdr:cNvPr id="7" name="Groep 6">
          <a:extLst>
            <a:ext uri="{FF2B5EF4-FFF2-40B4-BE49-F238E27FC236}">
              <a16:creationId xmlns:a16="http://schemas.microsoft.com/office/drawing/2014/main" id="{00000000-0008-0000-0000-000007000000}"/>
            </a:ext>
          </a:extLst>
        </xdr:cNvPr>
        <xdr:cNvGrpSpPr/>
      </xdr:nvGrpSpPr>
      <xdr:grpSpPr>
        <a:xfrm>
          <a:off x="123401" y="12461043"/>
          <a:ext cx="15230809" cy="6313583"/>
          <a:chOff x="139304" y="7502992"/>
          <a:chExt cx="15111075" cy="6094160"/>
        </a:xfrm>
      </xdr:grpSpPr>
      <xdr:graphicFrame macro="">
        <xdr:nvGraphicFramePr>
          <xdr:cNvPr id="2" name="Grafiek 1">
            <a:extLst>
              <a:ext uri="{FF2B5EF4-FFF2-40B4-BE49-F238E27FC236}">
                <a16:creationId xmlns:a16="http://schemas.microsoft.com/office/drawing/2014/main" id="{00000000-0008-0000-0000-000002000000}"/>
              </a:ext>
            </a:extLst>
          </xdr:cNvPr>
          <xdr:cNvGraphicFramePr/>
        </xdr:nvGraphicFramePr>
        <xdr:xfrm>
          <a:off x="139305" y="7502992"/>
          <a:ext cx="1873043" cy="181250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21" name="Grafiek 20">
            <a:extLst>
              <a:ext uri="{FF2B5EF4-FFF2-40B4-BE49-F238E27FC236}">
                <a16:creationId xmlns:a16="http://schemas.microsoft.com/office/drawing/2014/main" id="{00000000-0008-0000-0000-000015000000}"/>
              </a:ext>
            </a:extLst>
          </xdr:cNvPr>
          <xdr:cNvGraphicFramePr>
            <a:graphicFrameLocks/>
          </xdr:cNvGraphicFramePr>
        </xdr:nvGraphicFramePr>
        <xdr:xfrm>
          <a:off x="2030453" y="7502992"/>
          <a:ext cx="1873043" cy="1812504"/>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22" name="Grafiek 21">
            <a:extLst>
              <a:ext uri="{FF2B5EF4-FFF2-40B4-BE49-F238E27FC236}">
                <a16:creationId xmlns:a16="http://schemas.microsoft.com/office/drawing/2014/main" id="{00000000-0008-0000-0000-000016000000}"/>
              </a:ext>
            </a:extLst>
          </xdr:cNvPr>
          <xdr:cNvGraphicFramePr>
            <a:graphicFrameLocks/>
          </xdr:cNvGraphicFramePr>
        </xdr:nvGraphicFramePr>
        <xdr:xfrm>
          <a:off x="3921600" y="7502992"/>
          <a:ext cx="1873043" cy="1812504"/>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23" name="Grafiek 22">
            <a:extLst>
              <a:ext uri="{FF2B5EF4-FFF2-40B4-BE49-F238E27FC236}">
                <a16:creationId xmlns:a16="http://schemas.microsoft.com/office/drawing/2014/main" id="{00000000-0008-0000-0000-000017000000}"/>
              </a:ext>
            </a:extLst>
          </xdr:cNvPr>
          <xdr:cNvGraphicFramePr>
            <a:graphicFrameLocks/>
          </xdr:cNvGraphicFramePr>
        </xdr:nvGraphicFramePr>
        <xdr:xfrm>
          <a:off x="5812748" y="7502992"/>
          <a:ext cx="1873043" cy="1812504"/>
        </xdr:xfrm>
        <a:graphic>
          <a:graphicData uri="http://schemas.openxmlformats.org/drawingml/2006/chart">
            <c:chart xmlns:c="http://schemas.openxmlformats.org/drawingml/2006/chart" xmlns:r="http://schemas.openxmlformats.org/officeDocument/2006/relationships" r:id="rId5"/>
          </a:graphicData>
        </a:graphic>
      </xdr:graphicFrame>
      <xdr:graphicFrame macro="">
        <xdr:nvGraphicFramePr>
          <xdr:cNvPr id="24" name="Grafiek 23">
            <a:extLst>
              <a:ext uri="{FF2B5EF4-FFF2-40B4-BE49-F238E27FC236}">
                <a16:creationId xmlns:a16="http://schemas.microsoft.com/office/drawing/2014/main" id="{00000000-0008-0000-0000-000018000000}"/>
              </a:ext>
            </a:extLst>
          </xdr:cNvPr>
          <xdr:cNvGraphicFramePr>
            <a:graphicFrameLocks/>
          </xdr:cNvGraphicFramePr>
        </xdr:nvGraphicFramePr>
        <xdr:xfrm>
          <a:off x="11486190" y="7502992"/>
          <a:ext cx="1873043" cy="1812504"/>
        </xdr:xfrm>
        <a:graphic>
          <a:graphicData uri="http://schemas.openxmlformats.org/drawingml/2006/chart">
            <c:chart xmlns:c="http://schemas.openxmlformats.org/drawingml/2006/chart" xmlns:r="http://schemas.openxmlformats.org/officeDocument/2006/relationships" r:id="rId6"/>
          </a:graphicData>
        </a:graphic>
      </xdr:graphicFrame>
      <xdr:graphicFrame macro="">
        <xdr:nvGraphicFramePr>
          <xdr:cNvPr id="27" name="Grafiek 26">
            <a:extLst>
              <a:ext uri="{FF2B5EF4-FFF2-40B4-BE49-F238E27FC236}">
                <a16:creationId xmlns:a16="http://schemas.microsoft.com/office/drawing/2014/main" id="{00000000-0008-0000-0000-00001B000000}"/>
              </a:ext>
            </a:extLst>
          </xdr:cNvPr>
          <xdr:cNvGraphicFramePr>
            <a:graphicFrameLocks/>
          </xdr:cNvGraphicFramePr>
        </xdr:nvGraphicFramePr>
        <xdr:xfrm>
          <a:off x="13377336" y="7502992"/>
          <a:ext cx="1873043" cy="1812504"/>
        </xdr:xfrm>
        <a:graphic>
          <a:graphicData uri="http://schemas.openxmlformats.org/drawingml/2006/chart">
            <c:chart xmlns:c="http://schemas.openxmlformats.org/drawingml/2006/chart" xmlns:r="http://schemas.openxmlformats.org/officeDocument/2006/relationships" r:id="rId7"/>
          </a:graphicData>
        </a:graphic>
      </xdr:graphicFrame>
      <xdr:graphicFrame macro="">
        <xdr:nvGraphicFramePr>
          <xdr:cNvPr id="28" name="Grafiek 27">
            <a:extLst>
              <a:ext uri="{FF2B5EF4-FFF2-40B4-BE49-F238E27FC236}">
                <a16:creationId xmlns:a16="http://schemas.microsoft.com/office/drawing/2014/main" id="{00000000-0008-0000-0000-00001C000000}"/>
              </a:ext>
            </a:extLst>
          </xdr:cNvPr>
          <xdr:cNvGraphicFramePr>
            <a:graphicFrameLocks/>
          </xdr:cNvGraphicFramePr>
        </xdr:nvGraphicFramePr>
        <xdr:xfrm>
          <a:off x="139304" y="9606878"/>
          <a:ext cx="1873043" cy="1812504"/>
        </xdr:xfrm>
        <a:graphic>
          <a:graphicData uri="http://schemas.openxmlformats.org/drawingml/2006/chart">
            <c:chart xmlns:c="http://schemas.openxmlformats.org/drawingml/2006/chart" xmlns:r="http://schemas.openxmlformats.org/officeDocument/2006/relationships" r:id="rId8"/>
          </a:graphicData>
        </a:graphic>
      </xdr:graphicFrame>
      <xdr:graphicFrame macro="">
        <xdr:nvGraphicFramePr>
          <xdr:cNvPr id="29" name="Grafiek 28">
            <a:extLst>
              <a:ext uri="{FF2B5EF4-FFF2-40B4-BE49-F238E27FC236}">
                <a16:creationId xmlns:a16="http://schemas.microsoft.com/office/drawing/2014/main" id="{00000000-0008-0000-0000-00001D000000}"/>
              </a:ext>
            </a:extLst>
          </xdr:cNvPr>
          <xdr:cNvGraphicFramePr>
            <a:graphicFrameLocks/>
          </xdr:cNvGraphicFramePr>
        </xdr:nvGraphicFramePr>
        <xdr:xfrm>
          <a:off x="2029706" y="9606878"/>
          <a:ext cx="1873043" cy="1812504"/>
        </xdr:xfrm>
        <a:graphic>
          <a:graphicData uri="http://schemas.openxmlformats.org/drawingml/2006/chart">
            <c:chart xmlns:c="http://schemas.openxmlformats.org/drawingml/2006/chart" xmlns:r="http://schemas.openxmlformats.org/officeDocument/2006/relationships" r:id="rId9"/>
          </a:graphicData>
        </a:graphic>
      </xdr:graphicFrame>
      <xdr:graphicFrame macro="">
        <xdr:nvGraphicFramePr>
          <xdr:cNvPr id="30" name="Grafiek 29">
            <a:extLst>
              <a:ext uri="{FF2B5EF4-FFF2-40B4-BE49-F238E27FC236}">
                <a16:creationId xmlns:a16="http://schemas.microsoft.com/office/drawing/2014/main" id="{00000000-0008-0000-0000-00001E000000}"/>
              </a:ext>
            </a:extLst>
          </xdr:cNvPr>
          <xdr:cNvGraphicFramePr>
            <a:graphicFrameLocks/>
          </xdr:cNvGraphicFramePr>
        </xdr:nvGraphicFramePr>
        <xdr:xfrm>
          <a:off x="3916410" y="9606878"/>
          <a:ext cx="1873043" cy="1812504"/>
        </xdr:xfrm>
        <a:graphic>
          <a:graphicData uri="http://schemas.openxmlformats.org/drawingml/2006/chart">
            <c:chart xmlns:c="http://schemas.openxmlformats.org/drawingml/2006/chart" xmlns:r="http://schemas.openxmlformats.org/officeDocument/2006/relationships" r:id="rId10"/>
          </a:graphicData>
        </a:graphic>
      </xdr:graphicFrame>
      <xdr:graphicFrame macro="">
        <xdr:nvGraphicFramePr>
          <xdr:cNvPr id="31" name="Grafiek 30">
            <a:extLst>
              <a:ext uri="{FF2B5EF4-FFF2-40B4-BE49-F238E27FC236}">
                <a16:creationId xmlns:a16="http://schemas.microsoft.com/office/drawing/2014/main" id="{00000000-0008-0000-0000-00001F000000}"/>
              </a:ext>
            </a:extLst>
          </xdr:cNvPr>
          <xdr:cNvGraphicFramePr>
            <a:graphicFrameLocks/>
          </xdr:cNvGraphicFramePr>
        </xdr:nvGraphicFramePr>
        <xdr:xfrm>
          <a:off x="5810511" y="9606878"/>
          <a:ext cx="1873043" cy="1812504"/>
        </xdr:xfrm>
        <a:graphic>
          <a:graphicData uri="http://schemas.openxmlformats.org/drawingml/2006/chart">
            <c:chart xmlns:c="http://schemas.openxmlformats.org/drawingml/2006/chart" xmlns:r="http://schemas.openxmlformats.org/officeDocument/2006/relationships" r:id="rId11"/>
          </a:graphicData>
        </a:graphic>
      </xdr:graphicFrame>
      <xdr:graphicFrame macro="">
        <xdr:nvGraphicFramePr>
          <xdr:cNvPr id="32" name="Grafiek 31">
            <a:extLst>
              <a:ext uri="{FF2B5EF4-FFF2-40B4-BE49-F238E27FC236}">
                <a16:creationId xmlns:a16="http://schemas.microsoft.com/office/drawing/2014/main" id="{00000000-0008-0000-0000-000020000000}"/>
              </a:ext>
            </a:extLst>
          </xdr:cNvPr>
          <xdr:cNvGraphicFramePr>
            <a:graphicFrameLocks/>
          </xdr:cNvGraphicFramePr>
        </xdr:nvGraphicFramePr>
        <xdr:xfrm>
          <a:off x="7700913" y="9606878"/>
          <a:ext cx="1873043" cy="1812504"/>
        </xdr:xfrm>
        <a:graphic>
          <a:graphicData uri="http://schemas.openxmlformats.org/drawingml/2006/chart">
            <c:chart xmlns:c="http://schemas.openxmlformats.org/drawingml/2006/chart" xmlns:r="http://schemas.openxmlformats.org/officeDocument/2006/relationships" r:id="rId12"/>
          </a:graphicData>
        </a:graphic>
      </xdr:graphicFrame>
      <xdr:graphicFrame macro="">
        <xdr:nvGraphicFramePr>
          <xdr:cNvPr id="33" name="Grafiek 32">
            <a:extLst>
              <a:ext uri="{FF2B5EF4-FFF2-40B4-BE49-F238E27FC236}">
                <a16:creationId xmlns:a16="http://schemas.microsoft.com/office/drawing/2014/main" id="{00000000-0008-0000-0000-000021000000}"/>
              </a:ext>
            </a:extLst>
          </xdr:cNvPr>
          <xdr:cNvGraphicFramePr>
            <a:graphicFrameLocks/>
          </xdr:cNvGraphicFramePr>
        </xdr:nvGraphicFramePr>
        <xdr:xfrm>
          <a:off x="139304" y="11784648"/>
          <a:ext cx="1873043" cy="1812504"/>
        </xdr:xfrm>
        <a:graphic>
          <a:graphicData uri="http://schemas.openxmlformats.org/drawingml/2006/chart">
            <c:chart xmlns:c="http://schemas.openxmlformats.org/drawingml/2006/chart" xmlns:r="http://schemas.openxmlformats.org/officeDocument/2006/relationships" r:id="rId13"/>
          </a:graphicData>
        </a:graphic>
      </xdr:graphicFrame>
      <xdr:graphicFrame macro="">
        <xdr:nvGraphicFramePr>
          <xdr:cNvPr id="34" name="Grafiek 33">
            <a:extLst>
              <a:ext uri="{FF2B5EF4-FFF2-40B4-BE49-F238E27FC236}">
                <a16:creationId xmlns:a16="http://schemas.microsoft.com/office/drawing/2014/main" id="{00000000-0008-0000-0000-000022000000}"/>
              </a:ext>
            </a:extLst>
          </xdr:cNvPr>
          <xdr:cNvGraphicFramePr>
            <a:graphicFrameLocks/>
          </xdr:cNvGraphicFramePr>
        </xdr:nvGraphicFramePr>
        <xdr:xfrm>
          <a:off x="2025431" y="11784648"/>
          <a:ext cx="1873043" cy="1812504"/>
        </xdr:xfrm>
        <a:graphic>
          <a:graphicData uri="http://schemas.openxmlformats.org/drawingml/2006/chart">
            <c:chart xmlns:c="http://schemas.openxmlformats.org/drawingml/2006/chart" xmlns:r="http://schemas.openxmlformats.org/officeDocument/2006/relationships" r:id="rId14"/>
          </a:graphicData>
        </a:graphic>
      </xdr:graphicFrame>
      <xdr:graphicFrame macro="">
        <xdr:nvGraphicFramePr>
          <xdr:cNvPr id="36" name="Grafiek 35">
            <a:extLst>
              <a:ext uri="{FF2B5EF4-FFF2-40B4-BE49-F238E27FC236}">
                <a16:creationId xmlns:a16="http://schemas.microsoft.com/office/drawing/2014/main" id="{00000000-0008-0000-0000-000024000000}"/>
              </a:ext>
            </a:extLst>
          </xdr:cNvPr>
          <xdr:cNvGraphicFramePr>
            <a:graphicFrameLocks/>
          </xdr:cNvGraphicFramePr>
        </xdr:nvGraphicFramePr>
        <xdr:xfrm>
          <a:off x="3916410" y="11783531"/>
          <a:ext cx="1855978" cy="1812504"/>
        </xdr:xfrm>
        <a:graphic>
          <a:graphicData uri="http://schemas.openxmlformats.org/drawingml/2006/chart">
            <c:chart xmlns:c="http://schemas.openxmlformats.org/drawingml/2006/chart" xmlns:r="http://schemas.openxmlformats.org/officeDocument/2006/relationships" r:id="rId15"/>
          </a:graphicData>
        </a:graphic>
      </xdr:graphicFrame>
      <xdr:graphicFrame macro="">
        <xdr:nvGraphicFramePr>
          <xdr:cNvPr id="37" name="Grafiek 36">
            <a:extLst>
              <a:ext uri="{FF2B5EF4-FFF2-40B4-BE49-F238E27FC236}">
                <a16:creationId xmlns:a16="http://schemas.microsoft.com/office/drawing/2014/main" id="{00000000-0008-0000-0000-000025000000}"/>
              </a:ext>
            </a:extLst>
          </xdr:cNvPr>
          <xdr:cNvGraphicFramePr>
            <a:graphicFrameLocks/>
          </xdr:cNvGraphicFramePr>
        </xdr:nvGraphicFramePr>
        <xdr:xfrm>
          <a:off x="7700913" y="7502992"/>
          <a:ext cx="1873043" cy="1812504"/>
        </xdr:xfrm>
        <a:graphic>
          <a:graphicData uri="http://schemas.openxmlformats.org/drawingml/2006/chart">
            <c:chart xmlns:c="http://schemas.openxmlformats.org/drawingml/2006/chart" xmlns:r="http://schemas.openxmlformats.org/officeDocument/2006/relationships" r:id="rId16"/>
          </a:graphicData>
        </a:graphic>
      </xdr:graphicFrame>
      <xdr:graphicFrame macro="">
        <xdr:nvGraphicFramePr>
          <xdr:cNvPr id="38" name="Grafiek 37">
            <a:extLst>
              <a:ext uri="{FF2B5EF4-FFF2-40B4-BE49-F238E27FC236}">
                <a16:creationId xmlns:a16="http://schemas.microsoft.com/office/drawing/2014/main" id="{00000000-0008-0000-0000-000026000000}"/>
              </a:ext>
            </a:extLst>
          </xdr:cNvPr>
          <xdr:cNvGraphicFramePr>
            <a:graphicFrameLocks/>
          </xdr:cNvGraphicFramePr>
        </xdr:nvGraphicFramePr>
        <xdr:xfrm>
          <a:off x="9595043" y="7502992"/>
          <a:ext cx="1873043" cy="1812504"/>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editAs="oneCell">
    <xdr:from>
      <xdr:col>24</xdr:col>
      <xdr:colOff>153266</xdr:colOff>
      <xdr:row>1</xdr:row>
      <xdr:rowOff>29667</xdr:rowOff>
    </xdr:from>
    <xdr:to>
      <xdr:col>26</xdr:col>
      <xdr:colOff>568903</xdr:colOff>
      <xdr:row>3</xdr:row>
      <xdr:rowOff>165732</xdr:rowOff>
    </xdr:to>
    <xdr:pic>
      <xdr:nvPicPr>
        <xdr:cNvPr id="5" name="Graphic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 uri="{96DAC541-7B7A-43D3-8B79-37D633B846F1}">
              <asvg:svgBlip xmlns:asvg="http://schemas.microsoft.com/office/drawing/2016/SVG/main" r:embed="rId19"/>
            </a:ext>
          </a:extLst>
        </a:blip>
        <a:stretch>
          <a:fillRect/>
        </a:stretch>
      </xdr:blipFill>
      <xdr:spPr>
        <a:xfrm>
          <a:off x="13907366" y="77292"/>
          <a:ext cx="1634837" cy="517065"/>
        </a:xfrm>
        <a:prstGeom prst="rect">
          <a:avLst/>
        </a:prstGeom>
      </xdr:spPr>
    </xdr:pic>
    <xdr:clientData/>
  </xdr:twoCellAnchor>
  <xdr:twoCellAnchor>
    <xdr:from>
      <xdr:col>1</xdr:col>
      <xdr:colOff>1</xdr:colOff>
      <xdr:row>4</xdr:row>
      <xdr:rowOff>3</xdr:rowOff>
    </xdr:from>
    <xdr:to>
      <xdr:col>19</xdr:col>
      <xdr:colOff>190501</xdr:colOff>
      <xdr:row>9</xdr:row>
      <xdr:rowOff>153865</xdr:rowOff>
    </xdr:to>
    <xdr:sp macro="" textlink="">
      <xdr:nvSpPr>
        <xdr:cNvPr id="6" name="Rechthoek 5">
          <a:extLst>
            <a:ext uri="{FF2B5EF4-FFF2-40B4-BE49-F238E27FC236}">
              <a16:creationId xmlns:a16="http://schemas.microsoft.com/office/drawing/2014/main" id="{00000000-0008-0000-0000-000006000000}"/>
            </a:ext>
          </a:extLst>
        </xdr:cNvPr>
        <xdr:cNvSpPr/>
      </xdr:nvSpPr>
      <xdr:spPr>
        <a:xfrm>
          <a:off x="117232" y="718041"/>
          <a:ext cx="10931769" cy="95982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tlCol="0" anchor="t"/>
        <a:lstStyle/>
        <a:p>
          <a:pPr algn="l"/>
          <a:r>
            <a:rPr lang="nl-NL" sz="1050">
              <a:solidFill>
                <a:srgbClr val="354255"/>
              </a:solidFill>
              <a:latin typeface="Calibri Light" panose="020F0302020204030204" pitchFamily="34" charset="0"/>
              <a:cs typeface="Calibri Light" panose="020F0302020204030204" pitchFamily="34" charset="0"/>
            </a:rPr>
            <a:t>Met de DELFI-tool kun je berekenen wat de gevolgen zijn van wijzigingen in het economische beleid of de (internationale) economische omgeving op de Nederlandse economie. Zo kun je een indicatie krijgen van de macro-economische effecten van bijvoorbeeld meer wereldhandel, een hogere olieprijs, loonmatiging, bezuinigingen of een stijging van de aandelenkoersen. De wijzigingen die je aanbrengt kun je - binnen bepaalde marges - vorm geven door te kiezen voor de richting (stijging of daling), de omvang en de duur van de wijziging. De effecten van deze impuls worden berekend met behulp van DNB's model van de Nederlandse economie DELFI. Daarbij gaat het om de belangrijkste macro-economische grootheden, zoals het bruto binnenlands product (bbp), de consumptie, prijzen en lonen, de werkloosheid en het overheidssaldo.</a:t>
          </a:r>
        </a:p>
      </xdr:txBody>
    </xdr:sp>
    <xdr:clientData/>
  </xdr:twoCellAnchor>
  <xdr:twoCellAnchor>
    <xdr:from>
      <xdr:col>1</xdr:col>
      <xdr:colOff>0</xdr:colOff>
      <xdr:row>11</xdr:row>
      <xdr:rowOff>375</xdr:rowOff>
    </xdr:from>
    <xdr:to>
      <xdr:col>19</xdr:col>
      <xdr:colOff>190500</xdr:colOff>
      <xdr:row>31</xdr:row>
      <xdr:rowOff>0</xdr:rowOff>
    </xdr:to>
    <xdr:sp macro="" textlink="">
      <xdr:nvSpPr>
        <xdr:cNvPr id="10" name="Rechthoek 9">
          <a:extLst>
            <a:ext uri="{FF2B5EF4-FFF2-40B4-BE49-F238E27FC236}">
              <a16:creationId xmlns:a16="http://schemas.microsoft.com/office/drawing/2014/main" id="{00000000-0008-0000-0000-00000A000000}"/>
            </a:ext>
          </a:extLst>
        </xdr:cNvPr>
        <xdr:cNvSpPr/>
      </xdr:nvSpPr>
      <xdr:spPr>
        <a:xfrm>
          <a:off x="114300" y="1800600"/>
          <a:ext cx="10896600" cy="327622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Ook als je geen wijzigingen doorvoert, heeft de Nederlandse economie een bepaald verloop: het zogenoemde basispad. In het basispad gaan we uit van een trendmatige ontwikkeling van de Nederlandse economie.  Het basispad is dan ook geen voorspelling. Voor het werken met de DELFI-tool maakt het niet uit hoe het basispad er precies uitziet. De gevolgen voor de Nederlandse economie van wijzigingen in het beleid of de economische omgeving worden getoond in termen van gecumuleerde afwijkingen van het niveau in het basispad. Je kunt in de DELFI-tool van elf economische factoren het verloop wijzigen, zoals je in de onderstaande tabel kunt zien. Als je niets wijzigt is de afwijking van het basispad nul.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Je kunt permanente of tijdelijke impulsen geven. Dat werkt zo. Stel je wilt weten hoe de economie reageert als het volume van de wereldhandel elk jaar 1%-punt harder groeit dan in het basispad (een permanent hoger groeipad). In dat geval vul je als impuls in alle jaren 1,0 in. Het kan ook zo zijn dat je wilt weten wat de effecten voor de Nederlandse economie zijn als het volume van de wereldhandel in het eerste jaar 1%-punt sneller groeit, maar in de jaren daarna onveranderd blijft. In dat geval vul je als impuls in het eerste jaar 1,0 in en in de jaren daarna 0,0. In dit spoorboekje ligt het niveau van de wereldhandel van het jaar van de impuls permanent 1% hoger (een permanente niveauschok). Als je wilt dat het volume van de wereldhandel alleen in het eerste jaar 1% hoger uitkomt, maar in de jaren daarna hetzelfde is als in het basispad, moet je in het eerste jaar 1,0 invullen en in het tweede jaar -1,0 (een tijdelijke niveau schok).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Wanneer het volume van de wereldhandel verandert, heeft dat vaak ook gevolgen voor andere factoren, zoals de olieprijs. Daarom is het altijd mogelijk om impulsen met elkaar te combineren.</a:t>
          </a:r>
          <a:br>
            <a:rPr lang="nl-NL" sz="1050">
              <a:solidFill>
                <a:srgbClr val="354255"/>
              </a:solidFill>
              <a:latin typeface="Calibri Light" panose="020F0302020204030204" pitchFamily="34" charset="0"/>
              <a:cs typeface="Calibri Light" panose="020F0302020204030204" pitchFamily="34" charset="0"/>
            </a:rPr>
          </a:br>
          <a:br>
            <a:rPr lang="nl-NL" sz="1050">
              <a:solidFill>
                <a:srgbClr val="354255"/>
              </a:solidFill>
              <a:latin typeface="Calibri Light" panose="020F0302020204030204" pitchFamily="34" charset="0"/>
              <a:cs typeface="Calibri Light" panose="020F0302020204030204" pitchFamily="34" charset="0"/>
            </a:rPr>
          </a:br>
          <a:r>
            <a:rPr lang="nl-NL" sz="1050">
              <a:solidFill>
                <a:srgbClr val="354255"/>
              </a:solidFill>
              <a:latin typeface="Calibri Light" panose="020F0302020204030204" pitchFamily="34" charset="0"/>
              <a:cs typeface="Calibri Light" panose="020F0302020204030204" pitchFamily="34" charset="0"/>
            </a:rPr>
            <a:t>De Resultaten panels tonen de effecten van jouw wijzigingen. Het model berekent de belangrijkste macro-economische grootheden opnieuw, en geeft de resultaten weer in afwijking van het basispad. De uitkomsten worden zowel in tabelvorm als in grafieken weergegeven. </a:t>
          </a:r>
          <a:br>
            <a:rPr lang="nl-NL" sz="1050">
              <a:solidFill>
                <a:srgbClr val="354255"/>
              </a:solidFill>
              <a:latin typeface="Calibri Light" panose="020F0302020204030204" pitchFamily="34" charset="0"/>
              <a:cs typeface="Calibri Light" panose="020F0302020204030204" pitchFamily="34" charset="0"/>
            </a:rPr>
          </a:br>
          <a:br>
            <a:rPr lang="nl-NL" sz="1050">
              <a:solidFill>
                <a:srgbClr val="354255"/>
              </a:solidFill>
              <a:latin typeface="Calibri Light" panose="020F0302020204030204" pitchFamily="34" charset="0"/>
              <a:cs typeface="Calibri Light" panose="020F0302020204030204" pitchFamily="34" charset="0"/>
            </a:rPr>
          </a:br>
          <a:r>
            <a:rPr lang="nl-NL" sz="1050">
              <a:solidFill>
                <a:srgbClr val="354255"/>
              </a:solidFill>
              <a:latin typeface="Calibri Light" panose="020F0302020204030204" pitchFamily="34" charset="0"/>
              <a:cs typeface="Calibri Light" panose="020F0302020204030204" pitchFamily="34" charset="0"/>
            </a:rPr>
            <a:t>De DELFI-tool is niet geschikt voor het simuleren van heel grote impulsen. Een huizenprijsimpuls van 20% in een jaar is bijvoorbeeld mogelijk. Meerdere jaren achtereen een impuls van 20% valt echter buiten de grenzen van het model en geeft implausibele of onrealistische uitkomsten, zoals bijvoorbeeld een negatief werkloosheidspercentage. Dit kan ook optreden bij combinaties van meerdere impulsen. Geadviseerd wordt om kritisch naar de uitkomsten te kijken bij grote impulsen over meerdere jaren, vooral bij combinaties van meerdere impulsen. Bij twijfel is het aan te raden om kleinere impulsen te kiezen; de uitkomsten daarvan zijn realistischer. Wanneer je meer dan twee impulsen combineert geeft het systeem een waarschuwing en kleurt de resultatentabel rood. Geef je een te grote impuls dan wordt deze geweigerd.</a:t>
          </a:r>
          <a:endParaRPr lang="en-NL" sz="1050">
            <a:solidFill>
              <a:srgbClr val="354255"/>
            </a:solidFill>
            <a:effectLst/>
            <a:latin typeface="Calibri Light" panose="020F0302020204030204" pitchFamily="34" charset="0"/>
            <a:cs typeface="Calibri Light" panose="020F0302020204030204" pitchFamily="34" charset="0"/>
          </a:endParaRPr>
        </a:p>
      </xdr:txBody>
    </xdr:sp>
    <xdr:clientData/>
  </xdr:twoCellAnchor>
  <xdr:twoCellAnchor>
    <xdr:from>
      <xdr:col>1</xdr:col>
      <xdr:colOff>1956957</xdr:colOff>
      <xdr:row>37</xdr:row>
      <xdr:rowOff>3834</xdr:rowOff>
    </xdr:from>
    <xdr:to>
      <xdr:col>3</xdr:col>
      <xdr:colOff>8226</xdr:colOff>
      <xdr:row>48</xdr:row>
      <xdr:rowOff>5546</xdr:rowOff>
    </xdr:to>
    <xdr:grpSp>
      <xdr:nvGrpSpPr>
        <xdr:cNvPr id="18" name="Groep 17">
          <a:extLst>
            <a:ext uri="{FF2B5EF4-FFF2-40B4-BE49-F238E27FC236}">
              <a16:creationId xmlns:a16="http://schemas.microsoft.com/office/drawing/2014/main" id="{00000000-0008-0000-0000-000012000000}"/>
            </a:ext>
          </a:extLst>
        </xdr:cNvPr>
        <xdr:cNvGrpSpPr/>
      </xdr:nvGrpSpPr>
      <xdr:grpSpPr>
        <a:xfrm>
          <a:off x="2071257" y="5918859"/>
          <a:ext cx="194394" cy="1887662"/>
          <a:chOff x="2074692" y="6909594"/>
          <a:chExt cx="184274" cy="1879732"/>
        </a:xfrm>
      </xdr:grpSpPr>
      <xdr:grpSp>
        <xdr:nvGrpSpPr>
          <xdr:cNvPr id="65" name="Groep 64">
            <a:extLst>
              <a:ext uri="{FF2B5EF4-FFF2-40B4-BE49-F238E27FC236}">
                <a16:creationId xmlns:a16="http://schemas.microsoft.com/office/drawing/2014/main" id="{00000000-0008-0000-0000-000041000000}"/>
              </a:ext>
            </a:extLst>
          </xdr:cNvPr>
          <xdr:cNvGrpSpPr/>
        </xdr:nvGrpSpPr>
        <xdr:grpSpPr>
          <a:xfrm>
            <a:off x="2077018" y="7589192"/>
            <a:ext cx="179622" cy="172512"/>
            <a:chOff x="1752600" y="1771650"/>
            <a:chExt cx="113804" cy="172800"/>
          </a:xfrm>
        </xdr:grpSpPr>
        <xdr:sp macro="" textlink="">
          <xdr:nvSpPr>
            <xdr:cNvPr id="66" name="Rechthoek 65">
              <a:extLst>
                <a:ext uri="{FF2B5EF4-FFF2-40B4-BE49-F238E27FC236}">
                  <a16:creationId xmlns:a16="http://schemas.microsoft.com/office/drawing/2014/main" id="{00000000-0008-0000-0000-000042000000}"/>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67" name="Ovaal 66">
              <a:extLst>
                <a:ext uri="{FF2B5EF4-FFF2-40B4-BE49-F238E27FC236}">
                  <a16:creationId xmlns:a16="http://schemas.microsoft.com/office/drawing/2014/main" id="{00000000-0008-0000-0000-000043000000}"/>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68" name="Vrije vorm: vorm 67">
              <a:extLst>
                <a:ext uri="{FF2B5EF4-FFF2-40B4-BE49-F238E27FC236}">
                  <a16:creationId xmlns:a16="http://schemas.microsoft.com/office/drawing/2014/main" id="{00000000-0008-0000-0000-000044000000}"/>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69" name="Vrije vorm: vorm 68">
              <a:extLst>
                <a:ext uri="{FF2B5EF4-FFF2-40B4-BE49-F238E27FC236}">
                  <a16:creationId xmlns:a16="http://schemas.microsoft.com/office/drawing/2014/main" id="{00000000-0008-0000-0000-000045000000}"/>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nvGrpSpPr>
          <xdr:cNvPr id="3" name="Groep 2">
            <a:extLst>
              <a:ext uri="{FF2B5EF4-FFF2-40B4-BE49-F238E27FC236}">
                <a16:creationId xmlns:a16="http://schemas.microsoft.com/office/drawing/2014/main" id="{00000000-0008-0000-0000-000003000000}"/>
              </a:ext>
            </a:extLst>
          </xdr:cNvPr>
          <xdr:cNvGrpSpPr/>
        </xdr:nvGrpSpPr>
        <xdr:grpSpPr>
          <a:xfrm>
            <a:off x="2074692" y="6909594"/>
            <a:ext cx="184274" cy="173169"/>
            <a:chOff x="1752600" y="1771650"/>
            <a:chExt cx="113804" cy="172800"/>
          </a:xfrm>
        </xdr:grpSpPr>
        <xdr:sp macro="" textlink="">
          <xdr:nvSpPr>
            <xdr:cNvPr id="4" name="Rechthoek 3">
              <a:extLst>
                <a:ext uri="{FF2B5EF4-FFF2-40B4-BE49-F238E27FC236}">
                  <a16:creationId xmlns:a16="http://schemas.microsoft.com/office/drawing/2014/main" id="{00000000-0008-0000-0000-000004000000}"/>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8" name="Ovaal 7">
              <a:extLst>
                <a:ext uri="{FF2B5EF4-FFF2-40B4-BE49-F238E27FC236}">
                  <a16:creationId xmlns:a16="http://schemas.microsoft.com/office/drawing/2014/main" id="{00000000-0008-0000-0000-000008000000}"/>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9" name="Vrije vorm: vorm 8">
              <a:extLst>
                <a:ext uri="{FF2B5EF4-FFF2-40B4-BE49-F238E27FC236}">
                  <a16:creationId xmlns:a16="http://schemas.microsoft.com/office/drawing/2014/main" id="{00000000-0008-0000-0000-000009000000}"/>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11" name="Vrije vorm: vorm 10">
              <a:extLst>
                <a:ext uri="{FF2B5EF4-FFF2-40B4-BE49-F238E27FC236}">
                  <a16:creationId xmlns:a16="http://schemas.microsoft.com/office/drawing/2014/main" id="{00000000-0008-0000-0000-00000B000000}"/>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nvGrpSpPr>
          <xdr:cNvPr id="13" name="Groep 12">
            <a:extLst>
              <a:ext uri="{FF2B5EF4-FFF2-40B4-BE49-F238E27FC236}">
                <a16:creationId xmlns:a16="http://schemas.microsoft.com/office/drawing/2014/main" id="{00000000-0008-0000-0000-00000D000000}"/>
              </a:ext>
            </a:extLst>
          </xdr:cNvPr>
          <xdr:cNvGrpSpPr/>
        </xdr:nvGrpSpPr>
        <xdr:grpSpPr>
          <a:xfrm>
            <a:off x="2074692" y="7081285"/>
            <a:ext cx="184274" cy="170780"/>
            <a:chOff x="1752600" y="1771650"/>
            <a:chExt cx="113804" cy="172800"/>
          </a:xfrm>
        </xdr:grpSpPr>
        <xdr:sp macro="" textlink="">
          <xdr:nvSpPr>
            <xdr:cNvPr id="14" name="Rechthoek 13">
              <a:extLst>
                <a:ext uri="{FF2B5EF4-FFF2-40B4-BE49-F238E27FC236}">
                  <a16:creationId xmlns:a16="http://schemas.microsoft.com/office/drawing/2014/main" id="{00000000-0008-0000-0000-00000E000000}"/>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15" name="Ovaal 14">
              <a:extLst>
                <a:ext uri="{FF2B5EF4-FFF2-40B4-BE49-F238E27FC236}">
                  <a16:creationId xmlns:a16="http://schemas.microsoft.com/office/drawing/2014/main" id="{00000000-0008-0000-0000-00000F000000}"/>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16" name="Vrije vorm: vorm 15">
              <a:extLst>
                <a:ext uri="{FF2B5EF4-FFF2-40B4-BE49-F238E27FC236}">
                  <a16:creationId xmlns:a16="http://schemas.microsoft.com/office/drawing/2014/main" id="{00000000-0008-0000-0000-000010000000}"/>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17" name="Vrije vorm: vorm 16">
              <a:extLst>
                <a:ext uri="{FF2B5EF4-FFF2-40B4-BE49-F238E27FC236}">
                  <a16:creationId xmlns:a16="http://schemas.microsoft.com/office/drawing/2014/main" id="{00000000-0008-0000-0000-000011000000}"/>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nvGrpSpPr>
          <xdr:cNvPr id="90" name="Groep 89">
            <a:extLst>
              <a:ext uri="{FF2B5EF4-FFF2-40B4-BE49-F238E27FC236}">
                <a16:creationId xmlns:a16="http://schemas.microsoft.com/office/drawing/2014/main" id="{00000000-0008-0000-0000-00005A000000}"/>
              </a:ext>
            </a:extLst>
          </xdr:cNvPr>
          <xdr:cNvGrpSpPr/>
        </xdr:nvGrpSpPr>
        <xdr:grpSpPr>
          <a:xfrm>
            <a:off x="2074692" y="7250587"/>
            <a:ext cx="184274" cy="170781"/>
            <a:chOff x="1752600" y="1771650"/>
            <a:chExt cx="113804" cy="172800"/>
          </a:xfrm>
        </xdr:grpSpPr>
        <xdr:sp macro="" textlink="">
          <xdr:nvSpPr>
            <xdr:cNvPr id="91" name="Rechthoek 90">
              <a:extLst>
                <a:ext uri="{FF2B5EF4-FFF2-40B4-BE49-F238E27FC236}">
                  <a16:creationId xmlns:a16="http://schemas.microsoft.com/office/drawing/2014/main" id="{00000000-0008-0000-0000-00005B000000}"/>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92" name="Ovaal 91">
              <a:extLst>
                <a:ext uri="{FF2B5EF4-FFF2-40B4-BE49-F238E27FC236}">
                  <a16:creationId xmlns:a16="http://schemas.microsoft.com/office/drawing/2014/main" id="{00000000-0008-0000-0000-00005C000000}"/>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93" name="Vrije vorm: vorm 92">
              <a:extLst>
                <a:ext uri="{FF2B5EF4-FFF2-40B4-BE49-F238E27FC236}">
                  <a16:creationId xmlns:a16="http://schemas.microsoft.com/office/drawing/2014/main" id="{00000000-0008-0000-0000-00005D000000}"/>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94" name="Vrije vorm: vorm 93">
              <a:extLst>
                <a:ext uri="{FF2B5EF4-FFF2-40B4-BE49-F238E27FC236}">
                  <a16:creationId xmlns:a16="http://schemas.microsoft.com/office/drawing/2014/main" id="{00000000-0008-0000-0000-00005E000000}"/>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nvGrpSpPr>
          <xdr:cNvPr id="95" name="Groep 94">
            <a:extLst>
              <a:ext uri="{FF2B5EF4-FFF2-40B4-BE49-F238E27FC236}">
                <a16:creationId xmlns:a16="http://schemas.microsoft.com/office/drawing/2014/main" id="{00000000-0008-0000-0000-00005F000000}"/>
              </a:ext>
            </a:extLst>
          </xdr:cNvPr>
          <xdr:cNvGrpSpPr/>
        </xdr:nvGrpSpPr>
        <xdr:grpSpPr>
          <a:xfrm>
            <a:off x="2074692" y="7419890"/>
            <a:ext cx="184274" cy="170780"/>
            <a:chOff x="1752600" y="1771650"/>
            <a:chExt cx="113804" cy="172800"/>
          </a:xfrm>
        </xdr:grpSpPr>
        <xdr:sp macro="" textlink="">
          <xdr:nvSpPr>
            <xdr:cNvPr id="96" name="Rechthoek 95">
              <a:extLst>
                <a:ext uri="{FF2B5EF4-FFF2-40B4-BE49-F238E27FC236}">
                  <a16:creationId xmlns:a16="http://schemas.microsoft.com/office/drawing/2014/main" id="{00000000-0008-0000-0000-000060000000}"/>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97" name="Ovaal 96">
              <a:extLst>
                <a:ext uri="{FF2B5EF4-FFF2-40B4-BE49-F238E27FC236}">
                  <a16:creationId xmlns:a16="http://schemas.microsoft.com/office/drawing/2014/main" id="{00000000-0008-0000-0000-000061000000}"/>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98" name="Vrije vorm: vorm 97">
              <a:extLst>
                <a:ext uri="{FF2B5EF4-FFF2-40B4-BE49-F238E27FC236}">
                  <a16:creationId xmlns:a16="http://schemas.microsoft.com/office/drawing/2014/main" id="{00000000-0008-0000-0000-000062000000}"/>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99" name="Vrije vorm: vorm 98">
              <a:extLst>
                <a:ext uri="{FF2B5EF4-FFF2-40B4-BE49-F238E27FC236}">
                  <a16:creationId xmlns:a16="http://schemas.microsoft.com/office/drawing/2014/main" id="{00000000-0008-0000-0000-000063000000}"/>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nvGrpSpPr>
          <xdr:cNvPr id="100" name="Groep 99">
            <a:extLst>
              <a:ext uri="{FF2B5EF4-FFF2-40B4-BE49-F238E27FC236}">
                <a16:creationId xmlns:a16="http://schemas.microsoft.com/office/drawing/2014/main" id="{00000000-0008-0000-0000-000064000000}"/>
              </a:ext>
            </a:extLst>
          </xdr:cNvPr>
          <xdr:cNvGrpSpPr/>
        </xdr:nvGrpSpPr>
        <xdr:grpSpPr>
          <a:xfrm>
            <a:off x="2074692" y="7760226"/>
            <a:ext cx="184274" cy="173169"/>
            <a:chOff x="1752600" y="1771650"/>
            <a:chExt cx="113804" cy="172800"/>
          </a:xfrm>
        </xdr:grpSpPr>
        <xdr:sp macro="" textlink="">
          <xdr:nvSpPr>
            <xdr:cNvPr id="101" name="Rechthoek 100">
              <a:extLst>
                <a:ext uri="{FF2B5EF4-FFF2-40B4-BE49-F238E27FC236}">
                  <a16:creationId xmlns:a16="http://schemas.microsoft.com/office/drawing/2014/main" id="{00000000-0008-0000-0000-000065000000}"/>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102" name="Ovaal 101">
              <a:extLst>
                <a:ext uri="{FF2B5EF4-FFF2-40B4-BE49-F238E27FC236}">
                  <a16:creationId xmlns:a16="http://schemas.microsoft.com/office/drawing/2014/main" id="{00000000-0008-0000-0000-000066000000}"/>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103" name="Vrije vorm: vorm 102">
              <a:extLst>
                <a:ext uri="{FF2B5EF4-FFF2-40B4-BE49-F238E27FC236}">
                  <a16:creationId xmlns:a16="http://schemas.microsoft.com/office/drawing/2014/main" id="{00000000-0008-0000-0000-000067000000}"/>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104" name="Vrije vorm: vorm 103">
              <a:extLst>
                <a:ext uri="{FF2B5EF4-FFF2-40B4-BE49-F238E27FC236}">
                  <a16:creationId xmlns:a16="http://schemas.microsoft.com/office/drawing/2014/main" id="{00000000-0008-0000-0000-000068000000}"/>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nvGrpSpPr>
          <xdr:cNvPr id="105" name="Groep 104">
            <a:extLst>
              <a:ext uri="{FF2B5EF4-FFF2-40B4-BE49-F238E27FC236}">
                <a16:creationId xmlns:a16="http://schemas.microsoft.com/office/drawing/2014/main" id="{00000000-0008-0000-0000-000069000000}"/>
              </a:ext>
            </a:extLst>
          </xdr:cNvPr>
          <xdr:cNvGrpSpPr/>
        </xdr:nvGrpSpPr>
        <xdr:grpSpPr>
          <a:xfrm>
            <a:off x="2074692" y="7931917"/>
            <a:ext cx="184274" cy="173170"/>
            <a:chOff x="1752600" y="1771650"/>
            <a:chExt cx="113804" cy="172800"/>
          </a:xfrm>
        </xdr:grpSpPr>
        <xdr:sp macro="" textlink="">
          <xdr:nvSpPr>
            <xdr:cNvPr id="106" name="Rechthoek 105">
              <a:extLst>
                <a:ext uri="{FF2B5EF4-FFF2-40B4-BE49-F238E27FC236}">
                  <a16:creationId xmlns:a16="http://schemas.microsoft.com/office/drawing/2014/main" id="{00000000-0008-0000-0000-00006A000000}"/>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107" name="Ovaal 106">
              <a:extLst>
                <a:ext uri="{FF2B5EF4-FFF2-40B4-BE49-F238E27FC236}">
                  <a16:creationId xmlns:a16="http://schemas.microsoft.com/office/drawing/2014/main" id="{00000000-0008-0000-0000-00006B000000}"/>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108" name="Vrije vorm: vorm 107">
              <a:extLst>
                <a:ext uri="{FF2B5EF4-FFF2-40B4-BE49-F238E27FC236}">
                  <a16:creationId xmlns:a16="http://schemas.microsoft.com/office/drawing/2014/main" id="{00000000-0008-0000-0000-00006C000000}"/>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109" name="Vrije vorm: vorm 108">
              <a:extLst>
                <a:ext uri="{FF2B5EF4-FFF2-40B4-BE49-F238E27FC236}">
                  <a16:creationId xmlns:a16="http://schemas.microsoft.com/office/drawing/2014/main" id="{00000000-0008-0000-0000-00006D000000}"/>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nvGrpSpPr>
          <xdr:cNvPr id="110" name="Groep 109">
            <a:extLst>
              <a:ext uri="{FF2B5EF4-FFF2-40B4-BE49-F238E27FC236}">
                <a16:creationId xmlns:a16="http://schemas.microsoft.com/office/drawing/2014/main" id="{00000000-0008-0000-0000-00006E000000}"/>
              </a:ext>
            </a:extLst>
          </xdr:cNvPr>
          <xdr:cNvGrpSpPr/>
        </xdr:nvGrpSpPr>
        <xdr:grpSpPr>
          <a:xfrm>
            <a:off x="2074692" y="8103609"/>
            <a:ext cx="184274" cy="173169"/>
            <a:chOff x="1752600" y="1771650"/>
            <a:chExt cx="113804" cy="172800"/>
          </a:xfrm>
        </xdr:grpSpPr>
        <xdr:sp macro="" textlink="">
          <xdr:nvSpPr>
            <xdr:cNvPr id="111" name="Rechthoek 110">
              <a:extLst>
                <a:ext uri="{FF2B5EF4-FFF2-40B4-BE49-F238E27FC236}">
                  <a16:creationId xmlns:a16="http://schemas.microsoft.com/office/drawing/2014/main" id="{00000000-0008-0000-0000-00006F000000}"/>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112" name="Ovaal 111">
              <a:extLst>
                <a:ext uri="{FF2B5EF4-FFF2-40B4-BE49-F238E27FC236}">
                  <a16:creationId xmlns:a16="http://schemas.microsoft.com/office/drawing/2014/main" id="{00000000-0008-0000-0000-000070000000}"/>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113" name="Vrije vorm: vorm 112">
              <a:extLst>
                <a:ext uri="{FF2B5EF4-FFF2-40B4-BE49-F238E27FC236}">
                  <a16:creationId xmlns:a16="http://schemas.microsoft.com/office/drawing/2014/main" id="{00000000-0008-0000-0000-000071000000}"/>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114" name="Vrije vorm: vorm 113">
              <a:extLst>
                <a:ext uri="{FF2B5EF4-FFF2-40B4-BE49-F238E27FC236}">
                  <a16:creationId xmlns:a16="http://schemas.microsoft.com/office/drawing/2014/main" id="{00000000-0008-0000-0000-000072000000}"/>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nvGrpSpPr>
          <xdr:cNvPr id="115" name="Groep 114">
            <a:extLst>
              <a:ext uri="{FF2B5EF4-FFF2-40B4-BE49-F238E27FC236}">
                <a16:creationId xmlns:a16="http://schemas.microsoft.com/office/drawing/2014/main" id="{00000000-0008-0000-0000-000073000000}"/>
              </a:ext>
            </a:extLst>
          </xdr:cNvPr>
          <xdr:cNvGrpSpPr/>
        </xdr:nvGrpSpPr>
        <xdr:grpSpPr>
          <a:xfrm>
            <a:off x="2074692" y="8275300"/>
            <a:ext cx="184274" cy="173169"/>
            <a:chOff x="1752600" y="1771650"/>
            <a:chExt cx="113804" cy="172800"/>
          </a:xfrm>
        </xdr:grpSpPr>
        <xdr:sp macro="" textlink="">
          <xdr:nvSpPr>
            <xdr:cNvPr id="116" name="Rechthoek 115">
              <a:extLst>
                <a:ext uri="{FF2B5EF4-FFF2-40B4-BE49-F238E27FC236}">
                  <a16:creationId xmlns:a16="http://schemas.microsoft.com/office/drawing/2014/main" id="{00000000-0008-0000-0000-000074000000}"/>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117" name="Ovaal 116">
              <a:extLst>
                <a:ext uri="{FF2B5EF4-FFF2-40B4-BE49-F238E27FC236}">
                  <a16:creationId xmlns:a16="http://schemas.microsoft.com/office/drawing/2014/main" id="{00000000-0008-0000-0000-000075000000}"/>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118" name="Vrije vorm: vorm 117">
              <a:extLst>
                <a:ext uri="{FF2B5EF4-FFF2-40B4-BE49-F238E27FC236}">
                  <a16:creationId xmlns:a16="http://schemas.microsoft.com/office/drawing/2014/main" id="{00000000-0008-0000-0000-000076000000}"/>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119" name="Vrije vorm: vorm 118">
              <a:extLst>
                <a:ext uri="{FF2B5EF4-FFF2-40B4-BE49-F238E27FC236}">
                  <a16:creationId xmlns:a16="http://schemas.microsoft.com/office/drawing/2014/main" id="{00000000-0008-0000-0000-000077000000}"/>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nvGrpSpPr>
          <xdr:cNvPr id="120" name="Groep 119">
            <a:extLst>
              <a:ext uri="{FF2B5EF4-FFF2-40B4-BE49-F238E27FC236}">
                <a16:creationId xmlns:a16="http://schemas.microsoft.com/office/drawing/2014/main" id="{00000000-0008-0000-0000-000078000000}"/>
              </a:ext>
            </a:extLst>
          </xdr:cNvPr>
          <xdr:cNvGrpSpPr/>
        </xdr:nvGrpSpPr>
        <xdr:grpSpPr>
          <a:xfrm>
            <a:off x="2074692" y="8446991"/>
            <a:ext cx="184274" cy="173169"/>
            <a:chOff x="1752600" y="1771650"/>
            <a:chExt cx="113804" cy="172800"/>
          </a:xfrm>
        </xdr:grpSpPr>
        <xdr:sp macro="" textlink="">
          <xdr:nvSpPr>
            <xdr:cNvPr id="121" name="Rechthoek 120">
              <a:extLst>
                <a:ext uri="{FF2B5EF4-FFF2-40B4-BE49-F238E27FC236}">
                  <a16:creationId xmlns:a16="http://schemas.microsoft.com/office/drawing/2014/main" id="{00000000-0008-0000-0000-000079000000}"/>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122" name="Ovaal 121">
              <a:extLst>
                <a:ext uri="{FF2B5EF4-FFF2-40B4-BE49-F238E27FC236}">
                  <a16:creationId xmlns:a16="http://schemas.microsoft.com/office/drawing/2014/main" id="{00000000-0008-0000-0000-00007A000000}"/>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123" name="Vrije vorm: vorm 122">
              <a:extLst>
                <a:ext uri="{FF2B5EF4-FFF2-40B4-BE49-F238E27FC236}">
                  <a16:creationId xmlns:a16="http://schemas.microsoft.com/office/drawing/2014/main" id="{00000000-0008-0000-0000-00007B000000}"/>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124" name="Vrije vorm: vorm 123">
              <a:extLst>
                <a:ext uri="{FF2B5EF4-FFF2-40B4-BE49-F238E27FC236}">
                  <a16:creationId xmlns:a16="http://schemas.microsoft.com/office/drawing/2014/main" id="{00000000-0008-0000-0000-00007C000000}"/>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nvGrpSpPr>
          <xdr:cNvPr id="125" name="Groep 124">
            <a:extLst>
              <a:ext uri="{FF2B5EF4-FFF2-40B4-BE49-F238E27FC236}">
                <a16:creationId xmlns:a16="http://schemas.microsoft.com/office/drawing/2014/main" id="{00000000-0008-0000-0000-00007D000000}"/>
              </a:ext>
            </a:extLst>
          </xdr:cNvPr>
          <xdr:cNvGrpSpPr/>
        </xdr:nvGrpSpPr>
        <xdr:grpSpPr>
          <a:xfrm>
            <a:off x="2074692" y="8618681"/>
            <a:ext cx="184274" cy="170645"/>
            <a:chOff x="1752600" y="1771650"/>
            <a:chExt cx="113804" cy="172800"/>
          </a:xfrm>
        </xdr:grpSpPr>
        <xdr:sp macro="" textlink="">
          <xdr:nvSpPr>
            <xdr:cNvPr id="126" name="Rechthoek 125">
              <a:extLst>
                <a:ext uri="{FF2B5EF4-FFF2-40B4-BE49-F238E27FC236}">
                  <a16:creationId xmlns:a16="http://schemas.microsoft.com/office/drawing/2014/main" id="{00000000-0008-0000-0000-00007E000000}"/>
                </a:ext>
              </a:extLst>
            </xdr:cNvPr>
            <xdr:cNvSpPr/>
          </xdr:nvSpPr>
          <xdr:spPr>
            <a:xfrm>
              <a:off x="1752600" y="1771650"/>
              <a:ext cx="113804" cy="172800"/>
            </a:xfrm>
            <a:prstGeom prst="rect">
              <a:avLst/>
            </a:prstGeom>
            <a:solidFill>
              <a:srgbClr val="F0F4F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Ins="0" bIns="0" rtlCol="0" anchor="ctr" anchorCtr="0"/>
            <a:lstStyle/>
            <a:p>
              <a:pPr algn="ctr" rtl="1"/>
              <a:endParaRPr lang="en-NL" sz="1100">
                <a:solidFill>
                  <a:srgbClr val="33CCFF"/>
                </a:solidFill>
              </a:endParaRPr>
            </a:p>
          </xdr:txBody>
        </xdr:sp>
        <xdr:sp macro="" textlink="">
          <xdr:nvSpPr>
            <xdr:cNvPr id="127" name="Ovaal 126">
              <a:extLst>
                <a:ext uri="{FF2B5EF4-FFF2-40B4-BE49-F238E27FC236}">
                  <a16:creationId xmlns:a16="http://schemas.microsoft.com/office/drawing/2014/main" id="{00000000-0008-0000-0000-00007F000000}"/>
                </a:ext>
              </a:extLst>
            </xdr:cNvPr>
            <xdr:cNvSpPr/>
          </xdr:nvSpPr>
          <xdr:spPr>
            <a:xfrm>
              <a:off x="1757302" y="1805849"/>
              <a:ext cx="67503" cy="107278"/>
            </a:xfrm>
            <a:prstGeom prst="ellipse">
              <a:avLst/>
            </a:prstGeom>
            <a:solidFill>
              <a:srgbClr val="F0F4F9"/>
            </a:solidFill>
            <a:ln w="6350">
              <a:solidFill>
                <a:srgbClr val="33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rtl="1"/>
              <a:endParaRPr lang="en-NL" sz="800" b="1">
                <a:solidFill>
                  <a:srgbClr val="33CCFF"/>
                </a:solidFill>
                <a:latin typeface="+mn-lt"/>
              </a:endParaRPr>
            </a:p>
          </xdr:txBody>
        </xdr:sp>
        <xdr:sp macro="" textlink="">
          <xdr:nvSpPr>
            <xdr:cNvPr id="128" name="Vrije vorm: vorm 127">
              <a:extLst>
                <a:ext uri="{FF2B5EF4-FFF2-40B4-BE49-F238E27FC236}">
                  <a16:creationId xmlns:a16="http://schemas.microsoft.com/office/drawing/2014/main" id="{00000000-0008-0000-0000-000080000000}"/>
                </a:ext>
              </a:extLst>
            </xdr:cNvPr>
            <xdr:cNvSpPr/>
          </xdr:nvSpPr>
          <xdr:spPr>
            <a:xfrm>
              <a:off x="1791053" y="1857351"/>
              <a:ext cx="0" cy="38124"/>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sp macro="" textlink="">
          <xdr:nvSpPr>
            <xdr:cNvPr id="129" name="Vrije vorm: vorm 128">
              <a:extLst>
                <a:ext uri="{FF2B5EF4-FFF2-40B4-BE49-F238E27FC236}">
                  <a16:creationId xmlns:a16="http://schemas.microsoft.com/office/drawing/2014/main" id="{00000000-0008-0000-0000-000081000000}"/>
                </a:ext>
              </a:extLst>
            </xdr:cNvPr>
            <xdr:cNvSpPr/>
          </xdr:nvSpPr>
          <xdr:spPr>
            <a:xfrm>
              <a:off x="1791053" y="1828775"/>
              <a:ext cx="0" cy="7200"/>
            </a:xfrm>
            <a:custGeom>
              <a:avLst/>
              <a:gdLst>
                <a:gd name="connsiteX0" fmla="*/ 185 w 2788"/>
                <a:gd name="connsiteY0" fmla="*/ 38124 h 38124"/>
                <a:gd name="connsiteX1" fmla="*/ 185 w 2788"/>
                <a:gd name="connsiteY1" fmla="*/ 38124 h 38124"/>
                <a:gd name="connsiteX2" fmla="*/ 185 w 2788"/>
                <a:gd name="connsiteY2" fmla="*/ 24 h 38124"/>
                <a:gd name="connsiteX3" fmla="*/ 185 w 2788"/>
                <a:gd name="connsiteY3" fmla="*/ 38124 h 38124"/>
              </a:gdLst>
              <a:ahLst/>
              <a:cxnLst>
                <a:cxn ang="0">
                  <a:pos x="connsiteX0" y="connsiteY0"/>
                </a:cxn>
                <a:cxn ang="0">
                  <a:pos x="connsiteX1" y="connsiteY1"/>
                </a:cxn>
                <a:cxn ang="0">
                  <a:pos x="connsiteX2" y="connsiteY2"/>
                </a:cxn>
                <a:cxn ang="0">
                  <a:pos x="connsiteX3" y="connsiteY3"/>
                </a:cxn>
              </a:cxnLst>
              <a:rect l="l" t="t" r="r" b="b"/>
              <a:pathLst>
                <a:path w="2788" h="38124">
                  <a:moveTo>
                    <a:pt x="185" y="38124"/>
                  </a:moveTo>
                  <a:lnTo>
                    <a:pt x="185" y="38124"/>
                  </a:lnTo>
                  <a:cubicBezTo>
                    <a:pt x="1418" y="23326"/>
                    <a:pt x="5370" y="12988"/>
                    <a:pt x="185" y="24"/>
                  </a:cubicBezTo>
                  <a:cubicBezTo>
                    <a:pt x="-232" y="-1018"/>
                    <a:pt x="185" y="31774"/>
                    <a:pt x="185" y="38124"/>
                  </a:cubicBezTo>
                  <a:close/>
                </a:path>
              </a:pathLst>
            </a:custGeom>
            <a:ln w="952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grpSp>
    <xdr:clientData/>
  </xdr:twoCellAnchor>
  <xdr:twoCellAnchor editAs="oneCell">
    <xdr:from>
      <xdr:col>1</xdr:col>
      <xdr:colOff>80721</xdr:colOff>
      <xdr:row>132</xdr:row>
      <xdr:rowOff>16144</xdr:rowOff>
    </xdr:from>
    <xdr:to>
      <xdr:col>25</xdr:col>
      <xdr:colOff>555000</xdr:colOff>
      <xdr:row>201</xdr:row>
      <xdr:rowOff>152956</xdr:rowOff>
    </xdr:to>
    <xdr:pic>
      <xdr:nvPicPr>
        <xdr:cNvPr id="20" name="Afbeelding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193729" y="24538983"/>
          <a:ext cx="14745635" cy="11276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390305</xdr:colOff>
      <xdr:row>4</xdr:row>
      <xdr:rowOff>6133</xdr:rowOff>
    </xdr:from>
    <xdr:to>
      <xdr:col>22</xdr:col>
      <xdr:colOff>238990</xdr:colOff>
      <xdr:row>5</xdr:row>
      <xdr:rowOff>144246</xdr:rowOff>
    </xdr:to>
    <xdr:grpSp>
      <xdr:nvGrpSpPr>
        <xdr:cNvPr id="43" name="Groep 42">
          <a:hlinkClick xmlns:r="http://schemas.openxmlformats.org/officeDocument/2006/relationships" r:id="rId21"/>
          <a:extLst>
            <a:ext uri="{FF2B5EF4-FFF2-40B4-BE49-F238E27FC236}">
              <a16:creationId xmlns:a16="http://schemas.microsoft.com/office/drawing/2014/main" id="{00000000-0008-0000-0000-00002B000000}"/>
            </a:ext>
          </a:extLst>
        </xdr:cNvPr>
        <xdr:cNvGrpSpPr/>
      </xdr:nvGrpSpPr>
      <xdr:grpSpPr>
        <a:xfrm>
          <a:off x="11210705" y="634783"/>
          <a:ext cx="1591760" cy="300038"/>
          <a:chOff x="10390047" y="1771650"/>
          <a:chExt cx="1592405" cy="300038"/>
        </a:xfrm>
      </xdr:grpSpPr>
      <xdr:sp macro="" textlink="">
        <xdr:nvSpPr>
          <xdr:cNvPr id="39" name="Rechthoek 38">
            <a:extLst>
              <a:ext uri="{FF2B5EF4-FFF2-40B4-BE49-F238E27FC236}">
                <a16:creationId xmlns:a16="http://schemas.microsoft.com/office/drawing/2014/main" id="{00000000-0008-0000-0000-000027000000}"/>
              </a:ext>
            </a:extLst>
          </xdr:cNvPr>
          <xdr:cNvSpPr/>
        </xdr:nvSpPr>
        <xdr:spPr>
          <a:xfrm>
            <a:off x="10390047" y="1771650"/>
            <a:ext cx="1592405" cy="300038"/>
          </a:xfrm>
          <a:prstGeom prst="rect">
            <a:avLst/>
          </a:prstGeom>
          <a:solidFill>
            <a:srgbClr val="4100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144000" bIns="36000" rtlCol="0" anchor="ctr" anchorCtr="0"/>
          <a:lstStyle>
            <a:defPPr>
              <a:defRPr lang="en-N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r"/>
            <a:r>
              <a:rPr lang="nl-NL" sz="900" b="1">
                <a:solidFill>
                  <a:schemeClr val="bg1"/>
                </a:solidFill>
                <a:latin typeface="Calibri Light" panose="020F0302020204030204" pitchFamily="34" charset="0"/>
                <a:cs typeface="Calibri Light" panose="020F0302020204030204" pitchFamily="34" charset="0"/>
              </a:rPr>
              <a:t>Uitleg over de</a:t>
            </a:r>
            <a:br>
              <a:rPr lang="nl-NL" sz="900" b="1">
                <a:solidFill>
                  <a:schemeClr val="bg1"/>
                </a:solidFill>
                <a:latin typeface="Calibri Light" panose="020F0302020204030204" pitchFamily="34" charset="0"/>
                <a:cs typeface="Calibri Light" panose="020F0302020204030204" pitchFamily="34" charset="0"/>
              </a:rPr>
            </a:br>
            <a:r>
              <a:rPr lang="nl-NL" sz="900" b="1">
                <a:solidFill>
                  <a:schemeClr val="bg1"/>
                </a:solidFill>
                <a:latin typeface="Calibri Light" panose="020F0302020204030204" pitchFamily="34" charset="0"/>
                <a:cs typeface="Calibri Light" panose="020F0302020204030204" pitchFamily="34" charset="0"/>
              </a:rPr>
              <a:t>tool in beeld</a:t>
            </a:r>
            <a:endParaRPr lang="en-NL" sz="900" b="1">
              <a:solidFill>
                <a:schemeClr val="bg1"/>
              </a:solidFill>
              <a:latin typeface="Calibri Light" panose="020F0302020204030204" pitchFamily="34" charset="0"/>
              <a:cs typeface="Calibri Light" panose="020F0302020204030204" pitchFamily="34" charset="0"/>
            </a:endParaRPr>
          </a:p>
        </xdr:txBody>
      </xdr:sp>
      <xdr:pic>
        <xdr:nvPicPr>
          <xdr:cNvPr id="26" name="Afbeelding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10457282" y="1812129"/>
            <a:ext cx="611443" cy="212652"/>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2" name="Gelijkbenige driehoek 41">
            <a:extLst>
              <a:ext uri="{FF2B5EF4-FFF2-40B4-BE49-F238E27FC236}">
                <a16:creationId xmlns:a16="http://schemas.microsoft.com/office/drawing/2014/main" id="{00000000-0008-0000-0000-00002A000000}"/>
              </a:ext>
            </a:extLst>
          </xdr:cNvPr>
          <xdr:cNvSpPr/>
        </xdr:nvSpPr>
        <xdr:spPr>
          <a:xfrm rot="5400000">
            <a:off x="11883629" y="1956201"/>
            <a:ext cx="83344" cy="66674"/>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clientData/>
  </xdr:twoCellAnchor>
  <xdr:twoCellAnchor>
    <xdr:from>
      <xdr:col>24</xdr:col>
      <xdr:colOff>37523</xdr:colOff>
      <xdr:row>202</xdr:row>
      <xdr:rowOff>18279</xdr:rowOff>
    </xdr:from>
    <xdr:to>
      <xdr:col>24</xdr:col>
      <xdr:colOff>582784</xdr:colOff>
      <xdr:row>203</xdr:row>
      <xdr:rowOff>158991</xdr:rowOff>
    </xdr:to>
    <xdr:grpSp>
      <xdr:nvGrpSpPr>
        <xdr:cNvPr id="48" name="Groep 47">
          <a:hlinkClick xmlns:r="http://schemas.openxmlformats.org/officeDocument/2006/relationships" r:id="rId23"/>
          <a:extLst>
            <a:ext uri="{FF2B5EF4-FFF2-40B4-BE49-F238E27FC236}">
              <a16:creationId xmlns:a16="http://schemas.microsoft.com/office/drawing/2014/main" id="{00000000-0008-0000-0000-000030000000}"/>
            </a:ext>
          </a:extLst>
        </xdr:cNvPr>
        <xdr:cNvGrpSpPr/>
      </xdr:nvGrpSpPr>
      <xdr:grpSpPr>
        <a:xfrm>
          <a:off x="13791623" y="32241354"/>
          <a:ext cx="545261" cy="302637"/>
          <a:chOff x="7605259" y="24406300"/>
          <a:chExt cx="546807" cy="302759"/>
        </a:xfrm>
      </xdr:grpSpPr>
      <xdr:sp macro="" textlink="">
        <xdr:nvSpPr>
          <xdr:cNvPr id="45" name="Rechthoek 44">
            <a:extLst>
              <a:ext uri="{FF2B5EF4-FFF2-40B4-BE49-F238E27FC236}">
                <a16:creationId xmlns:a16="http://schemas.microsoft.com/office/drawing/2014/main" id="{00000000-0008-0000-0000-00002D000000}"/>
              </a:ext>
            </a:extLst>
          </xdr:cNvPr>
          <xdr:cNvSpPr/>
        </xdr:nvSpPr>
        <xdr:spPr>
          <a:xfrm>
            <a:off x="7605259" y="24406300"/>
            <a:ext cx="546807" cy="302759"/>
          </a:xfrm>
          <a:prstGeom prst="rect">
            <a:avLst/>
          </a:prstGeom>
          <a:solidFill>
            <a:srgbClr val="4100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180000" bIns="36000" rtlCol="0" anchor="ctr" anchorCtr="0"/>
          <a:lstStyle>
            <a:defPPr>
              <a:defRPr lang="en-N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r"/>
            <a:r>
              <a:rPr lang="nl-NL" sz="900" b="1">
                <a:solidFill>
                  <a:schemeClr val="bg1"/>
                </a:solidFill>
                <a:latin typeface="Calibri Light" panose="020F0302020204030204" pitchFamily="34" charset="0"/>
                <a:cs typeface="Calibri Light" panose="020F0302020204030204" pitchFamily="34" charset="0"/>
              </a:rPr>
              <a:t>Terug</a:t>
            </a:r>
            <a:endParaRPr lang="en-NL" sz="900" b="1">
              <a:solidFill>
                <a:schemeClr val="bg1"/>
              </a:solidFill>
              <a:latin typeface="Calibri Light" panose="020F0302020204030204" pitchFamily="34" charset="0"/>
              <a:cs typeface="Calibri Light" panose="020F0302020204030204" pitchFamily="34" charset="0"/>
            </a:endParaRPr>
          </a:p>
        </xdr:txBody>
      </xdr:sp>
      <xdr:sp macro="" textlink="">
        <xdr:nvSpPr>
          <xdr:cNvPr id="47" name="Gelijkbenige driehoek 46">
            <a:extLst>
              <a:ext uri="{FF2B5EF4-FFF2-40B4-BE49-F238E27FC236}">
                <a16:creationId xmlns:a16="http://schemas.microsoft.com/office/drawing/2014/main" id="{00000000-0008-0000-0000-00002F000000}"/>
              </a:ext>
            </a:extLst>
          </xdr:cNvPr>
          <xdr:cNvSpPr/>
        </xdr:nvSpPr>
        <xdr:spPr>
          <a:xfrm rot="5400000">
            <a:off x="8044584" y="24531004"/>
            <a:ext cx="81580" cy="6678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clientData/>
  </xdr:twoCellAnchor>
  <xdr:twoCellAnchor>
    <xdr:from>
      <xdr:col>1</xdr:col>
      <xdr:colOff>16741</xdr:colOff>
      <xdr:row>202</xdr:row>
      <xdr:rowOff>14816</xdr:rowOff>
    </xdr:from>
    <xdr:to>
      <xdr:col>1</xdr:col>
      <xdr:colOff>562002</xdr:colOff>
      <xdr:row>203</xdr:row>
      <xdr:rowOff>155528</xdr:rowOff>
    </xdr:to>
    <xdr:grpSp>
      <xdr:nvGrpSpPr>
        <xdr:cNvPr id="130" name="Groep 129">
          <a:hlinkClick xmlns:r="http://schemas.openxmlformats.org/officeDocument/2006/relationships" r:id="rId23"/>
          <a:extLst>
            <a:ext uri="{FF2B5EF4-FFF2-40B4-BE49-F238E27FC236}">
              <a16:creationId xmlns:a16="http://schemas.microsoft.com/office/drawing/2014/main" id="{00000000-0008-0000-0000-000082000000}"/>
            </a:ext>
          </a:extLst>
        </xdr:cNvPr>
        <xdr:cNvGrpSpPr/>
      </xdr:nvGrpSpPr>
      <xdr:grpSpPr>
        <a:xfrm>
          <a:off x="131041" y="32237891"/>
          <a:ext cx="545261" cy="302637"/>
          <a:chOff x="7605259" y="24406300"/>
          <a:chExt cx="546807" cy="302759"/>
        </a:xfrm>
      </xdr:grpSpPr>
      <xdr:sp macro="" textlink="">
        <xdr:nvSpPr>
          <xdr:cNvPr id="132" name="Rechthoek 131">
            <a:extLst>
              <a:ext uri="{FF2B5EF4-FFF2-40B4-BE49-F238E27FC236}">
                <a16:creationId xmlns:a16="http://schemas.microsoft.com/office/drawing/2014/main" id="{00000000-0008-0000-0000-000084000000}"/>
              </a:ext>
            </a:extLst>
          </xdr:cNvPr>
          <xdr:cNvSpPr/>
        </xdr:nvSpPr>
        <xdr:spPr>
          <a:xfrm>
            <a:off x="7605259" y="24406300"/>
            <a:ext cx="546807" cy="302759"/>
          </a:xfrm>
          <a:prstGeom prst="rect">
            <a:avLst/>
          </a:prstGeom>
          <a:solidFill>
            <a:srgbClr val="4100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180000" bIns="36000" rtlCol="0" anchor="ctr" anchorCtr="0"/>
          <a:lstStyle>
            <a:defPPr>
              <a:defRPr lang="en-N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r"/>
            <a:r>
              <a:rPr lang="nl-NL" sz="900" b="1">
                <a:solidFill>
                  <a:schemeClr val="bg1"/>
                </a:solidFill>
                <a:latin typeface="Calibri Light" panose="020F0302020204030204" pitchFamily="34" charset="0"/>
                <a:cs typeface="Calibri Light" panose="020F0302020204030204" pitchFamily="34" charset="0"/>
              </a:rPr>
              <a:t>Terug</a:t>
            </a:r>
            <a:endParaRPr lang="en-NL" sz="900" b="1">
              <a:solidFill>
                <a:schemeClr val="bg1"/>
              </a:solidFill>
              <a:latin typeface="Calibri Light" panose="020F0302020204030204" pitchFamily="34" charset="0"/>
              <a:cs typeface="Calibri Light" panose="020F0302020204030204" pitchFamily="34" charset="0"/>
            </a:endParaRPr>
          </a:p>
        </xdr:txBody>
      </xdr:sp>
      <xdr:sp macro="" textlink="">
        <xdr:nvSpPr>
          <xdr:cNvPr id="133" name="Gelijkbenige driehoek 132">
            <a:extLst>
              <a:ext uri="{FF2B5EF4-FFF2-40B4-BE49-F238E27FC236}">
                <a16:creationId xmlns:a16="http://schemas.microsoft.com/office/drawing/2014/main" id="{00000000-0008-0000-0000-000085000000}"/>
              </a:ext>
            </a:extLst>
          </xdr:cNvPr>
          <xdr:cNvSpPr/>
        </xdr:nvSpPr>
        <xdr:spPr>
          <a:xfrm rot="5400000">
            <a:off x="8044584" y="24531004"/>
            <a:ext cx="81580" cy="6678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clientData/>
  </xdr:twoCellAnchor>
  <xdr:twoCellAnchor>
    <xdr:from>
      <xdr:col>25</xdr:col>
      <xdr:colOff>30595</xdr:colOff>
      <xdr:row>130</xdr:row>
      <xdr:rowOff>20013</xdr:rowOff>
    </xdr:from>
    <xdr:to>
      <xdr:col>25</xdr:col>
      <xdr:colOff>575856</xdr:colOff>
      <xdr:row>131</xdr:row>
      <xdr:rowOff>160724</xdr:rowOff>
    </xdr:to>
    <xdr:grpSp>
      <xdr:nvGrpSpPr>
        <xdr:cNvPr id="134" name="Groep 133">
          <a:hlinkClick xmlns:r="http://schemas.openxmlformats.org/officeDocument/2006/relationships" r:id="rId23"/>
          <a:extLst>
            <a:ext uri="{FF2B5EF4-FFF2-40B4-BE49-F238E27FC236}">
              <a16:creationId xmlns:a16="http://schemas.microsoft.com/office/drawing/2014/main" id="{00000000-0008-0000-0000-000086000000}"/>
            </a:ext>
          </a:extLst>
        </xdr:cNvPr>
        <xdr:cNvGrpSpPr/>
      </xdr:nvGrpSpPr>
      <xdr:grpSpPr>
        <a:xfrm>
          <a:off x="14394295" y="20584488"/>
          <a:ext cx="545261" cy="302636"/>
          <a:chOff x="7605259" y="24406300"/>
          <a:chExt cx="546807" cy="302759"/>
        </a:xfrm>
      </xdr:grpSpPr>
      <xdr:sp macro="" textlink="">
        <xdr:nvSpPr>
          <xdr:cNvPr id="135" name="Rechthoek 134">
            <a:extLst>
              <a:ext uri="{FF2B5EF4-FFF2-40B4-BE49-F238E27FC236}">
                <a16:creationId xmlns:a16="http://schemas.microsoft.com/office/drawing/2014/main" id="{00000000-0008-0000-0000-000087000000}"/>
              </a:ext>
            </a:extLst>
          </xdr:cNvPr>
          <xdr:cNvSpPr/>
        </xdr:nvSpPr>
        <xdr:spPr>
          <a:xfrm>
            <a:off x="7605259" y="24406300"/>
            <a:ext cx="546807" cy="302759"/>
          </a:xfrm>
          <a:prstGeom prst="rect">
            <a:avLst/>
          </a:prstGeom>
          <a:solidFill>
            <a:srgbClr val="4100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180000" bIns="36000" rtlCol="0" anchor="ctr" anchorCtr="0"/>
          <a:lstStyle>
            <a:defPPr>
              <a:defRPr lang="en-N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r"/>
            <a:r>
              <a:rPr lang="nl-NL" sz="900" b="1">
                <a:solidFill>
                  <a:schemeClr val="bg1"/>
                </a:solidFill>
                <a:latin typeface="Calibri Light" panose="020F0302020204030204" pitchFamily="34" charset="0"/>
                <a:cs typeface="Calibri Light" panose="020F0302020204030204" pitchFamily="34" charset="0"/>
              </a:rPr>
              <a:t>Terug</a:t>
            </a:r>
            <a:endParaRPr lang="en-NL" sz="900" b="1">
              <a:solidFill>
                <a:schemeClr val="bg1"/>
              </a:solidFill>
              <a:latin typeface="Calibri Light" panose="020F0302020204030204" pitchFamily="34" charset="0"/>
              <a:cs typeface="Calibri Light" panose="020F0302020204030204" pitchFamily="34" charset="0"/>
            </a:endParaRPr>
          </a:p>
        </xdr:txBody>
      </xdr:sp>
      <xdr:sp macro="" textlink="">
        <xdr:nvSpPr>
          <xdr:cNvPr id="136" name="Gelijkbenige driehoek 135">
            <a:extLst>
              <a:ext uri="{FF2B5EF4-FFF2-40B4-BE49-F238E27FC236}">
                <a16:creationId xmlns:a16="http://schemas.microsoft.com/office/drawing/2014/main" id="{00000000-0008-0000-0000-000088000000}"/>
              </a:ext>
            </a:extLst>
          </xdr:cNvPr>
          <xdr:cNvSpPr/>
        </xdr:nvSpPr>
        <xdr:spPr>
          <a:xfrm rot="5400000">
            <a:off x="8044584" y="24531004"/>
            <a:ext cx="81580" cy="6678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clientData/>
  </xdr:twoCellAnchor>
  <xdr:twoCellAnchor>
    <xdr:from>
      <xdr:col>2</xdr:col>
      <xdr:colOff>3282</xdr:colOff>
      <xdr:row>32</xdr:row>
      <xdr:rowOff>24358</xdr:rowOff>
    </xdr:from>
    <xdr:to>
      <xdr:col>5</xdr:col>
      <xdr:colOff>142337</xdr:colOff>
      <xdr:row>33</xdr:row>
      <xdr:rowOff>11885</xdr:rowOff>
    </xdr:to>
    <xdr:grpSp>
      <xdr:nvGrpSpPr>
        <xdr:cNvPr id="41" name="Groep 40">
          <a:hlinkClick xmlns:r="http://schemas.openxmlformats.org/officeDocument/2006/relationships" r:id="rId24"/>
          <a:extLst>
            <a:ext uri="{FF2B5EF4-FFF2-40B4-BE49-F238E27FC236}">
              <a16:creationId xmlns:a16="http://schemas.microsoft.com/office/drawing/2014/main" id="{00000000-0008-0000-0000-000029000000}"/>
            </a:ext>
          </a:extLst>
        </xdr:cNvPr>
        <xdr:cNvGrpSpPr/>
      </xdr:nvGrpSpPr>
      <xdr:grpSpPr>
        <a:xfrm>
          <a:off x="2079732" y="5158333"/>
          <a:ext cx="1396355" cy="292327"/>
          <a:chOff x="11495422" y="5338401"/>
          <a:chExt cx="1403159" cy="300038"/>
        </a:xfrm>
      </xdr:grpSpPr>
      <xdr:sp macro="" textlink="">
        <xdr:nvSpPr>
          <xdr:cNvPr id="138" name="Rechthoek 137">
            <a:extLst>
              <a:ext uri="{FF2B5EF4-FFF2-40B4-BE49-F238E27FC236}">
                <a16:creationId xmlns:a16="http://schemas.microsoft.com/office/drawing/2014/main" id="{00000000-0008-0000-0000-00008A000000}"/>
              </a:ext>
            </a:extLst>
          </xdr:cNvPr>
          <xdr:cNvSpPr/>
        </xdr:nvSpPr>
        <xdr:spPr>
          <a:xfrm>
            <a:off x="11495422" y="5338401"/>
            <a:ext cx="1403159" cy="300038"/>
          </a:xfrm>
          <a:prstGeom prst="rect">
            <a:avLst/>
          </a:prstGeom>
          <a:solidFill>
            <a:srgbClr val="4100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144000" bIns="36000" rtlCol="0" anchor="ctr" anchorCtr="0"/>
          <a:lstStyle>
            <a:defPPr>
              <a:defRPr lang="en-N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r"/>
            <a:r>
              <a:rPr lang="nl-NL" sz="900" b="1">
                <a:solidFill>
                  <a:schemeClr val="bg1"/>
                </a:solidFill>
                <a:latin typeface="Calibri Light" panose="020F0302020204030204" pitchFamily="34" charset="0"/>
                <a:cs typeface="Calibri Light" panose="020F0302020204030204" pitchFamily="34" charset="0"/>
              </a:rPr>
              <a:t>Uitleg over</a:t>
            </a:r>
            <a:br>
              <a:rPr lang="nl-NL" sz="900" b="1">
                <a:solidFill>
                  <a:schemeClr val="bg1"/>
                </a:solidFill>
                <a:latin typeface="Calibri Light" panose="020F0302020204030204" pitchFamily="34" charset="0"/>
                <a:cs typeface="Calibri Light" panose="020F0302020204030204" pitchFamily="34" charset="0"/>
              </a:rPr>
            </a:br>
            <a:r>
              <a:rPr lang="nl-NL" sz="900" b="1">
                <a:solidFill>
                  <a:schemeClr val="bg1"/>
                </a:solidFill>
                <a:latin typeface="Calibri Light" panose="020F0302020204030204" pitchFamily="34" charset="0"/>
                <a:cs typeface="Calibri Light" panose="020F0302020204030204" pitchFamily="34" charset="0"/>
              </a:rPr>
              <a:t>de impulsen</a:t>
            </a:r>
            <a:endParaRPr lang="en-NL" sz="900" b="1">
              <a:solidFill>
                <a:schemeClr val="bg1"/>
              </a:solidFill>
              <a:latin typeface="Calibri Light" panose="020F0302020204030204" pitchFamily="34" charset="0"/>
              <a:cs typeface="Calibri Light" panose="020F0302020204030204" pitchFamily="34" charset="0"/>
            </a:endParaRPr>
          </a:p>
        </xdr:txBody>
      </xdr:sp>
      <xdr:pic>
        <xdr:nvPicPr>
          <xdr:cNvPr id="35" name="Afbeelding 34">
            <a:extLst>
              <a:ext uri="{FF2B5EF4-FFF2-40B4-BE49-F238E27FC236}">
                <a16:creationId xmlns:a16="http://schemas.microsoft.com/office/drawing/2014/main" id="{00000000-0008-0000-0000-000023000000}"/>
              </a:ext>
            </a:extLst>
          </xdr:cNvPr>
          <xdr:cNvPicPr>
            <a:picLocks noChangeAspect="1"/>
          </xdr:cNvPicPr>
        </xdr:nvPicPr>
        <xdr:blipFill>
          <a:blip xmlns:r="http://schemas.openxmlformats.org/officeDocument/2006/relationships" r:embed="rId25"/>
          <a:stretch>
            <a:fillRect/>
          </a:stretch>
        </xdr:blipFill>
        <xdr:spPr>
          <a:xfrm>
            <a:off x="11541840" y="5368859"/>
            <a:ext cx="379269" cy="232186"/>
          </a:xfrm>
          <a:prstGeom prst="rect">
            <a:avLst/>
          </a:prstGeom>
          <a:ln>
            <a:noFill/>
          </a:ln>
        </xdr:spPr>
      </xdr:pic>
      <xdr:sp macro="" textlink="">
        <xdr:nvSpPr>
          <xdr:cNvPr id="140" name="Gelijkbenige driehoek 139">
            <a:extLst>
              <a:ext uri="{FF2B5EF4-FFF2-40B4-BE49-F238E27FC236}">
                <a16:creationId xmlns:a16="http://schemas.microsoft.com/office/drawing/2014/main" id="{00000000-0008-0000-0000-00008C000000}"/>
              </a:ext>
            </a:extLst>
          </xdr:cNvPr>
          <xdr:cNvSpPr/>
        </xdr:nvSpPr>
        <xdr:spPr>
          <a:xfrm rot="5400000">
            <a:off x="12800610" y="5523042"/>
            <a:ext cx="82323" cy="66276"/>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clientData/>
  </xdr:twoCellAnchor>
  <xdr:twoCellAnchor>
    <xdr:from>
      <xdr:col>14</xdr:col>
      <xdr:colOff>22680</xdr:colOff>
      <xdr:row>213</xdr:row>
      <xdr:rowOff>22679</xdr:rowOff>
    </xdr:from>
    <xdr:to>
      <xdr:col>15</xdr:col>
      <xdr:colOff>386513</xdr:colOff>
      <xdr:row>215</xdr:row>
      <xdr:rowOff>4640</xdr:rowOff>
    </xdr:to>
    <xdr:grpSp>
      <xdr:nvGrpSpPr>
        <xdr:cNvPr id="141" name="Groep 140">
          <a:hlinkClick xmlns:r="http://schemas.openxmlformats.org/officeDocument/2006/relationships" r:id="rId26"/>
          <a:extLst>
            <a:ext uri="{FF2B5EF4-FFF2-40B4-BE49-F238E27FC236}">
              <a16:creationId xmlns:a16="http://schemas.microsoft.com/office/drawing/2014/main" id="{00000000-0008-0000-0000-00008D000000}"/>
            </a:ext>
          </a:extLst>
        </xdr:cNvPr>
        <xdr:cNvGrpSpPr/>
      </xdr:nvGrpSpPr>
      <xdr:grpSpPr>
        <a:xfrm>
          <a:off x="8338005" y="34026929"/>
          <a:ext cx="544808" cy="305811"/>
          <a:chOff x="7605259" y="24406300"/>
          <a:chExt cx="546807" cy="302759"/>
        </a:xfrm>
      </xdr:grpSpPr>
      <xdr:sp macro="" textlink="">
        <xdr:nvSpPr>
          <xdr:cNvPr id="142" name="Rechthoek 141">
            <a:hlinkClick xmlns:r="http://schemas.openxmlformats.org/officeDocument/2006/relationships" r:id="rId26"/>
            <a:extLst>
              <a:ext uri="{FF2B5EF4-FFF2-40B4-BE49-F238E27FC236}">
                <a16:creationId xmlns:a16="http://schemas.microsoft.com/office/drawing/2014/main" id="{00000000-0008-0000-0000-00008E000000}"/>
              </a:ext>
            </a:extLst>
          </xdr:cNvPr>
          <xdr:cNvSpPr/>
        </xdr:nvSpPr>
        <xdr:spPr>
          <a:xfrm>
            <a:off x="7605259" y="24406300"/>
            <a:ext cx="546807" cy="302759"/>
          </a:xfrm>
          <a:prstGeom prst="rect">
            <a:avLst/>
          </a:prstGeom>
          <a:solidFill>
            <a:srgbClr val="4100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180000" bIns="36000" rtlCol="0" anchor="ctr" anchorCtr="0"/>
          <a:lstStyle>
            <a:defPPr>
              <a:defRPr lang="en-N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r"/>
            <a:r>
              <a:rPr lang="nl-NL" sz="900" b="1">
                <a:solidFill>
                  <a:schemeClr val="bg1"/>
                </a:solidFill>
                <a:latin typeface="Calibri Light" panose="020F0302020204030204" pitchFamily="34" charset="0"/>
                <a:cs typeface="Calibri Light" panose="020F0302020204030204" pitchFamily="34" charset="0"/>
              </a:rPr>
              <a:t>Terug</a:t>
            </a:r>
            <a:endParaRPr lang="en-NL" sz="900" b="1">
              <a:solidFill>
                <a:schemeClr val="bg1"/>
              </a:solidFill>
              <a:latin typeface="Calibri Light" panose="020F0302020204030204" pitchFamily="34" charset="0"/>
              <a:cs typeface="Calibri Light" panose="020F0302020204030204" pitchFamily="34" charset="0"/>
            </a:endParaRPr>
          </a:p>
        </xdr:txBody>
      </xdr:sp>
      <xdr:sp macro="" textlink="">
        <xdr:nvSpPr>
          <xdr:cNvPr id="143" name="Gelijkbenige driehoek 142">
            <a:extLst>
              <a:ext uri="{FF2B5EF4-FFF2-40B4-BE49-F238E27FC236}">
                <a16:creationId xmlns:a16="http://schemas.microsoft.com/office/drawing/2014/main" id="{00000000-0008-0000-0000-00008F000000}"/>
              </a:ext>
            </a:extLst>
          </xdr:cNvPr>
          <xdr:cNvSpPr/>
        </xdr:nvSpPr>
        <xdr:spPr>
          <a:xfrm rot="5400000">
            <a:off x="8044584" y="24531004"/>
            <a:ext cx="81580" cy="6678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clientData/>
  </xdr:twoCellAnchor>
  <xdr:twoCellAnchor>
    <xdr:from>
      <xdr:col>1</xdr:col>
      <xdr:colOff>0</xdr:colOff>
      <xdr:row>213</xdr:row>
      <xdr:rowOff>158749</xdr:rowOff>
    </xdr:from>
    <xdr:to>
      <xdr:col>13</xdr:col>
      <xdr:colOff>544286</xdr:colOff>
      <xdr:row>379</xdr:row>
      <xdr:rowOff>0</xdr:rowOff>
    </xdr:to>
    <xdr:sp macro="" textlink="">
      <xdr:nvSpPr>
        <xdr:cNvPr id="144" name="Rechthoek 143">
          <a:extLst>
            <a:ext uri="{FF2B5EF4-FFF2-40B4-BE49-F238E27FC236}">
              <a16:creationId xmlns:a16="http://schemas.microsoft.com/office/drawing/2014/main" id="{00000000-0008-0000-0000-000090000000}"/>
            </a:ext>
          </a:extLst>
        </xdr:cNvPr>
        <xdr:cNvSpPr/>
      </xdr:nvSpPr>
      <xdr:spPr>
        <a:xfrm>
          <a:off x="114300" y="34162999"/>
          <a:ext cx="8164286" cy="26720801"/>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nl-NL" sz="1200" b="1">
              <a:solidFill>
                <a:srgbClr val="354255"/>
              </a:solidFill>
              <a:latin typeface="Calibri Light" panose="020F0302020204030204" pitchFamily="34" charset="0"/>
              <a:cs typeface="Calibri Light" panose="020F0302020204030204" pitchFamily="34" charset="0"/>
            </a:rPr>
            <a:t>Uitleg over de verschillende impulsen</a:t>
          </a:r>
          <a:r>
            <a:rPr lang="nl-NL" sz="1200" b="1" baseline="0">
              <a:solidFill>
                <a:srgbClr val="354255"/>
              </a:solidFill>
              <a:latin typeface="Calibri Light" panose="020F0302020204030204" pitchFamily="34" charset="0"/>
              <a:cs typeface="Calibri Light" panose="020F0302020204030204" pitchFamily="34" charset="0"/>
            </a:rPr>
            <a:t> die je kunt geven</a:t>
          </a:r>
          <a:endParaRPr lang="nl-NL" sz="1200" b="1">
            <a:solidFill>
              <a:srgbClr val="354255"/>
            </a:solidFill>
            <a:latin typeface="Calibri Light" panose="020F0302020204030204" pitchFamily="34" charset="0"/>
            <a:cs typeface="Calibri Light" panose="020F030202020403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nl-NL" sz="1050">
            <a:solidFill>
              <a:srgbClr val="354255"/>
            </a:solidFill>
            <a:latin typeface="Calibri Light" panose="020F0302020204030204" pitchFamily="34" charset="0"/>
            <a:cs typeface="Calibri Light" panose="020F030202020403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Wereldhandel</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Wij gaan in deze beschrijving uit van een toename van de wereldhandel. Door een sterkere groei van de wereldhandel stijgt de buitenlandse vraag naar Nederlandse producten. Hierdoor kunnen exporteurs meer goederen en diensten aan het buitenland verkopen en stijgt het bbp. Om aan de toegenomen vraag te voldoen investeren bedrijven meer en nemen ze extra personeel aan. Hierdoor daalt de werkloosheid, stijgen de lonen en nemen de kosten per eenheid product toe. Deze ontwikkelingen leiden geleidelijk tot hogere export- en consumptieprijzen, wat op den duur de export en de particuliere consumptie (en daarmee de investeringen en het bbp) enigszins onder druk zet. Huishoudens hebben meer te besteden door de hogere lonen en extra werkgelegenheid, wat resulteert in meer consumptie. De gunstigere economische ontwikkeling levert meer belastinginkomsten op en leidt tot minder werkloosheidsuitkeringen. Dit komt het overheidssaldo ten goede.</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Olieprijs</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In deze uitleg gaan we uit van een toename van olieprijs. In afwijking van alle andere spoorboekjes in de DELFI-tool is bij de inkleding van de impuls aangenomen dat een verandering van de olieprijs een wereldwijd fenomeen is dat gepaard gaat met bijkomende effecten voor de internationale handel. Verondersteld is dat de hogere olieprijs volledig het gevolg is van minder aanbod van olie. Een wereldwijde verhoging van de olieprijs leidt direct tot hogere consumptieprijzen, bijvoorbeeld van benzine. De productiekosten voor bedrijven nemen toe, waardoor wereldwijd de prijzen van goederen en diensten ook indirect oplopen. De hogere consumentenprijzen hebben een negatief effect op de koopkracht, waardoor de particuliere consumptie afneemt. Doordat dit wereldwijd gebeurt, komt de wereldhandel onder druk en neemt de Nederlandse uitvoer af. De lagere consumptie en export drukken het bbp-volume en daarmee de bedrijfsinvesteringen en de werkgelegenheid. De hogere werkloosheid zet de koopkracht en de particuliere consumptie nog extra onder druk. In eerste instantie verbetert het overheidssaldo nog iets, omdat de gasinkomsten van de overheid toenemen. Door de hogere olieprijs neemt ook de gasprijs toe. Op den duur leidt de ongunstigere economische ontwikkeling tot minder belastinginkomsten en meer werkloosheidsuitkeringen, waardoor het overheidssaldo daalt. Na enige tijd bodemt de daling van het bbp uit. De bedrijfsinvesteringen beginnen te herstellen omdat de negatieve acceleratoreffecten verdwijnen en positief worden en omdat de winstgevendheid van bedrijven weer toeneemt.</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Lange en korte rente</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In deze toelichting is aangenomen dat het gaat om een stijging van de rente (in procentpunten). De impuls betreft een parallelle stijging van alle marktrentes. Dit scenario dient voornamelijk ter illustratie van de transmissie van veranderingen in de rentes naar de binnenlandse economie, en abstraheert van de vergelijkbare of bijkomende effecten op buitenlandse rentes, andere financiële marktprijzen zoals wisselkoersen en aandelenkoersen, en de wereldwijde activiteit. Een hogere rente heeft nadelige gevolgen voor bedrijven, huishoudens en de overheid. Bedrijven worden geconfronteerd met hogere kapitaal- en financieringskosten. Hierdoor dalen de bedrijfsinvesteringen. De gevolgen voor de uitvoer zijn gering omdat exporteurs de hogere kapitaalkosten slechts in beperkte mate doorberekenen in de uitvoerprijzen (pricing to market).</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De lagere vraag naar investeringsgoederen resulteert in een lagere productie en bij een lagere productie is minder personeel nodig. De dalende werkgelegenheid, lagere lonen en hogere prijzen drukken het reëel beschikbaar inkomen, waardoor huishoudens minder consumeren. De hogere lange rente vertaalt zich in een hogere hypotheekrente, waardoor huishoudens minder kunnen lenen voor huisaankopen. Dit drukt de huizenprijzen en versterkt de daling van de consumptie en investeringen in woningen.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De ongunstigere economische ontwikkeling levert minder belastinginkomsten op en leidt tot meer werkloosheidsuitkeringen, waardoor het overheidssaldo verslechtert. Bovendien zal de overheid meer rente op haar schuld moeten betalen.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Na een kleine daling in het eerste jaar verbetert de leverage ratio van banken. Dit wordt vooral veroorzaakt door het feit dat de doorwerking van de hogere marktrentes op de leenrentes sterker is dan op de depositorente, waardoor de door banken ontvangen rentebetalingen de betaalde rentekosten overtreffen. Hogere winsten versterken de kapitaalpositie van banken. Dit tempert enigszins de negatieve impact van hogere leenrentes op bedrijfs- en hypothecair krediet. Daarom worden in de tweede helft van de simulatieperiode de negatieve effecten op huizenprijzen, consumptie en woninginvesteringen geleidelijk kleiner. Positieve acceleratoreffecten en een herstellende winstgevendheid ondersteunen de bedrijfsinvesteringen in deze periode.</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Wisselkoers</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Bij de toelichting op deze impuls gaan we uit van een appreciatie van de effectieve wisselkoers van de euro. Een hogere effectieve wisselkoers, dus een appreciatie van de euro ten opzichte van alle andere valuta, maakt de Nederlandse uitvoer duurder voor consumenten en bedrijven buiten de eurozone. Hierdoor daalt de export, wat resulteert in een lager bbp-volume. Bedrijven reageren op deze afnemende vraag door minder te investeren en minder personeel in dienst te nemen, waardoor de werkloosheid stijgt. De lagere werkgelegenheid en de na verloop van tijd verminderde koopkracht van huishoudens drukken  de particuliere consumptie.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De hogere wisselkoers maakt geïmporteerde producten voor gezinnen en bedrijven goedkoper. Dit beperkt de inflatie. De ongunstigere economische ontwikkeling gaat gepaard met lagere belastinginkomsten en meer werkloosheidsuitkeringen, waardoor het overheidssaldo verslechtert.</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Het lagere nominale inkomen en de lagere bedrijfsinvesteringen vertalen zich in een lager nominaal krediet voor bedrijven en huishoudens. Door de appreciatie van de euro en de daling van het nominale bbp, dalen de netto overige inkomsten van banken. Vandaar dat de winsten en het kapitaal van de bankensector lager zijn. In reactie hierop verhogen de banken de leenrentes voor bedrijven en huishoudens in lichte mate en verlagen zij de kredietvolumes. Het geringere hypotheekvolume gaat gepaard met lagere huizenprijzen, wat bijdraagt ​​aan de neerwaartse druk op de consumptie en de investeringen in woningen. Na vier jaar is de daling van het reële bbp-volume het grootst. Daarna ondersteunen het wegvallen van negatieve accelerator-effecten en het herstel van de winstgevendheid en concurrentiepositie de bedrijfsinvesteringen en de export.</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Overheidsbestedingen</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In de toelichting op dit spoorboekje gaan we uit van een stijging van de materiele overheidsbestedingen als % van het bruto binnenlands product. Extra overheidsuitgaven aan consumptie en investeringen (dus niet aan personeel) worden gefinancierd door het uitgeven van overheidsschuld. Belastingtarieven blijven constant gedurende de simulatiehorizon.</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Impliciet wordt verondersteld dat de overheidsfinanciën solide blijven, zodat huishoudens geen rekening houden met hogere toekomstige belastingen en dat de rentes op staatsobligaties niet worden beïnvloed. De toegenomen consumptie en investeringen door de publieke sector verhogen onmiddellijk het bbp. Door het acceleratoreffect worden de bedrijfsinvesteringen gestuwd, terwijl de particuliere consumptie profiteert van toegenomen werkgelegenheid en lonen. Stijgende reële huizenprijzen versterken de stimulans voor de particuliere consumptie en woninginvesteringen. Door de toename van de economische activiteit is de verslechtering van het overheidssaldo kleiner dan de oorspronkelijke bestedingsimpuls.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Als reactie op de toegenomen activiteit en de verkrapping van de arbeidsmarkt beginnen de lonen en productiekosten te stijgen, wat resulteert in hogere consumptieprijzen en - met enige vertraging - ook exportprijzen. Hogere exportprijzen ten opzichte van buitenlandse concurrenten drukken de export. De lagere export en het wegebben van de  positieve acceleratoreffecten op de bedrijfsinvesteringen dempen de aanvankelijk sterke stijging van het bbp.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Bancaire leningen aan huishoudens en bedrijven nemen toe met de economische activiteit. Deze krijgen een extra impuls door de verbeterde winstgevendheid en kapitaalspositie van banken.</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Loon- en inkomstenbelasting</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In de uitleg bij dit spoorboekje gaan we uit van een stijging van de loon- en inkomstenbelasting als % van het bruto binnenlands product. Hogere belastingen leiden op korte termijn tot een flinke verbetering van het overheidssaldo. De hogere belastingen verminderen daarentegen het beschikbaar inkomen van huishoudens,  waardoor zij minder gaan consumeren.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Als gevolg van de verminderde binnenlandse vraag investeren bedrijven minder en nemen zij minder personeel aan. Dit zet de huishoudinkomens en de consumptie extra onder druk, terwijl de werkloosheid oploopt. De verminderde economische activiteit leidt tot een daling van de belastinginkomsten en tot een stijging van de werkloosheidsuitkeringen, waardoor de oorspronkelijke verbetering van het overheidssaldo uiteindelijk aanzienlijk lager uitvalt.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Hoewel de toename van de werkloosheid een negatief effect heeft op de lonen, blijft de daling van de contractlonen in bedrijven beperkt omdat werknemers de hogere loonbelastingen in de vorm van hogere looneisen deels afwentelen op de werkgever. Na verloop van tijd dalen de consumentenprijzen in reactie op de afgenomen vraag.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Leningen aan huishoudens nemen geleidelijk af in lijn met lagere huishoudinkomens en investeringen in woningen, terwijl de toename van de werkloosheid ook een neerwaartse druk uitoefent op de vraag naar leningen. Huizenprijzen dalen in lijn met het hypothecaire krediet.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Arbeidsaanbod</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De uitleg van deze impuls gaat uit van een toename van het arbeidsaanbod. Door de stijging van het arbeidsaanbod vinden niet alle extra personen op de arbeidsmarkt meteen een baan, waardoor op korte termijn de werkloosheid flink stijgt. Door de hogere werkloosheid ontstaat er een neerwaartse druk op de lonen, productiekosten en prijzen.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De lagere exportprijzen stimuleren de buitenlandse afzet, de hogere winsten stimuleren de bedrijfsinvesteringen. Geleidelijk aan neemt het bbp-volume toe, wat ertoe leidt dat bedrijven meer personeel aannemen. Bovendien wordt arbeid relatief goedkoper, wat de werkgelegenheid ook ten goede komt.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Na acht jaar is bijna 80% van het extra arbeidsaanbod opgenomen in de werkgelegenheid. Op lange termijn vinden vrijwel alle extra personen op de arbeidsmarkt een baan en daalt de werkloosheid naar het basisniveau. De overheidsfinanciën verslechteren in eerste instantie door de extra werkloosheidsuitkeringen. Na verloop van enkele jaren nemen door de gunstigere economische ontwikkeling de belastinginkomsten toe en zijn minder extra werkloosheidsuitkeringen nodig waardoor het overheidssaldo verbetert.</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Lonen</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In de toelichting op dit spoorboekje gaan we uit van een toename van het contractloon in bedrijven. Hogere loonstijgingen genereren een hoger besteedbaar inkomen, dat geleidelijk tot uiting komt in steeds hogere particuliere consumptie en investeringen in woningen (consumption smoothing). De productiekosten stijgen, waardoor bedrijven minder personeel aannemen en minder investeren in kapitaalgoederen. Bedrijven berekenen de hogere productiekosten deels door  aan consumenten in de vorm van hogere prijzen.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Hogere prijzen drijven op hun beurt de lonen op. Exporterende bedrijven verhogen hun prijzen slechts gedeeltelijk vanwege hun voorkeur om marktaandeel te beschermen (pricing to market). Niettemin dempt dit de export.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In het eerste jaar is het bbp per saldo ongewijzigd. Daarna neemt  het bbp heel licht af aangezien het negatieve effect van de dalende export en bedrijfsinvesteringen opweegt tegen het positieve effect op de gezinsuitgaven.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Tegen het einde van de simulatieperiode herstelt het reële bbp zich en beweegt het rond het basisniveau. De overheidsbestedingen nemen toe als gevolg van hogere werkloosheidsuitkeringen en hogere lonen voor ambtenaren.</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Pensioenpremie</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De uitleg van deze impuls gaat uit van een toename van de pensioenpremies als percentage van het bruto loon. Bij dit scenario is het uitgangspunt dat werknemers en werkgevers allebei de helft van de stijging van de premies voor hun rekening nemen. Voor werkgevers en bedrijven betekent een stijging van de pensioenpremie hogere loonkosten en dus hogere productiekosten en lagere winsten. De hogere productiekosten kunnen maar gedeeltelijk aan consumenten worden doorberekend. Uitvoer en bedrijfsinvesteringen nemen af.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Voor werknemers en huishoudens drukt de stijging van de pensioenpremies het reëel besteedbaar inkomen en daarmee de particuliere consumptie en de investeringen in woningen. Door het acceleratoreffect versterkt dit de daling van de bedrijfsinvesteringen.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De daling van het reële bbp, in combinatie met de hogere reële loonkosten, leidt tot een daling van de werkgelegenheid. De hogere werkloosheid zet de bestedingen van huishoudens verder onder druk. Merk op dat contractlonen in bedrijven dalen ten opzichte van baseline. Dit komt voornamelijk door de toename van de werkloosheid maar in beperkte mate ook door het voor een klein deel afwentelen van de hogere pensioenlasten door werkgevers op werknemers.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Het overheidssaldo verslechtert door lagere belastinginkomsten, hogere werkloosheidsuitkeringen en hogere pensioenpremies.</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Aandelenkoers</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Bij de toelichting op deze impuls gaan we uit van een toename van de aandelenkoersen. Merk op dat dit scenario abstraheert van eventuele bijkomende effecten op de wereldwijde economische activiteit en zich puur richt op de directe impact van hogere aandelenkoersen op de binnenlandse economie. Een grotere stijging van aandelenkoersen zorgt ervoor dat het financiële vermogen van huishoudens toeneemt, terwijl hun besteedbaar inkomen tegelijkertijd toeneemt als gevolg van hogere dividenduitkeringen. De gezinsconsumptie en de investeringen in woningen nemen toe. Hogere aandelenkoersen verlagen de financieringskosten voor bedrijven. Deze lagere kosten en de toenemende vraag zetten bedrijven in de eerste paar jaren ertoe aan om meer te investeren en meer personeel aan te nemen. Na verloop van tijd wordt de toename van de bedrijfsinvesteringen getemperd wanneer het acceleratoreffect is uitgewerkt.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Naarmate de arbeidsmarkt krapper wordt, beginnen de lonen te stijgen. Ook de productiekosten en exportprijzen stijgen, waardoor de Nederlandse export minder concurrerend wordt. De hogere bestedingen van huishoudens blijven de toename van het reële bbp-niveau ondersteunen.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De banksector draagt ​​bij aan deze ontwikkeling. Hogere aandelenkoersen voeden de winsten en kapitaalpositie van banken. Dit stimuleert de kredietverlening aan huishoudens, met name hypotheken, en daarmee de huizenprijzen. Hogere huizenprijzen versterken het positieve vermogenseffect op de consumptie en woninginvesteringen.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De negatieve reactie van leningen aan bedrijven is grotendeels te wijten aan de hogere aandelenkoersen, die de rol van de aandelenmarkt als een alternatieve financieringsbron ondersteunen. Het begrotingssaldo van de overheid verbetert als gevolg van hogere belastinginkomsten en lagere werkloosheidsuitkeringen.</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Huizenprijs</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Bij de toelichting op deze impuls gaan we uit van toename van de huizenprijzen. Een sterkere huizenprijsstijging heeft als direct effect een stijging van het gezinsvermogen. Huishoudens gaan een gedeelte van deze vermogenswinst besteden. De particuliere consumptie en in het bijzonder de investeringen in woningen nemen toe.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Door deze toegenomen binnenlandse vraag gaan bedrijven hun productiecapaciteit vergroten door te investeren in kapitaal en meer personeel aan te nemen. Hierdoor daalt de werkloosheid. De krappere arbeidsmarkt heeft een opwaarts effect op de lonen, waardoor huishoudens nog meer gaan consumeren. Als gevolg van de loonstijging nemen de productiekosten toe. Gaandeweg berekenen bedrijven de hogere kosten gedeeltelijk door aan hun binnenlandse en, in minder mate, buitenlandse afnemers. Door de verslechtering van de prijsconcurrentiepositie neemt de export af.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De gunstiger economische ontwikkeling levert meer belastinginkomsten op en leidt tot minder werkloosheidsuitkeringen, wat het overheidssaldo ten goede komt.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Leningen aan bedrijven en huishoudens nemen toe als gevolg van hogere nominale inkomens en investeringen. De winsten van banken stijgen vooral door de hogere niet-rentebaten, wat zich vertaalt in een sterkere kapitaalspositie. Als gevolg daarvan versoepelen banken hun kredietvoorwaarden, waardoor de toename van de kredietverlening aan de particuliere sector enigermate wordt versterkt. </a:t>
          </a:r>
        </a:p>
        <a:p>
          <a:pPr marL="0" marR="0" lvl="0" indent="0" algn="l" defTabSz="914400" eaLnBrk="1" fontAlgn="auto" latinLnBrk="0" hangingPunct="1">
            <a:lnSpc>
              <a:spcPct val="100000"/>
            </a:lnSpc>
            <a:spcBef>
              <a:spcPts val="0"/>
            </a:spcBef>
            <a:spcAft>
              <a:spcPts val="0"/>
            </a:spcAft>
            <a:buClrTx/>
            <a:buSzTx/>
            <a:buFontTx/>
            <a:buNone/>
            <a:tabLst/>
            <a:defRPr/>
          </a:pPr>
          <a:r>
            <a:rPr lang="nl-NL" sz="1050">
              <a:solidFill>
                <a:srgbClr val="354255"/>
              </a:solidFill>
              <a:latin typeface="Calibri Light" panose="020F0302020204030204" pitchFamily="34" charset="0"/>
              <a:cs typeface="Calibri Light" panose="020F0302020204030204" pitchFamily="34" charset="0"/>
            </a:rPr>
            <a:t>Het positieve effect op het bbp-volume ten opzichte van het basispad piekt na circa twee tot drie jaar. Na verloop van tijd neemt het positieve effect op het bbp-volume af. Dit houdt verband met de lagere export en het wegvallen van de aanvankelijk gunstige acceleratorwerking op de bedrijfsinvesteringen.</a:t>
          </a:r>
        </a:p>
        <a:p>
          <a:pPr marL="0" marR="0" lvl="0" indent="0" algn="l" defTabSz="914400" eaLnBrk="1" fontAlgn="auto" latinLnBrk="0" hangingPunct="1">
            <a:lnSpc>
              <a:spcPct val="100000"/>
            </a:lnSpc>
            <a:spcBef>
              <a:spcPts val="0"/>
            </a:spcBef>
            <a:spcAft>
              <a:spcPts val="0"/>
            </a:spcAft>
            <a:buClrTx/>
            <a:buSzTx/>
            <a:buFontTx/>
            <a:buNone/>
            <a:tabLst/>
            <a:defRPr/>
          </a:pPr>
          <a:endParaRPr lang="nl-NL" sz="1050">
            <a:solidFill>
              <a:srgbClr val="354255"/>
            </a:solidFill>
            <a:latin typeface="Calibri Light" panose="020F0302020204030204" pitchFamily="34" charset="0"/>
            <a:cs typeface="Calibri Light" panose="020F0302020204030204" pitchFamily="34" charset="0"/>
          </a:endParaRPr>
        </a:p>
      </xdr:txBody>
    </xdr:sp>
    <xdr:clientData/>
  </xdr:twoCellAnchor>
  <xdr:twoCellAnchor>
    <xdr:from>
      <xdr:col>13</xdr:col>
      <xdr:colOff>34018</xdr:colOff>
      <xdr:row>380</xdr:row>
      <xdr:rowOff>34018</xdr:rowOff>
    </xdr:from>
    <xdr:to>
      <xdr:col>14</xdr:col>
      <xdr:colOff>975</xdr:colOff>
      <xdr:row>382</xdr:row>
      <xdr:rowOff>15979</xdr:rowOff>
    </xdr:to>
    <xdr:grpSp>
      <xdr:nvGrpSpPr>
        <xdr:cNvPr id="145" name="Groep 144">
          <a:hlinkClick xmlns:r="http://schemas.openxmlformats.org/officeDocument/2006/relationships" r:id="rId26"/>
          <a:extLst>
            <a:ext uri="{FF2B5EF4-FFF2-40B4-BE49-F238E27FC236}">
              <a16:creationId xmlns:a16="http://schemas.microsoft.com/office/drawing/2014/main" id="{00000000-0008-0000-0000-000091000000}"/>
            </a:ext>
          </a:extLst>
        </xdr:cNvPr>
        <xdr:cNvGrpSpPr/>
      </xdr:nvGrpSpPr>
      <xdr:grpSpPr>
        <a:xfrm>
          <a:off x="7768318" y="61079743"/>
          <a:ext cx="547982" cy="305811"/>
          <a:chOff x="7605259" y="24406300"/>
          <a:chExt cx="546807" cy="302759"/>
        </a:xfrm>
      </xdr:grpSpPr>
      <xdr:sp macro="" textlink="">
        <xdr:nvSpPr>
          <xdr:cNvPr id="146" name="Rechthoek 145">
            <a:hlinkClick xmlns:r="http://schemas.openxmlformats.org/officeDocument/2006/relationships" r:id="rId26"/>
            <a:extLst>
              <a:ext uri="{FF2B5EF4-FFF2-40B4-BE49-F238E27FC236}">
                <a16:creationId xmlns:a16="http://schemas.microsoft.com/office/drawing/2014/main" id="{00000000-0008-0000-0000-000092000000}"/>
              </a:ext>
            </a:extLst>
          </xdr:cNvPr>
          <xdr:cNvSpPr/>
        </xdr:nvSpPr>
        <xdr:spPr>
          <a:xfrm>
            <a:off x="7605259" y="24406300"/>
            <a:ext cx="546807" cy="302759"/>
          </a:xfrm>
          <a:prstGeom prst="rect">
            <a:avLst/>
          </a:prstGeom>
          <a:solidFill>
            <a:srgbClr val="4100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180000" bIns="36000" rtlCol="0" anchor="ctr" anchorCtr="0"/>
          <a:lstStyle>
            <a:defPPr>
              <a:defRPr lang="en-N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r"/>
            <a:r>
              <a:rPr lang="nl-NL" sz="900" b="1">
                <a:solidFill>
                  <a:schemeClr val="bg1"/>
                </a:solidFill>
                <a:latin typeface="Calibri Light" panose="020F0302020204030204" pitchFamily="34" charset="0"/>
                <a:cs typeface="Calibri Light" panose="020F0302020204030204" pitchFamily="34" charset="0"/>
              </a:rPr>
              <a:t>Terug</a:t>
            </a:r>
            <a:endParaRPr lang="en-NL" sz="900" b="1">
              <a:solidFill>
                <a:schemeClr val="bg1"/>
              </a:solidFill>
              <a:latin typeface="Calibri Light" panose="020F0302020204030204" pitchFamily="34" charset="0"/>
              <a:cs typeface="Calibri Light" panose="020F0302020204030204" pitchFamily="34" charset="0"/>
            </a:endParaRPr>
          </a:p>
        </xdr:txBody>
      </xdr:sp>
      <xdr:sp macro="" textlink="">
        <xdr:nvSpPr>
          <xdr:cNvPr id="147" name="Gelijkbenige driehoek 146">
            <a:extLst>
              <a:ext uri="{FF2B5EF4-FFF2-40B4-BE49-F238E27FC236}">
                <a16:creationId xmlns:a16="http://schemas.microsoft.com/office/drawing/2014/main" id="{00000000-0008-0000-0000-000093000000}"/>
              </a:ext>
            </a:extLst>
          </xdr:cNvPr>
          <xdr:cNvSpPr/>
        </xdr:nvSpPr>
        <xdr:spPr>
          <a:xfrm rot="5400000">
            <a:off x="8044584" y="24531004"/>
            <a:ext cx="81580" cy="6678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clientData/>
  </xdr:twoCellAnchor>
  <xdr:twoCellAnchor>
    <xdr:from>
      <xdr:col>1</xdr:col>
      <xdr:colOff>16328</xdr:colOff>
      <xdr:row>380</xdr:row>
      <xdr:rowOff>27668</xdr:rowOff>
    </xdr:from>
    <xdr:to>
      <xdr:col>1</xdr:col>
      <xdr:colOff>561589</xdr:colOff>
      <xdr:row>382</xdr:row>
      <xdr:rowOff>9629</xdr:rowOff>
    </xdr:to>
    <xdr:grpSp>
      <xdr:nvGrpSpPr>
        <xdr:cNvPr id="148" name="Groep 147">
          <a:hlinkClick xmlns:r="http://schemas.openxmlformats.org/officeDocument/2006/relationships" r:id="rId26"/>
          <a:extLst>
            <a:ext uri="{FF2B5EF4-FFF2-40B4-BE49-F238E27FC236}">
              <a16:creationId xmlns:a16="http://schemas.microsoft.com/office/drawing/2014/main" id="{00000000-0008-0000-0000-000094000000}"/>
            </a:ext>
          </a:extLst>
        </xdr:cNvPr>
        <xdr:cNvGrpSpPr/>
      </xdr:nvGrpSpPr>
      <xdr:grpSpPr>
        <a:xfrm>
          <a:off x="130628" y="61073393"/>
          <a:ext cx="545261" cy="305811"/>
          <a:chOff x="7605259" y="24406300"/>
          <a:chExt cx="546807" cy="302759"/>
        </a:xfrm>
      </xdr:grpSpPr>
      <xdr:sp macro="" textlink="">
        <xdr:nvSpPr>
          <xdr:cNvPr id="149" name="Rechthoek 148">
            <a:extLst>
              <a:ext uri="{FF2B5EF4-FFF2-40B4-BE49-F238E27FC236}">
                <a16:creationId xmlns:a16="http://schemas.microsoft.com/office/drawing/2014/main" id="{00000000-0008-0000-0000-000095000000}"/>
              </a:ext>
            </a:extLst>
          </xdr:cNvPr>
          <xdr:cNvSpPr/>
        </xdr:nvSpPr>
        <xdr:spPr>
          <a:xfrm>
            <a:off x="7605259" y="24406300"/>
            <a:ext cx="546807" cy="302759"/>
          </a:xfrm>
          <a:prstGeom prst="rect">
            <a:avLst/>
          </a:prstGeom>
          <a:solidFill>
            <a:srgbClr val="41009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180000" bIns="36000" rtlCol="0" anchor="ctr" anchorCtr="0"/>
          <a:lstStyle>
            <a:defPPr>
              <a:defRPr lang="en-N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r"/>
            <a:r>
              <a:rPr lang="nl-NL" sz="900" b="1">
                <a:solidFill>
                  <a:schemeClr val="bg1"/>
                </a:solidFill>
                <a:latin typeface="Calibri Light" panose="020F0302020204030204" pitchFamily="34" charset="0"/>
                <a:cs typeface="Calibri Light" panose="020F0302020204030204" pitchFamily="34" charset="0"/>
              </a:rPr>
              <a:t>Terug</a:t>
            </a:r>
            <a:endParaRPr lang="en-NL" sz="900" b="1">
              <a:solidFill>
                <a:schemeClr val="bg1"/>
              </a:solidFill>
              <a:latin typeface="Calibri Light" panose="020F0302020204030204" pitchFamily="34" charset="0"/>
              <a:cs typeface="Calibri Light" panose="020F0302020204030204" pitchFamily="34" charset="0"/>
            </a:endParaRPr>
          </a:p>
        </xdr:txBody>
      </xdr:sp>
      <xdr:sp macro="" textlink="">
        <xdr:nvSpPr>
          <xdr:cNvPr id="150" name="Gelijkbenige driehoek 149">
            <a:extLst>
              <a:ext uri="{FF2B5EF4-FFF2-40B4-BE49-F238E27FC236}">
                <a16:creationId xmlns:a16="http://schemas.microsoft.com/office/drawing/2014/main" id="{00000000-0008-0000-0000-000096000000}"/>
              </a:ext>
            </a:extLst>
          </xdr:cNvPr>
          <xdr:cNvSpPr/>
        </xdr:nvSpPr>
        <xdr:spPr>
          <a:xfrm rot="5400000">
            <a:off x="8044584" y="24531004"/>
            <a:ext cx="81580" cy="66780"/>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clientData/>
  </xdr:twoCellAnchor>
  <xdr:twoCellAnchor>
    <xdr:from>
      <xdr:col>20</xdr:col>
      <xdr:colOff>361950</xdr:colOff>
      <xdr:row>7</xdr:row>
      <xdr:rowOff>76200</xdr:rowOff>
    </xdr:from>
    <xdr:to>
      <xdr:col>22</xdr:col>
      <xdr:colOff>229608</xdr:colOff>
      <xdr:row>9</xdr:row>
      <xdr:rowOff>53855</xdr:rowOff>
    </xdr:to>
    <xdr:grpSp>
      <xdr:nvGrpSpPr>
        <xdr:cNvPr id="131" name="Groep 130">
          <a:extLst>
            <a:ext uri="{FF2B5EF4-FFF2-40B4-BE49-F238E27FC236}">
              <a16:creationId xmlns:a16="http://schemas.microsoft.com/office/drawing/2014/main" id="{00000000-0008-0000-0000-000083000000}"/>
            </a:ext>
          </a:extLst>
        </xdr:cNvPr>
        <xdr:cNvGrpSpPr/>
      </xdr:nvGrpSpPr>
      <xdr:grpSpPr>
        <a:xfrm>
          <a:off x="11763375" y="1190625"/>
          <a:ext cx="1029708" cy="301505"/>
          <a:chOff x="11809672" y="2364408"/>
          <a:chExt cx="1032847" cy="298483"/>
        </a:xfrm>
      </xdr:grpSpPr>
      <xdr:sp macro="" textlink="">
        <xdr:nvSpPr>
          <xdr:cNvPr id="137" name="Rechthoek 136">
            <a:hlinkClick xmlns:r="http://schemas.openxmlformats.org/officeDocument/2006/relationships" r:id="rId27"/>
            <a:extLst>
              <a:ext uri="{FF2B5EF4-FFF2-40B4-BE49-F238E27FC236}">
                <a16:creationId xmlns:a16="http://schemas.microsoft.com/office/drawing/2014/main" id="{00000000-0008-0000-0000-000089000000}"/>
              </a:ext>
            </a:extLst>
          </xdr:cNvPr>
          <xdr:cNvSpPr/>
        </xdr:nvSpPr>
        <xdr:spPr>
          <a:xfrm>
            <a:off x="11809672" y="2364408"/>
            <a:ext cx="1032847" cy="298483"/>
          </a:xfrm>
          <a:prstGeom prst="rect">
            <a:avLst/>
          </a:prstGeom>
          <a:solidFill>
            <a:srgbClr val="1226AA"/>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tIns="36000" rIns="144000" bIns="36000" rtlCol="0" anchor="ctr" anchorCtr="0"/>
          <a:lstStyle>
            <a:defPPr>
              <a:defRPr lang="en-N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r"/>
            <a:r>
              <a:rPr lang="nl-NL" sz="900" b="1">
                <a:solidFill>
                  <a:schemeClr val="bg1"/>
                </a:solidFill>
                <a:latin typeface="Calibri Light" panose="020F0302020204030204" pitchFamily="34" charset="0"/>
                <a:cs typeface="Calibri Light" panose="020F0302020204030204" pitchFamily="34" charset="0"/>
              </a:rPr>
              <a:t> DELFI webpage  op dnb.nl</a:t>
            </a:r>
            <a:endParaRPr lang="en-NL" sz="900" b="1">
              <a:solidFill>
                <a:schemeClr val="bg1"/>
              </a:solidFill>
              <a:latin typeface="Calibri Light" panose="020F0302020204030204" pitchFamily="34" charset="0"/>
              <a:cs typeface="Calibri Light" panose="020F0302020204030204" pitchFamily="34" charset="0"/>
            </a:endParaRPr>
          </a:p>
        </xdr:txBody>
      </xdr:sp>
      <xdr:sp macro="" textlink="">
        <xdr:nvSpPr>
          <xdr:cNvPr id="139" name="Gelijkbenige driehoek 138">
            <a:extLst>
              <a:ext uri="{FF2B5EF4-FFF2-40B4-BE49-F238E27FC236}">
                <a16:creationId xmlns:a16="http://schemas.microsoft.com/office/drawing/2014/main" id="{00000000-0008-0000-0000-00008B000000}"/>
              </a:ext>
            </a:extLst>
          </xdr:cNvPr>
          <xdr:cNvSpPr/>
        </xdr:nvSpPr>
        <xdr:spPr>
          <a:xfrm rot="5400000">
            <a:off x="12743593" y="2554119"/>
            <a:ext cx="83344" cy="66647"/>
          </a:xfrm>
          <a:prstGeom prs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NL" sz="1100"/>
          </a:p>
        </xdr:txBody>
      </xdr:sp>
    </xdr:grp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V107"/>
  <sheetViews>
    <sheetView showGridLines="0" showRowColHeaders="0" tabSelected="1" zoomScaleNormal="100" workbookViewId="0">
      <selection activeCell="B2" sqref="B2"/>
    </sheetView>
  </sheetViews>
  <sheetFormatPr defaultColWidth="9.140625" defaultRowHeight="12.75" x14ac:dyDescent="0.2"/>
  <cols>
    <col min="1" max="1" width="1.7109375" style="5" customWidth="1"/>
    <col min="2" max="2" width="29.42578125" style="5" customWidth="1"/>
    <col min="3" max="3" width="2.7109375" style="5" customWidth="1"/>
    <col min="4" max="4" width="7.42578125" style="5" customWidth="1"/>
    <col min="5" max="5" width="8.7109375" style="5" customWidth="1"/>
    <col min="6" max="6" width="5" style="5" bestFit="1" customWidth="1"/>
    <col min="7" max="14" width="8.7109375" style="5" customWidth="1"/>
    <col min="15" max="15" width="2.7109375" style="5" customWidth="1"/>
    <col min="16" max="23" width="8.7109375" style="5" customWidth="1"/>
    <col min="24" max="26" width="9.140625" style="5"/>
    <col min="27" max="27" width="9.140625" style="25" customWidth="1"/>
    <col min="28" max="34" width="9.140625" style="25" hidden="1" customWidth="1"/>
    <col min="35" max="48" width="9.140625" style="6" hidden="1" customWidth="1"/>
    <col min="49" max="16384" width="9.140625" style="6"/>
  </cols>
  <sheetData>
    <row r="1" spans="1:27" ht="3.95" customHeight="1" x14ac:dyDescent="0.2"/>
    <row r="2" spans="1:27" ht="24" customHeight="1" x14ac:dyDescent="0.2">
      <c r="A2" s="7"/>
      <c r="B2" s="19" t="s">
        <v>40</v>
      </c>
      <c r="C2" s="7"/>
      <c r="D2" s="7"/>
      <c r="E2" s="7"/>
      <c r="F2" s="7"/>
      <c r="G2" s="7"/>
      <c r="H2" s="7"/>
      <c r="I2" s="7"/>
      <c r="J2" s="7"/>
      <c r="K2" s="7"/>
      <c r="L2" s="7"/>
      <c r="M2" s="7"/>
      <c r="N2" s="7"/>
      <c r="O2" s="7"/>
      <c r="P2" s="7"/>
      <c r="Q2" s="7"/>
      <c r="R2" s="7"/>
      <c r="S2" s="7"/>
      <c r="T2" s="7"/>
      <c r="U2" s="7"/>
      <c r="V2" s="7"/>
      <c r="W2" s="71"/>
      <c r="X2" s="71" t="s">
        <v>95</v>
      </c>
      <c r="Y2" s="7"/>
      <c r="Z2" s="7"/>
      <c r="AA2" s="7"/>
    </row>
    <row r="3" spans="1:27" ht="6" customHeight="1" x14ac:dyDescent="0.2"/>
    <row r="4" spans="1:27" ht="15.75" x14ac:dyDescent="0.25">
      <c r="B4" s="20" t="s">
        <v>41</v>
      </c>
    </row>
    <row r="6" spans="1:27" x14ac:dyDescent="0.2">
      <c r="B6" s="8"/>
    </row>
    <row r="8" spans="1:27" x14ac:dyDescent="0.2">
      <c r="B8" s="8"/>
    </row>
    <row r="11" spans="1:27" ht="15.75" x14ac:dyDescent="0.25">
      <c r="B11" s="20" t="s">
        <v>42</v>
      </c>
    </row>
    <row r="32" ht="8.1" customHeight="1" x14ac:dyDescent="0.2"/>
    <row r="33" spans="1:47" ht="24" customHeight="1" x14ac:dyDescent="0.2">
      <c r="A33" s="7"/>
      <c r="B33" s="19" t="s">
        <v>72</v>
      </c>
      <c r="C33" s="7"/>
      <c r="D33" s="7"/>
      <c r="E33" s="7"/>
      <c r="F33" s="7"/>
      <c r="G33" s="7"/>
      <c r="H33" s="7"/>
      <c r="I33" s="7"/>
      <c r="J33" s="7"/>
      <c r="K33" s="7"/>
      <c r="L33" s="7"/>
      <c r="M33" s="7"/>
      <c r="N33" s="7"/>
      <c r="O33" s="7"/>
      <c r="P33" s="7"/>
      <c r="Q33" s="7"/>
      <c r="R33" s="7"/>
      <c r="S33" s="7"/>
      <c r="T33" s="7"/>
      <c r="U33" s="7"/>
      <c r="V33" s="7"/>
      <c r="W33" s="7"/>
      <c r="X33" s="7"/>
      <c r="Y33" s="7"/>
      <c r="Z33" s="7"/>
      <c r="AA33" s="7"/>
    </row>
    <row r="34" spans="1:47" ht="3.95" customHeight="1" x14ac:dyDescent="0.2">
      <c r="AA34" s="11"/>
      <c r="AB34" s="11"/>
    </row>
    <row r="35" spans="1:47" ht="15" x14ac:dyDescent="0.2">
      <c r="B35" s="51" t="s">
        <v>43</v>
      </c>
      <c r="C35" s="7"/>
      <c r="D35" s="7"/>
      <c r="E35" s="7"/>
      <c r="F35" s="7"/>
      <c r="G35" s="21" t="s">
        <v>15</v>
      </c>
      <c r="H35" s="7"/>
      <c r="I35" s="7"/>
      <c r="J35" s="7"/>
      <c r="K35" s="27"/>
      <c r="L35" s="27"/>
      <c r="M35" s="27"/>
      <c r="N35" s="27"/>
      <c r="O35" s="27"/>
      <c r="P35" s="9"/>
      <c r="Q35" s="21" t="s">
        <v>44</v>
      </c>
      <c r="R35" s="9"/>
      <c r="S35" s="7"/>
      <c r="T35" s="7"/>
      <c r="U35" s="7"/>
      <c r="V35" s="7"/>
      <c r="W35" s="7"/>
      <c r="X35" s="7"/>
      <c r="Y35" s="7"/>
      <c r="AI35" s="51" t="s">
        <v>73</v>
      </c>
      <c r="AJ35" s="9"/>
      <c r="AK35" s="9"/>
      <c r="AL35" s="14"/>
      <c r="AM35" s="14"/>
      <c r="AN35" s="21" t="s">
        <v>15</v>
      </c>
      <c r="AO35" s="7"/>
      <c r="AP35" s="7"/>
      <c r="AQ35" s="7"/>
      <c r="AR35" s="7"/>
      <c r="AS35" s="7"/>
      <c r="AT35" s="9"/>
      <c r="AU35" s="9"/>
    </row>
    <row r="36" spans="1:47" x14ac:dyDescent="0.2">
      <c r="B36" s="22"/>
      <c r="C36" s="7"/>
      <c r="D36" s="22"/>
      <c r="E36" s="7"/>
      <c r="F36" s="21"/>
      <c r="G36" s="9">
        <v>1</v>
      </c>
      <c r="H36" s="9">
        <v>2</v>
      </c>
      <c r="I36" s="9">
        <v>3</v>
      </c>
      <c r="J36" s="21">
        <v>4</v>
      </c>
      <c r="K36" s="27">
        <v>5</v>
      </c>
      <c r="L36" s="27">
        <v>6</v>
      </c>
      <c r="M36" s="27">
        <v>7</v>
      </c>
      <c r="N36" s="27">
        <v>8</v>
      </c>
      <c r="O36" s="27"/>
      <c r="P36" s="21" t="s">
        <v>45</v>
      </c>
      <c r="Q36" s="21" t="s">
        <v>46</v>
      </c>
      <c r="R36" s="9"/>
      <c r="S36" s="7"/>
      <c r="T36" s="7"/>
      <c r="U36" s="7"/>
      <c r="V36" s="7"/>
      <c r="W36" s="7"/>
      <c r="X36" s="7"/>
      <c r="Y36" s="7"/>
      <c r="AA36" s="11"/>
      <c r="AB36" s="70" t="s">
        <v>85</v>
      </c>
      <c r="AC36" s="12" t="s">
        <v>5</v>
      </c>
      <c r="AI36" s="9"/>
      <c r="AJ36" s="9"/>
      <c r="AK36" s="22" t="s">
        <v>16</v>
      </c>
      <c r="AL36" s="23" t="s">
        <v>47</v>
      </c>
      <c r="AM36" s="23"/>
      <c r="AN36" s="9">
        <v>1</v>
      </c>
      <c r="AO36" s="9">
        <v>2</v>
      </c>
      <c r="AP36" s="9">
        <v>3</v>
      </c>
      <c r="AQ36" s="9">
        <v>4</v>
      </c>
      <c r="AR36" s="7">
        <v>5</v>
      </c>
      <c r="AS36" s="7">
        <v>6</v>
      </c>
      <c r="AT36" s="9">
        <v>7</v>
      </c>
      <c r="AU36" s="9">
        <v>8</v>
      </c>
    </row>
    <row r="37" spans="1:47" ht="6" customHeight="1" x14ac:dyDescent="0.2">
      <c r="B37" s="7"/>
      <c r="C37" s="7"/>
      <c r="D37" s="7"/>
      <c r="E37" s="7"/>
      <c r="F37" s="7"/>
      <c r="G37" s="7"/>
      <c r="H37" s="7"/>
      <c r="I37" s="7"/>
      <c r="J37" s="7"/>
      <c r="K37" s="27"/>
      <c r="L37" s="27"/>
      <c r="M37" s="27"/>
      <c r="N37" s="27"/>
      <c r="O37" s="27"/>
      <c r="P37" s="9"/>
      <c r="Q37" s="9"/>
      <c r="R37" s="7"/>
      <c r="S37" s="7"/>
      <c r="T37" s="7"/>
      <c r="U37" s="7"/>
      <c r="V37" s="7"/>
      <c r="W37" s="7"/>
      <c r="X37" s="7"/>
      <c r="Y37" s="7"/>
      <c r="AA37" s="11"/>
      <c r="AB37" s="11"/>
      <c r="AC37" s="13"/>
      <c r="AI37" s="9"/>
      <c r="AJ37" s="9"/>
      <c r="AK37" s="7"/>
      <c r="AL37" s="7"/>
      <c r="AM37" s="7"/>
      <c r="AN37" s="9"/>
      <c r="AO37" s="9"/>
      <c r="AP37" s="9"/>
      <c r="AQ37" s="9"/>
      <c r="AR37" s="7"/>
      <c r="AS37" s="7"/>
      <c r="AT37" s="9"/>
      <c r="AU37" s="9"/>
    </row>
    <row r="38" spans="1:47" ht="14.1" customHeight="1" x14ac:dyDescent="0.2">
      <c r="B38" s="9" t="s">
        <v>88</v>
      </c>
      <c r="C38" s="69"/>
      <c r="D38" s="22"/>
      <c r="E38" s="7"/>
      <c r="F38" s="15"/>
      <c r="G38" s="54">
        <v>0</v>
      </c>
      <c r="H38" s="55">
        <v>0</v>
      </c>
      <c r="I38" s="55">
        <v>0</v>
      </c>
      <c r="J38" s="55">
        <v>0</v>
      </c>
      <c r="K38" s="55">
        <v>0</v>
      </c>
      <c r="L38" s="55">
        <v>0</v>
      </c>
      <c r="M38" s="55">
        <v>0</v>
      </c>
      <c r="N38" s="56">
        <v>0</v>
      </c>
      <c r="O38" s="27"/>
      <c r="P38" s="9">
        <v>-5</v>
      </c>
      <c r="Q38" s="9">
        <v>5</v>
      </c>
      <c r="R38" s="26"/>
      <c r="S38" s="7"/>
      <c r="T38" s="7"/>
      <c r="U38" s="7"/>
      <c r="V38" s="7"/>
      <c r="W38" s="7"/>
      <c r="X38" s="7"/>
      <c r="Y38" s="7"/>
      <c r="AA38" s="11"/>
      <c r="AB38" s="70">
        <v>1</v>
      </c>
      <c r="AC38" s="13">
        <f>IF(COUNTIF(G38:N38,"&lt;&gt;0")&gt;0,1,0)</f>
        <v>0</v>
      </c>
      <c r="AI38" s="9" t="s">
        <v>84</v>
      </c>
      <c r="AJ38" s="9"/>
      <c r="AK38" s="22" t="s">
        <v>17</v>
      </c>
      <c r="AL38" s="9">
        <v>4</v>
      </c>
      <c r="AM38" s="9"/>
      <c r="AN38" s="9">
        <f t="shared" ref="AN38:AN48" si="0">AL38+G38</f>
        <v>4</v>
      </c>
      <c r="AO38" s="9">
        <f t="shared" ref="AO38:AU38" si="1">IF(H38=0,$AL38,$AL38+H38)</f>
        <v>4</v>
      </c>
      <c r="AP38" s="9">
        <f t="shared" si="1"/>
        <v>4</v>
      </c>
      <c r="AQ38" s="9">
        <f t="shared" si="1"/>
        <v>4</v>
      </c>
      <c r="AR38" s="9">
        <f t="shared" si="1"/>
        <v>4</v>
      </c>
      <c r="AS38" s="9">
        <f t="shared" si="1"/>
        <v>4</v>
      </c>
      <c r="AT38" s="9">
        <f t="shared" si="1"/>
        <v>4</v>
      </c>
      <c r="AU38" s="9">
        <f t="shared" si="1"/>
        <v>4</v>
      </c>
    </row>
    <row r="39" spans="1:47" ht="14.1" customHeight="1" x14ac:dyDescent="0.2">
      <c r="B39" s="9" t="s">
        <v>89</v>
      </c>
      <c r="C39" s="69"/>
      <c r="D39" s="66"/>
      <c r="E39" s="7"/>
      <c r="F39" s="14"/>
      <c r="G39" s="57">
        <v>0</v>
      </c>
      <c r="H39" s="24">
        <v>0</v>
      </c>
      <c r="I39" s="24">
        <v>0</v>
      </c>
      <c r="J39" s="24">
        <v>0</v>
      </c>
      <c r="K39" s="24">
        <v>0</v>
      </c>
      <c r="L39" s="24">
        <v>0</v>
      </c>
      <c r="M39" s="24">
        <v>0</v>
      </c>
      <c r="N39" s="58">
        <v>0</v>
      </c>
      <c r="O39" s="27"/>
      <c r="P39" s="9">
        <v>-20</v>
      </c>
      <c r="Q39" s="9">
        <v>20</v>
      </c>
      <c r="R39" s="26"/>
      <c r="S39" s="7"/>
      <c r="T39" s="7"/>
      <c r="U39" s="7"/>
      <c r="V39" s="7"/>
      <c r="W39" s="7"/>
      <c r="X39" s="7"/>
      <c r="Y39" s="7"/>
      <c r="AA39" s="11"/>
      <c r="AB39" s="70">
        <v>15</v>
      </c>
      <c r="AC39" s="13">
        <f t="shared" ref="AC39:AC48" si="2">IF(COUNTIF(G39:N39,"&lt;&gt;0")&gt;0,1,0)</f>
        <v>0</v>
      </c>
      <c r="AI39" s="9" t="s">
        <v>78</v>
      </c>
      <c r="AJ39" s="9"/>
      <c r="AK39" s="66" t="s">
        <v>3</v>
      </c>
      <c r="AL39" s="9">
        <v>75</v>
      </c>
      <c r="AM39" s="9"/>
      <c r="AN39" s="67">
        <f>AL39+G39*(15/20)</f>
        <v>75</v>
      </c>
      <c r="AO39" s="67">
        <f t="shared" ref="AO39:AU39" si="3">IF(H39=0,AN39,AN39+H39*(15/20))</f>
        <v>75</v>
      </c>
      <c r="AP39" s="67">
        <f t="shared" si="3"/>
        <v>75</v>
      </c>
      <c r="AQ39" s="67">
        <f t="shared" si="3"/>
        <v>75</v>
      </c>
      <c r="AR39" s="67">
        <f t="shared" si="3"/>
        <v>75</v>
      </c>
      <c r="AS39" s="67">
        <f t="shared" si="3"/>
        <v>75</v>
      </c>
      <c r="AT39" s="67">
        <f t="shared" si="3"/>
        <v>75</v>
      </c>
      <c r="AU39" s="67">
        <f t="shared" si="3"/>
        <v>75</v>
      </c>
    </row>
    <row r="40" spans="1:47" ht="14.1" customHeight="1" x14ac:dyDescent="0.2">
      <c r="B40" s="9" t="s">
        <v>80</v>
      </c>
      <c r="C40" s="69"/>
      <c r="D40" s="66"/>
      <c r="E40" s="7"/>
      <c r="F40" s="14"/>
      <c r="G40" s="57">
        <v>0</v>
      </c>
      <c r="H40" s="24">
        <v>0</v>
      </c>
      <c r="I40" s="24">
        <v>0</v>
      </c>
      <c r="J40" s="24">
        <v>0</v>
      </c>
      <c r="K40" s="24">
        <v>0</v>
      </c>
      <c r="L40" s="24">
        <v>0</v>
      </c>
      <c r="M40" s="24">
        <v>0</v>
      </c>
      <c r="N40" s="58">
        <v>0</v>
      </c>
      <c r="O40" s="27"/>
      <c r="P40" s="9">
        <v>-2</v>
      </c>
      <c r="Q40" s="9">
        <v>4</v>
      </c>
      <c r="R40" s="26"/>
      <c r="S40" s="7"/>
      <c r="T40" s="7"/>
      <c r="U40" s="7"/>
      <c r="V40" s="7"/>
      <c r="W40" s="7"/>
      <c r="X40" s="7"/>
      <c r="Y40" s="7"/>
      <c r="AA40" s="11"/>
      <c r="AB40" s="70">
        <v>1</v>
      </c>
      <c r="AC40" s="13">
        <f t="shared" si="2"/>
        <v>0</v>
      </c>
      <c r="AI40" s="9" t="s">
        <v>80</v>
      </c>
      <c r="AJ40" s="9"/>
      <c r="AK40" s="66" t="s">
        <v>3</v>
      </c>
      <c r="AL40" s="9">
        <v>3</v>
      </c>
      <c r="AM40" s="9"/>
      <c r="AN40" s="67">
        <f t="shared" si="0"/>
        <v>3</v>
      </c>
      <c r="AO40" s="67">
        <f t="shared" ref="AO40:AU43" si="4">IF(H40=0,AN40,AN40+H40)</f>
        <v>3</v>
      </c>
      <c r="AP40" s="67">
        <f t="shared" si="4"/>
        <v>3</v>
      </c>
      <c r="AQ40" s="67">
        <f t="shared" si="4"/>
        <v>3</v>
      </c>
      <c r="AR40" s="67">
        <f t="shared" si="4"/>
        <v>3</v>
      </c>
      <c r="AS40" s="67">
        <f t="shared" si="4"/>
        <v>3</v>
      </c>
      <c r="AT40" s="67">
        <f t="shared" si="4"/>
        <v>3</v>
      </c>
      <c r="AU40" s="67">
        <f t="shared" si="4"/>
        <v>3</v>
      </c>
    </row>
    <row r="41" spans="1:47" ht="14.1" customHeight="1" x14ac:dyDescent="0.2">
      <c r="B41" s="9" t="s">
        <v>87</v>
      </c>
      <c r="C41" s="69"/>
      <c r="D41" s="66"/>
      <c r="E41" s="7"/>
      <c r="F41" s="16"/>
      <c r="G41" s="57">
        <v>0</v>
      </c>
      <c r="H41" s="24">
        <v>0</v>
      </c>
      <c r="I41" s="24">
        <v>0</v>
      </c>
      <c r="J41" s="24">
        <v>0</v>
      </c>
      <c r="K41" s="24">
        <v>0</v>
      </c>
      <c r="L41" s="24">
        <v>0</v>
      </c>
      <c r="M41" s="24">
        <v>0</v>
      </c>
      <c r="N41" s="58">
        <v>0</v>
      </c>
      <c r="O41" s="27"/>
      <c r="P41" s="9">
        <v>-10</v>
      </c>
      <c r="Q41" s="9">
        <v>10</v>
      </c>
      <c r="R41" s="26"/>
      <c r="S41" s="7"/>
      <c r="T41" s="7"/>
      <c r="U41" s="7"/>
      <c r="V41" s="7"/>
      <c r="W41" s="7"/>
      <c r="X41" s="7"/>
      <c r="Y41" s="7"/>
      <c r="AA41" s="11"/>
      <c r="AB41" s="70">
        <v>6.25E-2</v>
      </c>
      <c r="AC41" s="13">
        <f t="shared" si="2"/>
        <v>0</v>
      </c>
      <c r="AI41" s="9" t="s">
        <v>81</v>
      </c>
      <c r="AJ41" s="9"/>
      <c r="AK41" s="66" t="s">
        <v>3</v>
      </c>
      <c r="AL41" s="9">
        <v>1.25</v>
      </c>
      <c r="AM41" s="9"/>
      <c r="AN41" s="68">
        <f>AL41+G41/100</f>
        <v>1.25</v>
      </c>
      <c r="AO41" s="68">
        <f t="shared" ref="AO41:AU41" si="5">IF(H41=0,AN41,AN41+H41/100)</f>
        <v>1.25</v>
      </c>
      <c r="AP41" s="68">
        <f t="shared" si="5"/>
        <v>1.25</v>
      </c>
      <c r="AQ41" s="68">
        <f t="shared" si="5"/>
        <v>1.25</v>
      </c>
      <c r="AR41" s="68">
        <f t="shared" si="5"/>
        <v>1.25</v>
      </c>
      <c r="AS41" s="68">
        <f t="shared" si="5"/>
        <v>1.25</v>
      </c>
      <c r="AT41" s="68">
        <f t="shared" si="5"/>
        <v>1.25</v>
      </c>
      <c r="AU41" s="68">
        <f t="shared" si="5"/>
        <v>1.25</v>
      </c>
    </row>
    <row r="42" spans="1:47" ht="14.1" customHeight="1" x14ac:dyDescent="0.2">
      <c r="B42" s="9" t="s">
        <v>83</v>
      </c>
      <c r="C42" s="69"/>
      <c r="D42" s="66"/>
      <c r="E42" s="7"/>
      <c r="F42" s="14"/>
      <c r="G42" s="57">
        <v>0</v>
      </c>
      <c r="H42" s="24">
        <v>0</v>
      </c>
      <c r="I42" s="24">
        <v>0</v>
      </c>
      <c r="J42" s="24">
        <v>0</v>
      </c>
      <c r="K42" s="24">
        <v>0</v>
      </c>
      <c r="L42" s="24">
        <v>0</v>
      </c>
      <c r="M42" s="24">
        <v>0</v>
      </c>
      <c r="N42" s="58">
        <v>0</v>
      </c>
      <c r="O42" s="27"/>
      <c r="P42" s="9">
        <v>-2</v>
      </c>
      <c r="Q42" s="9">
        <v>2</v>
      </c>
      <c r="R42" s="26"/>
      <c r="S42" s="7"/>
      <c r="T42" s="7"/>
      <c r="U42" s="7"/>
      <c r="V42" s="7"/>
      <c r="W42" s="7"/>
      <c r="X42" s="7"/>
      <c r="Y42" s="7"/>
      <c r="AA42" s="11"/>
      <c r="AB42" s="70">
        <v>1</v>
      </c>
      <c r="AC42" s="13">
        <f t="shared" si="2"/>
        <v>0</v>
      </c>
      <c r="AI42" s="9" t="s">
        <v>83</v>
      </c>
      <c r="AJ42" s="9"/>
      <c r="AK42" s="66" t="s">
        <v>3</v>
      </c>
      <c r="AL42" s="9">
        <v>10</v>
      </c>
      <c r="AM42" s="9"/>
      <c r="AN42" s="67">
        <f t="shared" si="0"/>
        <v>10</v>
      </c>
      <c r="AO42" s="67">
        <f t="shared" si="4"/>
        <v>10</v>
      </c>
      <c r="AP42" s="67">
        <f t="shared" si="4"/>
        <v>10</v>
      </c>
      <c r="AQ42" s="67">
        <f t="shared" si="4"/>
        <v>10</v>
      </c>
      <c r="AR42" s="67">
        <f t="shared" si="4"/>
        <v>10</v>
      </c>
      <c r="AS42" s="67">
        <f t="shared" si="4"/>
        <v>10</v>
      </c>
      <c r="AT42" s="67">
        <f t="shared" si="4"/>
        <v>10</v>
      </c>
      <c r="AU42" s="67">
        <f t="shared" si="4"/>
        <v>10</v>
      </c>
    </row>
    <row r="43" spans="1:47" ht="14.1" customHeight="1" x14ac:dyDescent="0.2">
      <c r="B43" s="9" t="s">
        <v>82</v>
      </c>
      <c r="C43" s="69"/>
      <c r="D43" s="66"/>
      <c r="E43" s="7"/>
      <c r="F43" s="14"/>
      <c r="G43" s="57">
        <v>0</v>
      </c>
      <c r="H43" s="24">
        <v>0</v>
      </c>
      <c r="I43" s="24">
        <v>0</v>
      </c>
      <c r="J43" s="24">
        <v>0</v>
      </c>
      <c r="K43" s="24">
        <v>0</v>
      </c>
      <c r="L43" s="24">
        <v>0</v>
      </c>
      <c r="M43" s="24">
        <v>0</v>
      </c>
      <c r="N43" s="58">
        <v>0</v>
      </c>
      <c r="O43" s="27"/>
      <c r="P43" s="9">
        <v>-2</v>
      </c>
      <c r="Q43" s="9">
        <v>2</v>
      </c>
      <c r="R43" s="26"/>
      <c r="S43" s="7"/>
      <c r="T43" s="53" t="str">
        <f>IF(AE43&lt;3,"","Je hebt bij meer dan twee variabelen een impuls gegeven.")</f>
        <v/>
      </c>
      <c r="U43" s="7"/>
      <c r="V43" s="7"/>
      <c r="W43" s="7"/>
      <c r="X43" s="7"/>
      <c r="Y43" s="7"/>
      <c r="AA43" s="11"/>
      <c r="AB43" s="70">
        <v>1</v>
      </c>
      <c r="AC43" s="13">
        <f t="shared" si="2"/>
        <v>0</v>
      </c>
      <c r="AE43" s="13">
        <f>SUM(AC38:AC48)</f>
        <v>0</v>
      </c>
      <c r="AF43" s="17" t="s">
        <v>39</v>
      </c>
      <c r="AG43" s="13"/>
      <c r="AI43" s="9" t="s">
        <v>82</v>
      </c>
      <c r="AJ43" s="9"/>
      <c r="AK43" s="66" t="s">
        <v>3</v>
      </c>
      <c r="AL43" s="9">
        <v>15</v>
      </c>
      <c r="AM43" s="9"/>
      <c r="AN43" s="67">
        <f t="shared" si="0"/>
        <v>15</v>
      </c>
      <c r="AO43" s="67">
        <f t="shared" si="4"/>
        <v>15</v>
      </c>
      <c r="AP43" s="67">
        <f t="shared" si="4"/>
        <v>15</v>
      </c>
      <c r="AQ43" s="67">
        <f t="shared" si="4"/>
        <v>15</v>
      </c>
      <c r="AR43" s="67">
        <f t="shared" si="4"/>
        <v>15</v>
      </c>
      <c r="AS43" s="67">
        <f t="shared" si="4"/>
        <v>15</v>
      </c>
      <c r="AT43" s="67">
        <f t="shared" si="4"/>
        <v>15</v>
      </c>
      <c r="AU43" s="67">
        <f t="shared" si="4"/>
        <v>15</v>
      </c>
    </row>
    <row r="44" spans="1:47" ht="14.1" customHeight="1" x14ac:dyDescent="0.2">
      <c r="B44" s="9" t="s">
        <v>90</v>
      </c>
      <c r="C44" s="69"/>
      <c r="D44" s="22"/>
      <c r="E44" s="7"/>
      <c r="F44" s="14"/>
      <c r="G44" s="57">
        <v>0</v>
      </c>
      <c r="H44" s="24">
        <v>0</v>
      </c>
      <c r="I44" s="24">
        <v>0</v>
      </c>
      <c r="J44" s="24">
        <v>0</v>
      </c>
      <c r="K44" s="24">
        <v>0</v>
      </c>
      <c r="L44" s="24">
        <v>0</v>
      </c>
      <c r="M44" s="24">
        <v>0</v>
      </c>
      <c r="N44" s="58">
        <v>0</v>
      </c>
      <c r="O44" s="27"/>
      <c r="P44" s="9">
        <v>-2</v>
      </c>
      <c r="Q44" s="9">
        <v>2</v>
      </c>
      <c r="R44" s="26"/>
      <c r="S44" s="7"/>
      <c r="T44" s="53" t="str">
        <f>IF(AE43&lt;3,"","Hierdoor worden de resultaten minder betrouwbaar.")</f>
        <v/>
      </c>
      <c r="U44" s="7"/>
      <c r="V44" s="7"/>
      <c r="W44" s="7"/>
      <c r="X44" s="7"/>
      <c r="Y44" s="7"/>
      <c r="AA44" s="11"/>
      <c r="AB44" s="70">
        <v>1</v>
      </c>
      <c r="AC44" s="13">
        <f t="shared" si="2"/>
        <v>0</v>
      </c>
      <c r="AI44" s="9" t="s">
        <v>35</v>
      </c>
      <c r="AJ44" s="9"/>
      <c r="AK44" s="22" t="s">
        <v>17</v>
      </c>
      <c r="AL44" s="9">
        <v>0.5</v>
      </c>
      <c r="AM44" s="9"/>
      <c r="AN44" s="9">
        <f t="shared" si="0"/>
        <v>0.5</v>
      </c>
      <c r="AO44" s="9">
        <f t="shared" ref="AO44:AU45" si="6">IF(H44=0,$AL44,$AL44+H44)</f>
        <v>0.5</v>
      </c>
      <c r="AP44" s="9">
        <f t="shared" si="6"/>
        <v>0.5</v>
      </c>
      <c r="AQ44" s="9">
        <f t="shared" si="6"/>
        <v>0.5</v>
      </c>
      <c r="AR44" s="9">
        <f t="shared" si="6"/>
        <v>0.5</v>
      </c>
      <c r="AS44" s="9">
        <f t="shared" si="6"/>
        <v>0.5</v>
      </c>
      <c r="AT44" s="9">
        <f t="shared" si="6"/>
        <v>0.5</v>
      </c>
      <c r="AU44" s="9">
        <f t="shared" si="6"/>
        <v>0.5</v>
      </c>
    </row>
    <row r="45" spans="1:47" ht="14.1" customHeight="1" x14ac:dyDescent="0.2">
      <c r="B45" s="9" t="s">
        <v>91</v>
      </c>
      <c r="C45" s="69"/>
      <c r="D45" s="22"/>
      <c r="E45" s="7"/>
      <c r="F45" s="14"/>
      <c r="G45" s="57">
        <v>0</v>
      </c>
      <c r="H45" s="24">
        <v>0</v>
      </c>
      <c r="I45" s="24">
        <v>0</v>
      </c>
      <c r="J45" s="24">
        <v>0</v>
      </c>
      <c r="K45" s="24">
        <v>0</v>
      </c>
      <c r="L45" s="24">
        <v>0</v>
      </c>
      <c r="M45" s="24">
        <v>0</v>
      </c>
      <c r="N45" s="58">
        <v>0</v>
      </c>
      <c r="O45" s="27"/>
      <c r="P45" s="9">
        <v>-5</v>
      </c>
      <c r="Q45" s="9">
        <v>5</v>
      </c>
      <c r="R45" s="26"/>
      <c r="S45" s="7"/>
      <c r="T45" s="7"/>
      <c r="U45" s="7"/>
      <c r="V45" s="7"/>
      <c r="W45" s="7"/>
      <c r="X45" s="7"/>
      <c r="Y45" s="7"/>
      <c r="AA45" s="11"/>
      <c r="AB45" s="70">
        <v>1</v>
      </c>
      <c r="AC45" s="13">
        <f t="shared" si="2"/>
        <v>0</v>
      </c>
      <c r="AI45" s="9" t="s">
        <v>36</v>
      </c>
      <c r="AJ45" s="9"/>
      <c r="AK45" s="22" t="s">
        <v>17</v>
      </c>
      <c r="AL45" s="9">
        <v>3</v>
      </c>
      <c r="AM45" s="9"/>
      <c r="AN45" s="9">
        <f t="shared" si="0"/>
        <v>3</v>
      </c>
      <c r="AO45" s="9">
        <f t="shared" si="6"/>
        <v>3</v>
      </c>
      <c r="AP45" s="9">
        <f t="shared" si="6"/>
        <v>3</v>
      </c>
      <c r="AQ45" s="9">
        <f t="shared" si="6"/>
        <v>3</v>
      </c>
      <c r="AR45" s="9">
        <f t="shared" si="6"/>
        <v>3</v>
      </c>
      <c r="AS45" s="9">
        <f t="shared" si="6"/>
        <v>3</v>
      </c>
      <c r="AT45" s="9">
        <f t="shared" si="6"/>
        <v>3</v>
      </c>
      <c r="AU45" s="9">
        <f t="shared" si="6"/>
        <v>3</v>
      </c>
    </row>
    <row r="46" spans="1:47" ht="14.1" customHeight="1" x14ac:dyDescent="0.2">
      <c r="B46" s="9" t="s">
        <v>79</v>
      </c>
      <c r="C46" s="69"/>
      <c r="D46" s="66"/>
      <c r="E46" s="7"/>
      <c r="F46" s="15"/>
      <c r="G46" s="57">
        <v>0</v>
      </c>
      <c r="H46" s="24">
        <v>0</v>
      </c>
      <c r="I46" s="24">
        <v>0</v>
      </c>
      <c r="J46" s="24">
        <v>0</v>
      </c>
      <c r="K46" s="24">
        <v>0</v>
      </c>
      <c r="L46" s="24">
        <v>0</v>
      </c>
      <c r="M46" s="24">
        <v>0</v>
      </c>
      <c r="N46" s="58">
        <v>0</v>
      </c>
      <c r="O46" s="27"/>
      <c r="P46" s="9">
        <v>-10</v>
      </c>
      <c r="Q46" s="9">
        <v>10</v>
      </c>
      <c r="R46" s="26"/>
      <c r="S46" s="7"/>
      <c r="T46" s="7"/>
      <c r="U46" s="7"/>
      <c r="V46" s="7"/>
      <c r="W46" s="7"/>
      <c r="X46" s="7"/>
      <c r="Y46" s="7"/>
      <c r="AA46" s="11"/>
      <c r="AB46" s="70">
        <v>2.5</v>
      </c>
      <c r="AC46" s="13">
        <f t="shared" si="2"/>
        <v>0</v>
      </c>
      <c r="AI46" s="9" t="s">
        <v>79</v>
      </c>
      <c r="AJ46" s="9"/>
      <c r="AK46" s="66" t="s">
        <v>3</v>
      </c>
      <c r="AL46" s="9">
        <v>25</v>
      </c>
      <c r="AM46" s="9"/>
      <c r="AN46" s="67">
        <f t="shared" si="0"/>
        <v>25</v>
      </c>
      <c r="AO46" s="67">
        <f t="shared" ref="AO46:AU46" si="7">IF(H46=0,AN46,AN46+H46)</f>
        <v>25</v>
      </c>
      <c r="AP46" s="67">
        <f t="shared" si="7"/>
        <v>25</v>
      </c>
      <c r="AQ46" s="67">
        <f t="shared" si="7"/>
        <v>25</v>
      </c>
      <c r="AR46" s="67">
        <f t="shared" si="7"/>
        <v>25</v>
      </c>
      <c r="AS46" s="67">
        <f t="shared" si="7"/>
        <v>25</v>
      </c>
      <c r="AT46" s="67">
        <f t="shared" si="7"/>
        <v>25</v>
      </c>
      <c r="AU46" s="67">
        <f t="shared" si="7"/>
        <v>25</v>
      </c>
    </row>
    <row r="47" spans="1:47" ht="14.1" customHeight="1" x14ac:dyDescent="0.2">
      <c r="B47" s="9" t="s">
        <v>92</v>
      </c>
      <c r="C47" s="69"/>
      <c r="D47" s="22"/>
      <c r="E47" s="7"/>
      <c r="F47" s="14"/>
      <c r="G47" s="57">
        <v>0</v>
      </c>
      <c r="H47" s="24">
        <v>0</v>
      </c>
      <c r="I47" s="24">
        <v>0</v>
      </c>
      <c r="J47" s="24">
        <v>0</v>
      </c>
      <c r="K47" s="24">
        <v>0</v>
      </c>
      <c r="L47" s="24">
        <v>0</v>
      </c>
      <c r="M47" s="24">
        <v>0</v>
      </c>
      <c r="N47" s="58">
        <v>0</v>
      </c>
      <c r="O47" s="27"/>
      <c r="P47" s="9">
        <v>-20</v>
      </c>
      <c r="Q47" s="9">
        <v>20</v>
      </c>
      <c r="R47" s="26"/>
      <c r="S47" s="7"/>
      <c r="T47" s="7"/>
      <c r="U47" s="7"/>
      <c r="V47" s="7"/>
      <c r="W47" s="7"/>
      <c r="X47" s="7"/>
      <c r="Y47" s="7"/>
      <c r="AA47" s="11"/>
      <c r="AB47" s="70">
        <v>20</v>
      </c>
      <c r="AC47" s="13">
        <f t="shared" si="2"/>
        <v>0</v>
      </c>
      <c r="AI47" s="9" t="s">
        <v>37</v>
      </c>
      <c r="AJ47" s="9"/>
      <c r="AK47" s="22" t="s">
        <v>17</v>
      </c>
      <c r="AL47" s="9">
        <v>3.5</v>
      </c>
      <c r="AM47" s="9"/>
      <c r="AN47" s="9">
        <f t="shared" si="0"/>
        <v>3.5</v>
      </c>
      <c r="AO47" s="9">
        <f t="shared" ref="AO47:AU48" si="8">IF(H47=0,$AL47,$AL47+H47)</f>
        <v>3.5</v>
      </c>
      <c r="AP47" s="9">
        <f t="shared" si="8"/>
        <v>3.5</v>
      </c>
      <c r="AQ47" s="9">
        <f t="shared" si="8"/>
        <v>3.5</v>
      </c>
      <c r="AR47" s="9">
        <f t="shared" si="8"/>
        <v>3.5</v>
      </c>
      <c r="AS47" s="9">
        <f t="shared" si="8"/>
        <v>3.5</v>
      </c>
      <c r="AT47" s="9">
        <f t="shared" si="8"/>
        <v>3.5</v>
      </c>
      <c r="AU47" s="9">
        <f t="shared" si="8"/>
        <v>3.5</v>
      </c>
    </row>
    <row r="48" spans="1:47" ht="14.1" customHeight="1" x14ac:dyDescent="0.2">
      <c r="B48" s="9" t="s">
        <v>93</v>
      </c>
      <c r="C48" s="69"/>
      <c r="D48" s="22"/>
      <c r="E48" s="7"/>
      <c r="F48" s="14"/>
      <c r="G48" s="59">
        <v>0</v>
      </c>
      <c r="H48" s="60">
        <v>0</v>
      </c>
      <c r="I48" s="60">
        <v>0</v>
      </c>
      <c r="J48" s="60">
        <v>0</v>
      </c>
      <c r="K48" s="60">
        <v>0</v>
      </c>
      <c r="L48" s="60">
        <v>0</v>
      </c>
      <c r="M48" s="60">
        <v>0</v>
      </c>
      <c r="N48" s="61">
        <v>0</v>
      </c>
      <c r="O48" s="27"/>
      <c r="P48" s="9">
        <v>-20</v>
      </c>
      <c r="Q48" s="9">
        <v>20</v>
      </c>
      <c r="R48" s="26"/>
      <c r="S48" s="7"/>
      <c r="T48" s="7"/>
      <c r="U48" s="7"/>
      <c r="V48" s="7"/>
      <c r="W48" s="7"/>
      <c r="X48" s="7"/>
      <c r="Y48" s="7"/>
      <c r="AA48" s="11"/>
      <c r="AB48" s="70">
        <v>10</v>
      </c>
      <c r="AC48" s="13">
        <f t="shared" si="2"/>
        <v>0</v>
      </c>
      <c r="AI48" s="9" t="s">
        <v>30</v>
      </c>
      <c r="AJ48" s="9"/>
      <c r="AK48" s="22" t="s">
        <v>17</v>
      </c>
      <c r="AL48" s="9">
        <v>2</v>
      </c>
      <c r="AM48" s="9"/>
      <c r="AN48" s="9">
        <f t="shared" si="0"/>
        <v>2</v>
      </c>
      <c r="AO48" s="9">
        <f t="shared" si="8"/>
        <v>2</v>
      </c>
      <c r="AP48" s="9">
        <f t="shared" si="8"/>
        <v>2</v>
      </c>
      <c r="AQ48" s="9">
        <f t="shared" si="8"/>
        <v>2</v>
      </c>
      <c r="AR48" s="9">
        <f t="shared" si="8"/>
        <v>2</v>
      </c>
      <c r="AS48" s="9">
        <f t="shared" si="8"/>
        <v>2</v>
      </c>
      <c r="AT48" s="9">
        <f t="shared" si="8"/>
        <v>2</v>
      </c>
      <c r="AU48" s="9">
        <f t="shared" si="8"/>
        <v>2</v>
      </c>
    </row>
    <row r="49" spans="1:47" ht="8.1" customHeight="1" x14ac:dyDescent="0.2">
      <c r="B49" s="9"/>
      <c r="C49" s="9"/>
      <c r="D49" s="9"/>
      <c r="E49" s="14"/>
      <c r="F49" s="14"/>
      <c r="G49" s="9"/>
      <c r="H49" s="9"/>
      <c r="I49" s="9"/>
      <c r="J49" s="9"/>
      <c r="K49" s="7"/>
      <c r="L49" s="7"/>
      <c r="M49" s="9"/>
      <c r="N49" s="9"/>
      <c r="O49" s="9"/>
      <c r="P49" s="7"/>
      <c r="Q49" s="7"/>
      <c r="R49" s="7"/>
      <c r="S49" s="7"/>
      <c r="T49" s="7"/>
      <c r="U49" s="7"/>
      <c r="V49" s="7"/>
      <c r="W49" s="7"/>
      <c r="X49" s="7"/>
      <c r="Y49" s="7"/>
      <c r="AA49" s="11"/>
      <c r="AB49" s="11"/>
      <c r="AC49" s="11"/>
      <c r="AI49" s="9"/>
      <c r="AJ49" s="9"/>
      <c r="AK49" s="9"/>
      <c r="AL49" s="14"/>
      <c r="AM49" s="14"/>
      <c r="AN49" s="9"/>
      <c r="AO49" s="9"/>
      <c r="AP49" s="9"/>
      <c r="AQ49" s="9"/>
      <c r="AR49" s="7"/>
      <c r="AS49" s="7"/>
      <c r="AT49" s="9"/>
      <c r="AU49" s="9"/>
    </row>
    <row r="50" spans="1:47" ht="3.95" customHeight="1" x14ac:dyDescent="0.2">
      <c r="AA50" s="11"/>
      <c r="AB50" s="11"/>
    </row>
    <row r="51" spans="1:47" ht="24" customHeight="1" x14ac:dyDescent="0.2">
      <c r="A51" s="7"/>
      <c r="B51" s="19" t="s">
        <v>86</v>
      </c>
      <c r="C51" s="7"/>
      <c r="D51" s="7"/>
      <c r="E51" s="7"/>
      <c r="F51" s="7"/>
      <c r="G51" s="7"/>
      <c r="H51" s="7"/>
      <c r="I51" s="7"/>
      <c r="J51" s="7"/>
      <c r="K51" s="7"/>
      <c r="L51" s="7"/>
      <c r="M51" s="7"/>
      <c r="N51" s="7"/>
      <c r="O51" s="7"/>
      <c r="P51" s="7"/>
      <c r="Q51" s="7"/>
      <c r="R51" s="7"/>
      <c r="S51" s="7"/>
      <c r="T51" s="7"/>
      <c r="U51" s="7"/>
      <c r="V51" s="7"/>
      <c r="W51" s="7"/>
      <c r="X51" s="7"/>
      <c r="Y51" s="7"/>
      <c r="Z51" s="7"/>
      <c r="AA51" s="7"/>
    </row>
    <row r="52" spans="1:47" ht="3.95" customHeight="1" x14ac:dyDescent="0.2">
      <c r="A52" s="8"/>
      <c r="B52" s="8"/>
      <c r="C52" s="8"/>
      <c r="D52" s="8"/>
      <c r="E52" s="8"/>
      <c r="F52" s="8"/>
      <c r="G52" s="8"/>
      <c r="H52" s="8"/>
      <c r="I52" s="8"/>
      <c r="J52" s="8"/>
      <c r="K52" s="8"/>
      <c r="L52" s="8"/>
      <c r="M52" s="8"/>
      <c r="N52" s="8"/>
      <c r="O52" s="8"/>
      <c r="P52" s="8"/>
      <c r="Q52" s="8"/>
      <c r="R52" s="8"/>
      <c r="S52" s="8"/>
      <c r="T52" s="8"/>
      <c r="U52" s="8"/>
      <c r="V52" s="8"/>
      <c r="W52" s="8"/>
      <c r="X52" s="8"/>
      <c r="Y52" s="8"/>
      <c r="Z52" s="8"/>
    </row>
    <row r="53" spans="1:47" ht="12" customHeight="1" x14ac:dyDescent="0.2">
      <c r="A53" s="8"/>
      <c r="B53" s="9"/>
      <c r="C53" s="9"/>
      <c r="D53" s="9"/>
      <c r="E53" s="9"/>
      <c r="F53" s="9"/>
      <c r="G53" s="21" t="s">
        <v>15</v>
      </c>
      <c r="H53" s="9"/>
      <c r="I53" s="9"/>
      <c r="J53" s="9"/>
      <c r="K53" s="9"/>
      <c r="L53" s="9"/>
      <c r="M53" s="9"/>
      <c r="N53" s="9"/>
      <c r="O53" s="9"/>
      <c r="P53" s="8"/>
      <c r="Q53" s="8"/>
      <c r="R53" s="8"/>
      <c r="S53" s="8"/>
      <c r="T53" s="8"/>
      <c r="U53" s="8"/>
      <c r="V53" s="8"/>
      <c r="W53" s="8"/>
      <c r="X53" s="8"/>
      <c r="Y53" s="8"/>
      <c r="Z53" s="8"/>
      <c r="AC53" s="63" t="s">
        <v>77</v>
      </c>
      <c r="AD53" s="63"/>
      <c r="AE53" s="63"/>
      <c r="AF53" s="63"/>
      <c r="AG53" s="63"/>
      <c r="AH53" s="63"/>
      <c r="AI53" s="64"/>
      <c r="AJ53" s="64"/>
    </row>
    <row r="54" spans="1:47" x14ac:dyDescent="0.2">
      <c r="B54" s="9"/>
      <c r="C54" s="9"/>
      <c r="D54" s="9"/>
      <c r="E54" s="9"/>
      <c r="F54" s="21"/>
      <c r="G54" s="9">
        <v>1</v>
      </c>
      <c r="H54" s="9">
        <v>2</v>
      </c>
      <c r="I54" s="9">
        <v>3</v>
      </c>
      <c r="J54" s="9">
        <v>4</v>
      </c>
      <c r="K54" s="9">
        <v>5</v>
      </c>
      <c r="L54" s="9">
        <v>6</v>
      </c>
      <c r="M54" s="9">
        <v>7</v>
      </c>
      <c r="N54" s="9">
        <v>8</v>
      </c>
      <c r="O54" s="9"/>
      <c r="P54" s="8"/>
      <c r="Q54" s="8"/>
      <c r="R54" s="8"/>
      <c r="S54" s="8"/>
      <c r="T54" s="8"/>
      <c r="U54" s="8"/>
      <c r="V54" s="8"/>
      <c r="W54" s="8"/>
      <c r="X54" s="8"/>
      <c r="AC54" s="63">
        <v>1</v>
      </c>
      <c r="AD54" s="63">
        <v>2</v>
      </c>
      <c r="AE54" s="63">
        <v>3</v>
      </c>
      <c r="AF54" s="63">
        <v>4</v>
      </c>
      <c r="AG54" s="63">
        <v>5</v>
      </c>
      <c r="AH54" s="63">
        <v>6</v>
      </c>
      <c r="AI54" s="64">
        <v>7</v>
      </c>
      <c r="AJ54" s="64">
        <v>8</v>
      </c>
    </row>
    <row r="55" spans="1:47" x14ac:dyDescent="0.2">
      <c r="B55" s="52" t="s">
        <v>0</v>
      </c>
      <c r="C55" s="52"/>
      <c r="D55" s="9"/>
      <c r="E55" s="9"/>
      <c r="F55" s="9"/>
      <c r="G55" s="22" t="s">
        <v>97</v>
      </c>
      <c r="H55" s="9"/>
      <c r="I55" s="9"/>
      <c r="J55" s="9"/>
      <c r="K55" s="9"/>
      <c r="L55" s="9"/>
      <c r="M55" s="9"/>
      <c r="N55" s="9"/>
      <c r="O55" s="9"/>
      <c r="P55" s="8"/>
      <c r="Q55" s="8"/>
      <c r="R55" s="8"/>
      <c r="S55" s="8"/>
      <c r="T55" s="8"/>
      <c r="U55" s="8"/>
      <c r="V55" s="8"/>
      <c r="W55" s="8"/>
      <c r="X55" s="8"/>
      <c r="AC55" s="63"/>
      <c r="AD55" s="63"/>
      <c r="AE55" s="63"/>
      <c r="AF55" s="63"/>
      <c r="AG55" s="63"/>
      <c r="AH55" s="63"/>
      <c r="AI55" s="64"/>
      <c r="AJ55" s="64"/>
    </row>
    <row r="56" spans="1:47" x14ac:dyDescent="0.2">
      <c r="B56" s="9" t="s">
        <v>18</v>
      </c>
      <c r="C56" s="9"/>
      <c r="D56" s="15"/>
      <c r="E56" s="9"/>
      <c r="F56" s="9"/>
      <c r="G56" s="18">
        <f>Wereldhandel!W11+Olieprijs!W11+'Korte en lange rente'!W11+Wisselkoers!W11+OverhconsDF!W11+Looninkbel!W11+Arbeidsaanbod!W11+Lonen!W11+Pensioenpremies!W11+Aandelenkoers!W11+Huizenprijs!W11</f>
        <v>0</v>
      </c>
      <c r="H56" s="18">
        <f>Wereldhandel!X11+Olieprijs!X11+'Korte en lange rente'!X11+Wisselkoers!X11+OverhconsDF!X11+Looninkbel!X11+Arbeidsaanbod!X11+Lonen!X11+Pensioenpremies!X11+Aandelenkoers!X11+Huizenprijs!X11</f>
        <v>0</v>
      </c>
      <c r="I56" s="18">
        <f>Wereldhandel!Y11+Olieprijs!Y11+'Korte en lange rente'!Y11+Wisselkoers!Y11+OverhconsDF!Y11+Looninkbel!Y11+Arbeidsaanbod!Y11+Lonen!Y11+Pensioenpremies!Y11+Aandelenkoers!Y11+Huizenprijs!Y11</f>
        <v>0</v>
      </c>
      <c r="J56" s="18">
        <f>Wereldhandel!Z11+Olieprijs!Z11+'Korte en lange rente'!Z11+Wisselkoers!Z11+OverhconsDF!Z11+Looninkbel!Z11+Arbeidsaanbod!Z11+Lonen!Z11+Pensioenpremies!Z11+Aandelenkoers!Z11+Huizenprijs!Z11</f>
        <v>0</v>
      </c>
      <c r="K56" s="18">
        <f>Wereldhandel!AA11+Olieprijs!AA11+'Korte en lange rente'!AA11+Wisselkoers!AA11+OverhconsDF!AA11+Looninkbel!AA11+Arbeidsaanbod!AA11+Lonen!AA11+Pensioenpremies!AA11+Aandelenkoers!AA11+Huizenprijs!AA11</f>
        <v>0</v>
      </c>
      <c r="L56" s="18">
        <f>Wereldhandel!AB11+Olieprijs!AB11+'Korte en lange rente'!AB11+Wisselkoers!AB11+OverhconsDF!AB11+Looninkbel!AB11+Arbeidsaanbod!AB11+Lonen!AB11+Pensioenpremies!AB11+Aandelenkoers!AB11+Huizenprijs!AB11</f>
        <v>0</v>
      </c>
      <c r="M56" s="18">
        <f>Wereldhandel!AC11+Olieprijs!AC11+'Korte en lange rente'!AC11+Wisselkoers!AC11+OverhconsDF!AC11+Looninkbel!AC11+Arbeidsaanbod!AC11+Lonen!AC11+Pensioenpremies!AC11+Aandelenkoers!AC11+Huizenprijs!AC11</f>
        <v>0</v>
      </c>
      <c r="N56" s="18">
        <f>Wereldhandel!AD11+Olieprijs!AD11+'Korte en lange rente'!AD11+Wisselkoers!AD11+OverhconsDF!AD11+Looninkbel!AD11+Arbeidsaanbod!AD11+Lonen!AD11+Pensioenpremies!AD11+Aandelenkoers!AD11+Huizenprijs!AD11</f>
        <v>0</v>
      </c>
      <c r="O56" s="9"/>
      <c r="P56" s="8"/>
      <c r="Q56" s="8"/>
      <c r="R56" s="8"/>
      <c r="S56" s="8"/>
      <c r="T56" s="8"/>
      <c r="U56" s="8"/>
      <c r="V56" s="8"/>
      <c r="W56" s="8"/>
      <c r="X56" s="8"/>
      <c r="AC56" s="65">
        <f>SUM($G56:G56)-G$54*$D56</f>
        <v>0</v>
      </c>
      <c r="AD56" s="65">
        <f>SUM($G56:H56)-H$54*$D56</f>
        <v>0</v>
      </c>
      <c r="AE56" s="65">
        <f>SUM($G56:I56)-I$54*$D56</f>
        <v>0</v>
      </c>
      <c r="AF56" s="65">
        <f>SUM($G56:J56)-J$54*$D56</f>
        <v>0</v>
      </c>
      <c r="AG56" s="65">
        <f>SUM($G56:K56)-K$54*$D56</f>
        <v>0</v>
      </c>
      <c r="AH56" s="65">
        <f>SUM($G56:L56)-L$54*$D56</f>
        <v>0</v>
      </c>
      <c r="AI56" s="65">
        <f>SUM($G56:M56)-M$54*$D56</f>
        <v>0</v>
      </c>
      <c r="AJ56" s="65">
        <f>SUM($G56:N56)-N$54*$D56</f>
        <v>0</v>
      </c>
    </row>
    <row r="57" spans="1:47" x14ac:dyDescent="0.2">
      <c r="B57" s="9" t="s">
        <v>19</v>
      </c>
      <c r="C57" s="9"/>
      <c r="D57" s="15"/>
      <c r="E57" s="9"/>
      <c r="F57" s="9"/>
      <c r="G57" s="18">
        <f>Wereldhandel!W12+Olieprijs!W12+'Korte en lange rente'!W12+Wisselkoers!W12+OverhconsDF!W12+Looninkbel!W12+Arbeidsaanbod!W12+Lonen!W12+Pensioenpremies!W12+Aandelenkoers!W12+Huizenprijs!W12</f>
        <v>0</v>
      </c>
      <c r="H57" s="18">
        <f>Wereldhandel!X12+Olieprijs!X12+'Korte en lange rente'!X12+Wisselkoers!X12+OverhconsDF!X12+Looninkbel!X12+Arbeidsaanbod!X12+Lonen!X12+Pensioenpremies!X12+Aandelenkoers!X12+Huizenprijs!X12</f>
        <v>0</v>
      </c>
      <c r="I57" s="18">
        <f>Wereldhandel!Y12+Olieprijs!Y12+'Korte en lange rente'!Y12+Wisselkoers!Y12+OverhconsDF!Y12+Looninkbel!Y12+Arbeidsaanbod!Y12+Lonen!Y12+Pensioenpremies!Y12+Aandelenkoers!Y12+Huizenprijs!Y12</f>
        <v>0</v>
      </c>
      <c r="J57" s="18">
        <f>Wereldhandel!Z12+Olieprijs!Z12+'Korte en lange rente'!Z12+Wisselkoers!Z12+OverhconsDF!Z12+Looninkbel!Z12+Arbeidsaanbod!Z12+Lonen!Z12+Pensioenpremies!Z12+Aandelenkoers!Z12+Huizenprijs!Z12</f>
        <v>0</v>
      </c>
      <c r="K57" s="18">
        <f>Wereldhandel!AA12+Olieprijs!AA12+'Korte en lange rente'!AA12+Wisselkoers!AA12+OverhconsDF!AA12+Looninkbel!AA12+Arbeidsaanbod!AA12+Lonen!AA12+Pensioenpremies!AA12+Aandelenkoers!AA12+Huizenprijs!AA12</f>
        <v>0</v>
      </c>
      <c r="L57" s="18">
        <f>Wereldhandel!AB12+Olieprijs!AB12+'Korte en lange rente'!AB12+Wisselkoers!AB12+OverhconsDF!AB12+Looninkbel!AB12+Arbeidsaanbod!AB12+Lonen!AB12+Pensioenpremies!AB12+Aandelenkoers!AB12+Huizenprijs!AB12</f>
        <v>0</v>
      </c>
      <c r="M57" s="18">
        <f>Wereldhandel!AC12+Olieprijs!AC12+'Korte en lange rente'!AC12+Wisselkoers!AC12+OverhconsDF!AC12+Looninkbel!AC12+Arbeidsaanbod!AC12+Lonen!AC12+Pensioenpremies!AC12+Aandelenkoers!AC12+Huizenprijs!AC12</f>
        <v>0</v>
      </c>
      <c r="N57" s="18">
        <f>Wereldhandel!AD12+Olieprijs!AD12+'Korte en lange rente'!AD12+Wisselkoers!AD12+OverhconsDF!AD12+Looninkbel!AD12+Arbeidsaanbod!AD12+Lonen!AD12+Pensioenpremies!AD12+Aandelenkoers!AD12+Huizenprijs!AD12</f>
        <v>0</v>
      </c>
      <c r="O57" s="9"/>
      <c r="P57" s="8"/>
      <c r="Q57" s="8"/>
      <c r="R57" s="8"/>
      <c r="S57" s="8"/>
      <c r="T57" s="8"/>
      <c r="U57" s="8"/>
      <c r="V57" s="8"/>
      <c r="W57" s="8"/>
      <c r="X57" s="8"/>
      <c r="AC57" s="65">
        <f>SUM($G57:G57)-G$54*$D57</f>
        <v>0</v>
      </c>
      <c r="AD57" s="65">
        <f>SUM($G57:H57)-H$54*$D57</f>
        <v>0</v>
      </c>
      <c r="AE57" s="65">
        <f>SUM($G57:I57)-I$54*$D57</f>
        <v>0</v>
      </c>
      <c r="AF57" s="65">
        <f>SUM($G57:J57)-J$54*$D57</f>
        <v>0</v>
      </c>
      <c r="AG57" s="65">
        <f>SUM($G57:K57)-K$54*$D57</f>
        <v>0</v>
      </c>
      <c r="AH57" s="65">
        <f>SUM($G57:L57)-L$54*$D57</f>
        <v>0</v>
      </c>
      <c r="AI57" s="65">
        <f>SUM($G57:M57)-M$54*$D57</f>
        <v>0</v>
      </c>
      <c r="AJ57" s="65">
        <f>SUM($G57:N57)-N$54*$D57</f>
        <v>0</v>
      </c>
    </row>
    <row r="58" spans="1:47" x14ac:dyDescent="0.2">
      <c r="B58" s="9" t="s">
        <v>20</v>
      </c>
      <c r="C58" s="9"/>
      <c r="D58" s="15"/>
      <c r="E58" s="9"/>
      <c r="F58" s="9"/>
      <c r="G58" s="18">
        <f>Wereldhandel!W13+Olieprijs!W13+'Korte en lange rente'!W13+Wisselkoers!W13+OverhconsDF!W13+Looninkbel!W13+Arbeidsaanbod!W13+Lonen!W13+Pensioenpremies!W13+Aandelenkoers!W13+Huizenprijs!W13</f>
        <v>0</v>
      </c>
      <c r="H58" s="18">
        <f>Wereldhandel!X13+Olieprijs!X13+'Korte en lange rente'!X13+Wisselkoers!X13+OverhconsDF!X13+Looninkbel!X13+Arbeidsaanbod!X13+Lonen!X13+Pensioenpremies!X13+Aandelenkoers!X13+Huizenprijs!X13</f>
        <v>0</v>
      </c>
      <c r="I58" s="18">
        <f>Wereldhandel!Y13+Olieprijs!Y13+'Korte en lange rente'!Y13+Wisselkoers!Y13+OverhconsDF!Y13+Looninkbel!Y13+Arbeidsaanbod!Y13+Lonen!Y13+Pensioenpremies!Y13+Aandelenkoers!Y13+Huizenprijs!Y13</f>
        <v>0</v>
      </c>
      <c r="J58" s="18">
        <f>Wereldhandel!Z13+Olieprijs!Z13+'Korte en lange rente'!Z13+Wisselkoers!Z13+OverhconsDF!Z13+Looninkbel!Z13+Arbeidsaanbod!Z13+Lonen!Z13+Pensioenpremies!Z13+Aandelenkoers!Z13+Huizenprijs!Z13</f>
        <v>0</v>
      </c>
      <c r="K58" s="18">
        <f>Wereldhandel!AA13+Olieprijs!AA13+'Korte en lange rente'!AA13+Wisselkoers!AA13+OverhconsDF!AA13+Looninkbel!AA13+Arbeidsaanbod!AA13+Lonen!AA13+Pensioenpremies!AA13+Aandelenkoers!AA13+Huizenprijs!AA13</f>
        <v>0</v>
      </c>
      <c r="L58" s="18">
        <f>Wereldhandel!AB13+Olieprijs!AB13+'Korte en lange rente'!AB13+Wisselkoers!AB13+OverhconsDF!AB13+Looninkbel!AB13+Arbeidsaanbod!AB13+Lonen!AB13+Pensioenpremies!AB13+Aandelenkoers!AB13+Huizenprijs!AB13</f>
        <v>0</v>
      </c>
      <c r="M58" s="18">
        <f>Wereldhandel!AC13+Olieprijs!AC13+'Korte en lange rente'!AC13+Wisselkoers!AC13+OverhconsDF!AC13+Looninkbel!AC13+Arbeidsaanbod!AC13+Lonen!AC13+Pensioenpremies!AC13+Aandelenkoers!AC13+Huizenprijs!AC13</f>
        <v>0</v>
      </c>
      <c r="N58" s="18">
        <f>Wereldhandel!AD13+Olieprijs!AD13+'Korte en lange rente'!AD13+Wisselkoers!AD13+OverhconsDF!AD13+Looninkbel!AD13+Arbeidsaanbod!AD13+Lonen!AD13+Pensioenpremies!AD13+Aandelenkoers!AD13+Huizenprijs!AD13</f>
        <v>0</v>
      </c>
      <c r="O58" s="9"/>
      <c r="P58" s="8"/>
      <c r="Q58" s="8"/>
      <c r="R58" s="8"/>
      <c r="S58" s="8"/>
      <c r="T58" s="8"/>
      <c r="U58" s="8"/>
      <c r="V58" s="8"/>
      <c r="W58" s="8"/>
      <c r="X58" s="8"/>
      <c r="AC58" s="65">
        <f>SUM($G58:G58)-G$54*$D58</f>
        <v>0</v>
      </c>
      <c r="AD58" s="65">
        <f>SUM($G58:H58)-H$54*$D58</f>
        <v>0</v>
      </c>
      <c r="AE58" s="65">
        <f>SUM($G58:I58)-I$54*$D58</f>
        <v>0</v>
      </c>
      <c r="AF58" s="65">
        <f>SUM($G58:J58)-J$54*$D58</f>
        <v>0</v>
      </c>
      <c r="AG58" s="65">
        <f>SUM($G58:K58)-K$54*$D58</f>
        <v>0</v>
      </c>
      <c r="AH58" s="65">
        <f>SUM($G58:L58)-L$54*$D58</f>
        <v>0</v>
      </c>
      <c r="AI58" s="65">
        <f>SUM($G58:M58)-M$54*$D58</f>
        <v>0</v>
      </c>
      <c r="AJ58" s="65">
        <f>SUM($G58:N58)-N$54*$D58</f>
        <v>0</v>
      </c>
    </row>
    <row r="59" spans="1:47" x14ac:dyDescent="0.2">
      <c r="B59" s="9" t="s">
        <v>21</v>
      </c>
      <c r="C59" s="9"/>
      <c r="D59" s="15"/>
      <c r="E59" s="9"/>
      <c r="F59" s="9"/>
      <c r="G59" s="18">
        <f>Wereldhandel!W14+Olieprijs!W14+'Korte en lange rente'!W14+Wisselkoers!W14+OverhconsDF!W14+Looninkbel!W14+Arbeidsaanbod!W14+Lonen!W14+Pensioenpremies!W14+Aandelenkoers!W14+Huizenprijs!W14</f>
        <v>0</v>
      </c>
      <c r="H59" s="18">
        <f>Wereldhandel!X14+Olieprijs!X14+'Korte en lange rente'!X14+Wisselkoers!X14+OverhconsDF!X14+Looninkbel!X14+Arbeidsaanbod!X14+Lonen!X14+Pensioenpremies!X14+Aandelenkoers!X14+Huizenprijs!X14</f>
        <v>0</v>
      </c>
      <c r="I59" s="18">
        <f>Wereldhandel!Y14+Olieprijs!Y14+'Korte en lange rente'!Y14+Wisselkoers!Y14+OverhconsDF!Y14+Looninkbel!Y14+Arbeidsaanbod!Y14+Lonen!Y14+Pensioenpremies!Y14+Aandelenkoers!Y14+Huizenprijs!Y14</f>
        <v>0</v>
      </c>
      <c r="J59" s="18">
        <f>Wereldhandel!Z14+Olieprijs!Z14+'Korte en lange rente'!Z14+Wisselkoers!Z14+OverhconsDF!Z14+Looninkbel!Z14+Arbeidsaanbod!Z14+Lonen!Z14+Pensioenpremies!Z14+Aandelenkoers!Z14+Huizenprijs!Z14</f>
        <v>0</v>
      </c>
      <c r="K59" s="18">
        <f>Wereldhandel!AA14+Olieprijs!AA14+'Korte en lange rente'!AA14+Wisselkoers!AA14+OverhconsDF!AA14+Looninkbel!AA14+Arbeidsaanbod!AA14+Lonen!AA14+Pensioenpremies!AA14+Aandelenkoers!AA14+Huizenprijs!AA14</f>
        <v>0</v>
      </c>
      <c r="L59" s="18">
        <f>Wereldhandel!AB14+Olieprijs!AB14+'Korte en lange rente'!AB14+Wisselkoers!AB14+OverhconsDF!AB14+Looninkbel!AB14+Arbeidsaanbod!AB14+Lonen!AB14+Pensioenpremies!AB14+Aandelenkoers!AB14+Huizenprijs!AB14</f>
        <v>0</v>
      </c>
      <c r="M59" s="18">
        <f>Wereldhandel!AC14+Olieprijs!AC14+'Korte en lange rente'!AC14+Wisselkoers!AC14+OverhconsDF!AC14+Looninkbel!AC14+Arbeidsaanbod!AC14+Lonen!AC14+Pensioenpremies!AC14+Aandelenkoers!AC14+Huizenprijs!AC14</f>
        <v>0</v>
      </c>
      <c r="N59" s="18">
        <f>Wereldhandel!AD14+Olieprijs!AD14+'Korte en lange rente'!AD14+Wisselkoers!AD14+OverhconsDF!AD14+Looninkbel!AD14+Arbeidsaanbod!AD14+Lonen!AD14+Pensioenpremies!AD14+Aandelenkoers!AD14+Huizenprijs!AD14</f>
        <v>0</v>
      </c>
      <c r="O59" s="9"/>
      <c r="P59" s="8"/>
      <c r="Q59" s="8"/>
      <c r="R59" s="8"/>
      <c r="S59" s="8"/>
      <c r="T59" s="8"/>
      <c r="U59" s="8"/>
      <c r="V59" s="8"/>
      <c r="W59" s="8"/>
      <c r="X59" s="8"/>
      <c r="AC59" s="65">
        <f>SUM($G59:G59)-G$54*$D59</f>
        <v>0</v>
      </c>
      <c r="AD59" s="65">
        <f>SUM($G59:H59)-H$54*$D59</f>
        <v>0</v>
      </c>
      <c r="AE59" s="65">
        <f>SUM($G59:I59)-I$54*$D59</f>
        <v>0</v>
      </c>
      <c r="AF59" s="65">
        <f>SUM($G59:J59)-J$54*$D59</f>
        <v>0</v>
      </c>
      <c r="AG59" s="65">
        <f>SUM($G59:K59)-K$54*$D59</f>
        <v>0</v>
      </c>
      <c r="AH59" s="65">
        <f>SUM($G59:L59)-L$54*$D59</f>
        <v>0</v>
      </c>
      <c r="AI59" s="65">
        <f>SUM($G59:M59)-M$54*$D59</f>
        <v>0</v>
      </c>
      <c r="AJ59" s="65">
        <f>SUM($G59:N59)-N$54*$D59</f>
        <v>0</v>
      </c>
    </row>
    <row r="60" spans="1:47" x14ac:dyDescent="0.2">
      <c r="B60" s="9" t="s">
        <v>22</v>
      </c>
      <c r="C60" s="9"/>
      <c r="D60" s="15"/>
      <c r="E60" s="9"/>
      <c r="F60" s="9"/>
      <c r="G60" s="18">
        <f>Wereldhandel!W15+Olieprijs!W15+'Korte en lange rente'!W15+Wisselkoers!W15+OverhconsDF!W15+Looninkbel!W15+Arbeidsaanbod!W15+Lonen!W15+Pensioenpremies!W15+Aandelenkoers!W15+Huizenprijs!W15</f>
        <v>0</v>
      </c>
      <c r="H60" s="18">
        <f>Wereldhandel!X15+Olieprijs!X15+'Korte en lange rente'!X15+Wisselkoers!X15+OverhconsDF!X15+Looninkbel!X15+Arbeidsaanbod!X15+Lonen!X15+Pensioenpremies!X15+Aandelenkoers!X15+Huizenprijs!X15</f>
        <v>0</v>
      </c>
      <c r="I60" s="18">
        <f>Wereldhandel!Y15+Olieprijs!Y15+'Korte en lange rente'!Y15+Wisselkoers!Y15+OverhconsDF!Y15+Looninkbel!Y15+Arbeidsaanbod!Y15+Lonen!Y15+Pensioenpremies!Y15+Aandelenkoers!Y15+Huizenprijs!Y15</f>
        <v>0</v>
      </c>
      <c r="J60" s="18">
        <f>Wereldhandel!Z15+Olieprijs!Z15+'Korte en lange rente'!Z15+Wisselkoers!Z15+OverhconsDF!Z15+Looninkbel!Z15+Arbeidsaanbod!Z15+Lonen!Z15+Pensioenpremies!Z15+Aandelenkoers!Z15+Huizenprijs!Z15</f>
        <v>0</v>
      </c>
      <c r="K60" s="18">
        <f>Wereldhandel!AA15+Olieprijs!AA15+'Korte en lange rente'!AA15+Wisselkoers!AA15+OverhconsDF!AA15+Looninkbel!AA15+Arbeidsaanbod!AA15+Lonen!AA15+Pensioenpremies!AA15+Aandelenkoers!AA15+Huizenprijs!AA15</f>
        <v>0</v>
      </c>
      <c r="L60" s="18">
        <f>Wereldhandel!AB15+Olieprijs!AB15+'Korte en lange rente'!AB15+Wisselkoers!AB15+OverhconsDF!AB15+Looninkbel!AB15+Arbeidsaanbod!AB15+Lonen!AB15+Pensioenpremies!AB15+Aandelenkoers!AB15+Huizenprijs!AB15</f>
        <v>0</v>
      </c>
      <c r="M60" s="18">
        <f>Wereldhandel!AC15+Olieprijs!AC15+'Korte en lange rente'!AC15+Wisselkoers!AC15+OverhconsDF!AC15+Looninkbel!AC15+Arbeidsaanbod!AC15+Lonen!AC15+Pensioenpremies!AC15+Aandelenkoers!AC15+Huizenprijs!AC15</f>
        <v>0</v>
      </c>
      <c r="N60" s="18">
        <f>Wereldhandel!AD15+Olieprijs!AD15+'Korte en lange rente'!AD15+Wisselkoers!AD15+OverhconsDF!AD15+Looninkbel!AD15+Arbeidsaanbod!AD15+Lonen!AD15+Pensioenpremies!AD15+Aandelenkoers!AD15+Huizenprijs!AD15</f>
        <v>0</v>
      </c>
      <c r="O60" s="9"/>
      <c r="P60" s="8"/>
      <c r="Q60" s="8"/>
      <c r="R60" s="8"/>
      <c r="S60" s="8"/>
      <c r="T60" s="8"/>
      <c r="U60" s="8"/>
      <c r="V60" s="8"/>
      <c r="W60" s="8"/>
      <c r="X60" s="8"/>
      <c r="AC60" s="65">
        <f>SUM($G60:G60)-G$54*$D60</f>
        <v>0</v>
      </c>
      <c r="AD60" s="65">
        <f>SUM($G60:H60)-H$54*$D60</f>
        <v>0</v>
      </c>
      <c r="AE60" s="65">
        <f>SUM($G60:I60)-I$54*$D60</f>
        <v>0</v>
      </c>
      <c r="AF60" s="65">
        <f>SUM($G60:J60)-J$54*$D60</f>
        <v>0</v>
      </c>
      <c r="AG60" s="65">
        <f>SUM($G60:K60)-K$54*$D60</f>
        <v>0</v>
      </c>
      <c r="AH60" s="65">
        <f>SUM($G60:L60)-L$54*$D60</f>
        <v>0</v>
      </c>
      <c r="AI60" s="65">
        <f>SUM($G60:M60)-M$54*$D60</f>
        <v>0</v>
      </c>
      <c r="AJ60" s="65">
        <f>SUM($G60:N60)-N$54*$D60</f>
        <v>0</v>
      </c>
    </row>
    <row r="61" spans="1:47" x14ac:dyDescent="0.2">
      <c r="B61" s="9" t="s">
        <v>23</v>
      </c>
      <c r="C61" s="9"/>
      <c r="D61" s="15"/>
      <c r="E61" s="9"/>
      <c r="F61" s="9"/>
      <c r="G61" s="18">
        <f>Wereldhandel!W16+Olieprijs!W16+'Korte en lange rente'!W16+Wisselkoers!W16+OverhconsDF!W16+Looninkbel!W16+Arbeidsaanbod!W16+Lonen!W16+Pensioenpremies!W16+Aandelenkoers!W16+Huizenprijs!W16</f>
        <v>0</v>
      </c>
      <c r="H61" s="18">
        <f>Wereldhandel!X16+Olieprijs!X16+'Korte en lange rente'!X16+Wisselkoers!X16+OverhconsDF!X16+Looninkbel!X16+Arbeidsaanbod!X16+Lonen!X16+Pensioenpremies!X16+Aandelenkoers!X16+Huizenprijs!X16</f>
        <v>0</v>
      </c>
      <c r="I61" s="18">
        <f>Wereldhandel!Y16+Olieprijs!Y16+'Korte en lange rente'!Y16+Wisselkoers!Y16+OverhconsDF!Y16+Looninkbel!Y16+Arbeidsaanbod!Y16+Lonen!Y16+Pensioenpremies!Y16+Aandelenkoers!Y16+Huizenprijs!Y16</f>
        <v>0</v>
      </c>
      <c r="J61" s="18">
        <f>Wereldhandel!Z16+Olieprijs!Z16+'Korte en lange rente'!Z16+Wisselkoers!Z16+OverhconsDF!Z16+Looninkbel!Z16+Arbeidsaanbod!Z16+Lonen!Z16+Pensioenpremies!Z16+Aandelenkoers!Z16+Huizenprijs!Z16</f>
        <v>0</v>
      </c>
      <c r="K61" s="18">
        <f>Wereldhandel!AA16+Olieprijs!AA16+'Korte en lange rente'!AA16+Wisselkoers!AA16+OverhconsDF!AA16+Looninkbel!AA16+Arbeidsaanbod!AA16+Lonen!AA16+Pensioenpremies!AA16+Aandelenkoers!AA16+Huizenprijs!AA16</f>
        <v>0</v>
      </c>
      <c r="L61" s="18">
        <f>Wereldhandel!AB16+Olieprijs!AB16+'Korte en lange rente'!AB16+Wisselkoers!AB16+OverhconsDF!AB16+Looninkbel!AB16+Arbeidsaanbod!AB16+Lonen!AB16+Pensioenpremies!AB16+Aandelenkoers!AB16+Huizenprijs!AB16</f>
        <v>0</v>
      </c>
      <c r="M61" s="18">
        <f>Wereldhandel!AC16+Olieprijs!AC16+'Korte en lange rente'!AC16+Wisselkoers!AC16+OverhconsDF!AC16+Looninkbel!AC16+Arbeidsaanbod!AC16+Lonen!AC16+Pensioenpremies!AC16+Aandelenkoers!AC16+Huizenprijs!AC16</f>
        <v>0</v>
      </c>
      <c r="N61" s="18">
        <f>Wereldhandel!AD16+Olieprijs!AD16+'Korte en lange rente'!AD16+Wisselkoers!AD16+OverhconsDF!AD16+Looninkbel!AD16+Arbeidsaanbod!AD16+Lonen!AD16+Pensioenpremies!AD16+Aandelenkoers!AD16+Huizenprijs!AD16</f>
        <v>0</v>
      </c>
      <c r="O61" s="9"/>
      <c r="P61" s="8"/>
      <c r="Q61" s="8"/>
      <c r="R61" s="8"/>
      <c r="S61" s="8"/>
      <c r="T61" s="8"/>
      <c r="U61" s="8"/>
      <c r="V61" s="8"/>
      <c r="W61" s="8"/>
      <c r="X61" s="8"/>
      <c r="AC61" s="65">
        <f>SUM($G61:G61)-G$54*$D61</f>
        <v>0</v>
      </c>
      <c r="AD61" s="65">
        <f>SUM($G61:H61)-H$54*$D61</f>
        <v>0</v>
      </c>
      <c r="AE61" s="65">
        <f>SUM($G61:I61)-I$54*$D61</f>
        <v>0</v>
      </c>
      <c r="AF61" s="65">
        <f>SUM($G61:J61)-J$54*$D61</f>
        <v>0</v>
      </c>
      <c r="AG61" s="65">
        <f>SUM($G61:K61)-K$54*$D61</f>
        <v>0</v>
      </c>
      <c r="AH61" s="65">
        <f>SUM($G61:L61)-L$54*$D61</f>
        <v>0</v>
      </c>
      <c r="AI61" s="65">
        <f>SUM($G61:M61)-M$54*$D61</f>
        <v>0</v>
      </c>
      <c r="AJ61" s="65">
        <f>SUM($G61:N61)-N$54*$D61</f>
        <v>0</v>
      </c>
    </row>
    <row r="62" spans="1:47" x14ac:dyDescent="0.2">
      <c r="B62" s="9" t="s">
        <v>24</v>
      </c>
      <c r="C62" s="9"/>
      <c r="D62" s="15"/>
      <c r="E62" s="9"/>
      <c r="F62" s="9"/>
      <c r="G62" s="18">
        <f>Wereldhandel!W17+Olieprijs!W17+'Korte en lange rente'!W17+Wisselkoers!W17+OverhconsDF!W17+Looninkbel!W17+Arbeidsaanbod!W17+Lonen!W17+Pensioenpremies!W17+Aandelenkoers!W17+Huizenprijs!W17</f>
        <v>0</v>
      </c>
      <c r="H62" s="18">
        <f>Wereldhandel!X17+Olieprijs!X17+'Korte en lange rente'!X17+Wisselkoers!X17+OverhconsDF!X17+Looninkbel!X17+Arbeidsaanbod!X17+Lonen!X17+Pensioenpremies!X17+Aandelenkoers!X17+Huizenprijs!X17</f>
        <v>0</v>
      </c>
      <c r="I62" s="18">
        <f>Wereldhandel!Y17+Olieprijs!Y17+'Korte en lange rente'!Y17+Wisselkoers!Y17+OverhconsDF!Y17+Looninkbel!Y17+Arbeidsaanbod!Y17+Lonen!Y17+Pensioenpremies!Y17+Aandelenkoers!Y17+Huizenprijs!Y17</f>
        <v>0</v>
      </c>
      <c r="J62" s="18">
        <f>Wereldhandel!Z17+Olieprijs!Z17+'Korte en lange rente'!Z17+Wisselkoers!Z17+OverhconsDF!Z17+Looninkbel!Z17+Arbeidsaanbod!Z17+Lonen!Z17+Pensioenpremies!Z17+Aandelenkoers!Z17+Huizenprijs!Z17</f>
        <v>0</v>
      </c>
      <c r="K62" s="18">
        <f>Wereldhandel!AA17+Olieprijs!AA17+'Korte en lange rente'!AA17+Wisselkoers!AA17+OverhconsDF!AA17+Looninkbel!AA17+Arbeidsaanbod!AA17+Lonen!AA17+Pensioenpremies!AA17+Aandelenkoers!AA17+Huizenprijs!AA17</f>
        <v>0</v>
      </c>
      <c r="L62" s="18">
        <f>Wereldhandel!AB17+Olieprijs!AB17+'Korte en lange rente'!AB17+Wisselkoers!AB17+OverhconsDF!AB17+Looninkbel!AB17+Arbeidsaanbod!AB17+Lonen!AB17+Pensioenpremies!AB17+Aandelenkoers!AB17+Huizenprijs!AB17</f>
        <v>0</v>
      </c>
      <c r="M62" s="18">
        <f>Wereldhandel!AC17+Olieprijs!AC17+'Korte en lange rente'!AC17+Wisselkoers!AC17+OverhconsDF!AC17+Looninkbel!AC17+Arbeidsaanbod!AC17+Lonen!AC17+Pensioenpremies!AC17+Aandelenkoers!AC17+Huizenprijs!AC17</f>
        <v>0</v>
      </c>
      <c r="N62" s="18">
        <f>Wereldhandel!AD17+Olieprijs!AD17+'Korte en lange rente'!AD17+Wisselkoers!AD17+OverhconsDF!AD17+Looninkbel!AD17+Arbeidsaanbod!AD17+Lonen!AD17+Pensioenpremies!AD17+Aandelenkoers!AD17+Huizenprijs!AD17</f>
        <v>0</v>
      </c>
      <c r="O62" s="9"/>
      <c r="P62" s="8"/>
      <c r="Q62" s="8"/>
      <c r="R62" s="8"/>
      <c r="S62" s="8"/>
      <c r="T62" s="8"/>
      <c r="U62" s="8"/>
      <c r="V62" s="8"/>
      <c r="W62" s="8"/>
      <c r="X62" s="8"/>
      <c r="AC62" s="65">
        <f>SUM($G62:G62)-G$54*$D62</f>
        <v>0</v>
      </c>
      <c r="AD62" s="65">
        <f>SUM($G62:H62)-H$54*$D62</f>
        <v>0</v>
      </c>
      <c r="AE62" s="65">
        <f>SUM($G62:I62)-I$54*$D62</f>
        <v>0</v>
      </c>
      <c r="AF62" s="65">
        <f>SUM($G62:J62)-J$54*$D62</f>
        <v>0</v>
      </c>
      <c r="AG62" s="65">
        <f>SUM($G62:K62)-K$54*$D62</f>
        <v>0</v>
      </c>
      <c r="AH62" s="65">
        <f>SUM($G62:L62)-L$54*$D62</f>
        <v>0</v>
      </c>
      <c r="AI62" s="65">
        <f>SUM($G62:M62)-M$54*$D62</f>
        <v>0</v>
      </c>
      <c r="AJ62" s="65">
        <f>SUM($G62:N62)-N$54*$D62</f>
        <v>0</v>
      </c>
    </row>
    <row r="63" spans="1:47" x14ac:dyDescent="0.2">
      <c r="B63" s="9" t="s">
        <v>25</v>
      </c>
      <c r="C63" s="9"/>
      <c r="D63" s="15"/>
      <c r="E63" s="9"/>
      <c r="F63" s="9"/>
      <c r="G63" s="18">
        <f>Wereldhandel!W18+Olieprijs!W18+'Korte en lange rente'!W18+Wisselkoers!W18+OverhconsDF!W18+Looninkbel!W18+Arbeidsaanbod!W18+Lonen!W18+Pensioenpremies!W18+Aandelenkoers!W18+Huizenprijs!W18</f>
        <v>0</v>
      </c>
      <c r="H63" s="18">
        <f>Wereldhandel!X18+Olieprijs!X18+'Korte en lange rente'!X18+Wisselkoers!X18+OverhconsDF!X18+Looninkbel!X18+Arbeidsaanbod!X18+Lonen!X18+Pensioenpremies!X18+Aandelenkoers!X18+Huizenprijs!X18</f>
        <v>0</v>
      </c>
      <c r="I63" s="18">
        <f>Wereldhandel!Y18+Olieprijs!Y18+'Korte en lange rente'!Y18+Wisselkoers!Y18+OverhconsDF!Y18+Looninkbel!Y18+Arbeidsaanbod!Y18+Lonen!Y18+Pensioenpremies!Y18+Aandelenkoers!Y18+Huizenprijs!Y18</f>
        <v>0</v>
      </c>
      <c r="J63" s="18">
        <f>Wereldhandel!Z18+Olieprijs!Z18+'Korte en lange rente'!Z18+Wisselkoers!Z18+OverhconsDF!Z18+Looninkbel!Z18+Arbeidsaanbod!Z18+Lonen!Z18+Pensioenpremies!Z18+Aandelenkoers!Z18+Huizenprijs!Z18</f>
        <v>0</v>
      </c>
      <c r="K63" s="18">
        <f>Wereldhandel!AA18+Olieprijs!AA18+'Korte en lange rente'!AA18+Wisselkoers!AA18+OverhconsDF!AA18+Looninkbel!AA18+Arbeidsaanbod!AA18+Lonen!AA18+Pensioenpremies!AA18+Aandelenkoers!AA18+Huizenprijs!AA18</f>
        <v>0</v>
      </c>
      <c r="L63" s="18">
        <f>Wereldhandel!AB18+Olieprijs!AB18+'Korte en lange rente'!AB18+Wisselkoers!AB18+OverhconsDF!AB18+Looninkbel!AB18+Arbeidsaanbod!AB18+Lonen!AB18+Pensioenpremies!AB18+Aandelenkoers!AB18+Huizenprijs!AB18</f>
        <v>0</v>
      </c>
      <c r="M63" s="18">
        <f>Wereldhandel!AC18+Olieprijs!AC18+'Korte en lange rente'!AC18+Wisselkoers!AC18+OverhconsDF!AC18+Looninkbel!AC18+Arbeidsaanbod!AC18+Lonen!AC18+Pensioenpremies!AC18+Aandelenkoers!AC18+Huizenprijs!AC18</f>
        <v>0</v>
      </c>
      <c r="N63" s="18">
        <f>Wereldhandel!AD18+Olieprijs!AD18+'Korte en lange rente'!AD18+Wisselkoers!AD18+OverhconsDF!AD18+Looninkbel!AD18+Arbeidsaanbod!AD18+Lonen!AD18+Pensioenpremies!AD18+Aandelenkoers!AD18+Huizenprijs!AD18</f>
        <v>0</v>
      </c>
      <c r="O63" s="9"/>
      <c r="P63" s="8"/>
      <c r="Q63" s="8"/>
      <c r="R63" s="8"/>
      <c r="S63" s="8"/>
      <c r="T63" s="8"/>
      <c r="U63" s="8"/>
      <c r="V63" s="8"/>
      <c r="W63" s="8"/>
      <c r="X63" s="8"/>
      <c r="AC63" s="65">
        <f>SUM($G63:G63)-G$54*$D63</f>
        <v>0</v>
      </c>
      <c r="AD63" s="65">
        <f>SUM($G63:H63)-H$54*$D63</f>
        <v>0</v>
      </c>
      <c r="AE63" s="65">
        <f>SUM($G63:I63)-I$54*$D63</f>
        <v>0</v>
      </c>
      <c r="AF63" s="65">
        <f>SUM($G63:J63)-J$54*$D63</f>
        <v>0</v>
      </c>
      <c r="AG63" s="65">
        <f>SUM($G63:K63)-K$54*$D63</f>
        <v>0</v>
      </c>
      <c r="AH63" s="65">
        <f>SUM($G63:L63)-L$54*$D63</f>
        <v>0</v>
      </c>
      <c r="AI63" s="65">
        <f>SUM($G63:M63)-M$54*$D63</f>
        <v>0</v>
      </c>
      <c r="AJ63" s="65">
        <f>SUM($G63:N63)-N$54*$D63</f>
        <v>0</v>
      </c>
    </row>
    <row r="64" spans="1:47" ht="3.95" customHeight="1" x14ac:dyDescent="0.2">
      <c r="B64" s="9"/>
      <c r="C64" s="9"/>
      <c r="D64" s="15"/>
      <c r="E64" s="9"/>
      <c r="F64" s="9"/>
      <c r="G64" s="16"/>
      <c r="H64" s="16"/>
      <c r="I64" s="16"/>
      <c r="J64" s="16"/>
      <c r="K64" s="16"/>
      <c r="L64" s="16"/>
      <c r="M64" s="16"/>
      <c r="N64" s="16"/>
      <c r="O64" s="9"/>
      <c r="P64" s="8"/>
      <c r="Q64" s="8"/>
      <c r="R64" s="8"/>
      <c r="S64" s="8"/>
      <c r="T64" s="8"/>
      <c r="U64" s="8"/>
      <c r="V64" s="8"/>
      <c r="W64" s="8"/>
      <c r="X64" s="8"/>
      <c r="AC64" s="63"/>
      <c r="AD64" s="63"/>
      <c r="AE64" s="63"/>
      <c r="AF64" s="63"/>
      <c r="AG64" s="63"/>
      <c r="AH64" s="63"/>
      <c r="AI64" s="64"/>
      <c r="AJ64" s="64"/>
    </row>
    <row r="65" spans="1:36" x14ac:dyDescent="0.2">
      <c r="B65" s="52" t="s">
        <v>26</v>
      </c>
      <c r="C65" s="52"/>
      <c r="D65" s="15"/>
      <c r="E65" s="9"/>
      <c r="F65" s="9"/>
      <c r="G65" s="16"/>
      <c r="H65" s="16"/>
      <c r="I65" s="16"/>
      <c r="J65" s="16"/>
      <c r="K65" s="16"/>
      <c r="L65" s="16"/>
      <c r="M65" s="16"/>
      <c r="N65" s="16"/>
      <c r="O65" s="9"/>
      <c r="P65" s="8"/>
      <c r="Q65" s="8"/>
      <c r="R65" s="8"/>
      <c r="S65" s="8"/>
      <c r="T65" s="8"/>
      <c r="U65" s="8"/>
      <c r="V65" s="8"/>
      <c r="W65" s="8"/>
      <c r="X65" s="8"/>
      <c r="AC65" s="63"/>
      <c r="AD65" s="63"/>
      <c r="AE65" s="63"/>
      <c r="AF65" s="63"/>
      <c r="AG65" s="63"/>
      <c r="AH65" s="63"/>
      <c r="AI65" s="64"/>
      <c r="AJ65" s="64"/>
    </row>
    <row r="66" spans="1:36" x14ac:dyDescent="0.2">
      <c r="B66" s="9" t="s">
        <v>27</v>
      </c>
      <c r="C66" s="9"/>
      <c r="D66" s="15"/>
      <c r="E66" s="9"/>
      <c r="F66" s="9"/>
      <c r="G66" s="18">
        <f>Wereldhandel!W21+Olieprijs!W21+'Korte en lange rente'!W21+Wisselkoers!W21+OverhconsDF!W21+Looninkbel!W21+Arbeidsaanbod!W21+Lonen!W21+Pensioenpremies!W21+Aandelenkoers!W21+Huizenprijs!W21</f>
        <v>0</v>
      </c>
      <c r="H66" s="18">
        <f>Wereldhandel!X21+Olieprijs!X21+'Korte en lange rente'!X21+Wisselkoers!X21+OverhconsDF!X21+Looninkbel!X21+Arbeidsaanbod!X21+Lonen!X21+Pensioenpremies!X21+Aandelenkoers!X21+Huizenprijs!X21</f>
        <v>0</v>
      </c>
      <c r="I66" s="18">
        <f>Wereldhandel!Y21+Olieprijs!Y21+'Korte en lange rente'!Y21+Wisselkoers!Y21+OverhconsDF!Y21+Looninkbel!Y21+Arbeidsaanbod!Y21+Lonen!Y21+Pensioenpremies!Y21+Aandelenkoers!Y21+Huizenprijs!Y21</f>
        <v>0</v>
      </c>
      <c r="J66" s="18">
        <f>Wereldhandel!Z21+Olieprijs!Z21+'Korte en lange rente'!Z21+Wisselkoers!Z21+OverhconsDF!Z21+Looninkbel!Z21+Arbeidsaanbod!Z21+Lonen!Z21+Pensioenpremies!Z21+Aandelenkoers!Z21+Huizenprijs!Z21</f>
        <v>0</v>
      </c>
      <c r="K66" s="18">
        <f>Wereldhandel!AA21+Olieprijs!AA21+'Korte en lange rente'!AA21+Wisselkoers!AA21+OverhconsDF!AA21+Looninkbel!AA21+Arbeidsaanbod!AA21+Lonen!AA21+Pensioenpremies!AA21+Aandelenkoers!AA21+Huizenprijs!AA21</f>
        <v>0</v>
      </c>
      <c r="L66" s="18">
        <f>Wereldhandel!AB21+Olieprijs!AB21+'Korte en lange rente'!AB21+Wisselkoers!AB21+OverhconsDF!AB21+Looninkbel!AB21+Arbeidsaanbod!AB21+Lonen!AB21+Pensioenpremies!AB21+Aandelenkoers!AB21+Huizenprijs!AB21</f>
        <v>0</v>
      </c>
      <c r="M66" s="18">
        <f>Wereldhandel!AC21+Olieprijs!AC21+'Korte en lange rente'!AC21+Wisselkoers!AC21+OverhconsDF!AC21+Looninkbel!AC21+Arbeidsaanbod!AC21+Lonen!AC21+Pensioenpremies!AC21+Aandelenkoers!AC21+Huizenprijs!AC21</f>
        <v>0</v>
      </c>
      <c r="N66" s="18">
        <f>Wereldhandel!AD21+Olieprijs!AD21+'Korte en lange rente'!AD21+Wisselkoers!AD21+OverhconsDF!AD21+Looninkbel!AD21+Arbeidsaanbod!AD21+Lonen!AD21+Pensioenpremies!AD21+Aandelenkoers!AD21+Huizenprijs!AD21</f>
        <v>0</v>
      </c>
      <c r="O66" s="9"/>
      <c r="P66" s="8"/>
      <c r="Q66" s="8"/>
      <c r="R66" s="8"/>
      <c r="S66" s="8"/>
      <c r="T66" s="8"/>
      <c r="U66" s="8"/>
      <c r="V66" s="8"/>
      <c r="W66" s="8"/>
      <c r="X66" s="8"/>
      <c r="AC66" s="65">
        <f>SUM($G66:G66)-G$54*$D66</f>
        <v>0</v>
      </c>
      <c r="AD66" s="65">
        <f>SUM($G66:H66)-H$54*$D66</f>
        <v>0</v>
      </c>
      <c r="AE66" s="65">
        <f>SUM($G66:I66)-I$54*$D66</f>
        <v>0</v>
      </c>
      <c r="AF66" s="65">
        <f>SUM($G66:J66)-J$54*$D66</f>
        <v>0</v>
      </c>
      <c r="AG66" s="65">
        <f>SUM($G66:K66)-K$54*$D66</f>
        <v>0</v>
      </c>
      <c r="AH66" s="65">
        <f>SUM($G66:L66)-L$54*$D66</f>
        <v>0</v>
      </c>
      <c r="AI66" s="65">
        <f>SUM($G66:M66)-M$54*$D66</f>
        <v>0</v>
      </c>
      <c r="AJ66" s="65">
        <f>SUM($G66:N66)-N$54*$D66</f>
        <v>0</v>
      </c>
    </row>
    <row r="67" spans="1:36" x14ac:dyDescent="0.2">
      <c r="B67" s="9" t="s">
        <v>23</v>
      </c>
      <c r="C67" s="9"/>
      <c r="D67" s="15"/>
      <c r="E67" s="9"/>
      <c r="F67" s="9"/>
      <c r="G67" s="18">
        <f>Wereldhandel!W22+Olieprijs!W22+'Korte en lange rente'!W22+Wisselkoers!W22+OverhconsDF!W22+Looninkbel!W22+Arbeidsaanbod!W22+Lonen!W22+Pensioenpremies!W22+Aandelenkoers!W22+Huizenprijs!W22</f>
        <v>0</v>
      </c>
      <c r="H67" s="18">
        <f>Wereldhandel!X22+Olieprijs!X22+'Korte en lange rente'!X22+Wisselkoers!X22+OverhconsDF!X22+Looninkbel!X22+Arbeidsaanbod!X22+Lonen!X22+Pensioenpremies!X22+Aandelenkoers!X22+Huizenprijs!X22</f>
        <v>0</v>
      </c>
      <c r="I67" s="18">
        <f>Wereldhandel!Y22+Olieprijs!Y22+'Korte en lange rente'!Y22+Wisselkoers!Y22+OverhconsDF!Y22+Looninkbel!Y22+Arbeidsaanbod!Y22+Lonen!Y22+Pensioenpremies!Y22+Aandelenkoers!Y22+Huizenprijs!Y22</f>
        <v>0</v>
      </c>
      <c r="J67" s="18">
        <f>Wereldhandel!Z22+Olieprijs!Z22+'Korte en lange rente'!Z22+Wisselkoers!Z22+OverhconsDF!Z22+Looninkbel!Z22+Arbeidsaanbod!Z22+Lonen!Z22+Pensioenpremies!Z22+Aandelenkoers!Z22+Huizenprijs!Z22</f>
        <v>0</v>
      </c>
      <c r="K67" s="18">
        <f>Wereldhandel!AA22+Olieprijs!AA22+'Korte en lange rente'!AA22+Wisselkoers!AA22+OverhconsDF!AA22+Looninkbel!AA22+Arbeidsaanbod!AA22+Lonen!AA22+Pensioenpremies!AA22+Aandelenkoers!AA22+Huizenprijs!AA22</f>
        <v>0</v>
      </c>
      <c r="L67" s="18">
        <f>Wereldhandel!AB22+Olieprijs!AB22+'Korte en lange rente'!AB22+Wisselkoers!AB22+OverhconsDF!AB22+Looninkbel!AB22+Arbeidsaanbod!AB22+Lonen!AB22+Pensioenpremies!AB22+Aandelenkoers!AB22+Huizenprijs!AB22</f>
        <v>0</v>
      </c>
      <c r="M67" s="18">
        <f>Wereldhandel!AC22+Olieprijs!AC22+'Korte en lange rente'!AC22+Wisselkoers!AC22+OverhconsDF!AC22+Looninkbel!AC22+Arbeidsaanbod!AC22+Lonen!AC22+Pensioenpremies!AC22+Aandelenkoers!AC22+Huizenprijs!AC22</f>
        <v>0</v>
      </c>
      <c r="N67" s="18">
        <f>Wereldhandel!AD22+Olieprijs!AD22+'Korte en lange rente'!AD22+Wisselkoers!AD22+OverhconsDF!AD22+Looninkbel!AD22+Arbeidsaanbod!AD22+Lonen!AD22+Pensioenpremies!AD22+Aandelenkoers!AD22+Huizenprijs!AD22</f>
        <v>0</v>
      </c>
      <c r="O67" s="9"/>
      <c r="P67" s="8"/>
      <c r="Q67" s="8"/>
      <c r="R67" s="8"/>
      <c r="S67" s="8"/>
      <c r="T67" s="8"/>
      <c r="U67" s="8"/>
      <c r="V67" s="8"/>
      <c r="W67" s="8"/>
      <c r="X67" s="8"/>
      <c r="AC67" s="65">
        <f>SUM($G67:G67)-G$54*$D67</f>
        <v>0</v>
      </c>
      <c r="AD67" s="65">
        <f>SUM($G67:H67)-H$54*$D67</f>
        <v>0</v>
      </c>
      <c r="AE67" s="65">
        <f>SUM($G67:I67)-I$54*$D67</f>
        <v>0</v>
      </c>
      <c r="AF67" s="65">
        <f>SUM($G67:J67)-J$54*$D67</f>
        <v>0</v>
      </c>
      <c r="AG67" s="65">
        <f>SUM($G67:K67)-K$54*$D67</f>
        <v>0</v>
      </c>
      <c r="AH67" s="65">
        <f>SUM($G67:L67)-L$54*$D67</f>
        <v>0</v>
      </c>
      <c r="AI67" s="65">
        <f>SUM($G67:M67)-M$54*$D67</f>
        <v>0</v>
      </c>
      <c r="AJ67" s="65">
        <f>SUM($G67:N67)-N$54*$D67</f>
        <v>0</v>
      </c>
    </row>
    <row r="68" spans="1:36" x14ac:dyDescent="0.2">
      <c r="B68" s="9" t="s">
        <v>28</v>
      </c>
      <c r="C68" s="9"/>
      <c r="D68" s="15"/>
      <c r="E68" s="9"/>
      <c r="F68" s="9"/>
      <c r="G68" s="18">
        <f>Wereldhandel!W23+Olieprijs!W23+'Korte en lange rente'!W23+Wisselkoers!W23+OverhconsDF!W23+Looninkbel!W23+Arbeidsaanbod!W23+Lonen!W23+Pensioenpremies!W23+Aandelenkoers!W23+Huizenprijs!W23</f>
        <v>0</v>
      </c>
      <c r="H68" s="18">
        <f>Wereldhandel!X23+Olieprijs!X23+'Korte en lange rente'!X23+Wisselkoers!X23+OverhconsDF!X23+Looninkbel!X23+Arbeidsaanbod!X23+Lonen!X23+Pensioenpremies!X23+Aandelenkoers!X23+Huizenprijs!X23</f>
        <v>0</v>
      </c>
      <c r="I68" s="18">
        <f>Wereldhandel!Y23+Olieprijs!Y23+'Korte en lange rente'!Y23+Wisselkoers!Y23+OverhconsDF!Y23+Looninkbel!Y23+Arbeidsaanbod!Y23+Lonen!Y23+Pensioenpremies!Y23+Aandelenkoers!Y23+Huizenprijs!Y23</f>
        <v>0</v>
      </c>
      <c r="J68" s="18">
        <f>Wereldhandel!Z23+Olieprijs!Z23+'Korte en lange rente'!Z23+Wisselkoers!Z23+OverhconsDF!Z23+Looninkbel!Z23+Arbeidsaanbod!Z23+Lonen!Z23+Pensioenpremies!Z23+Aandelenkoers!Z23+Huizenprijs!Z23</f>
        <v>0</v>
      </c>
      <c r="K68" s="18">
        <f>Wereldhandel!AA23+Olieprijs!AA23+'Korte en lange rente'!AA23+Wisselkoers!AA23+OverhconsDF!AA23+Looninkbel!AA23+Arbeidsaanbod!AA23+Lonen!AA23+Pensioenpremies!AA23+Aandelenkoers!AA23+Huizenprijs!AA23</f>
        <v>0</v>
      </c>
      <c r="L68" s="18">
        <f>Wereldhandel!AB23+Olieprijs!AB23+'Korte en lange rente'!AB23+Wisselkoers!AB23+OverhconsDF!AB23+Looninkbel!AB23+Arbeidsaanbod!AB23+Lonen!AB23+Pensioenpremies!AB23+Aandelenkoers!AB23+Huizenprijs!AB23</f>
        <v>0</v>
      </c>
      <c r="M68" s="18">
        <f>Wereldhandel!AC23+Olieprijs!AC23+'Korte en lange rente'!AC23+Wisselkoers!AC23+OverhconsDF!AC23+Looninkbel!AC23+Arbeidsaanbod!AC23+Lonen!AC23+Pensioenpremies!AC23+Aandelenkoers!AC23+Huizenprijs!AC23</f>
        <v>0</v>
      </c>
      <c r="N68" s="18">
        <f>Wereldhandel!AD23+Olieprijs!AD23+'Korte en lange rente'!AD23+Wisselkoers!AD23+OverhconsDF!AD23+Looninkbel!AD23+Arbeidsaanbod!AD23+Lonen!AD23+Pensioenpremies!AD23+Aandelenkoers!AD23+Huizenprijs!AD23</f>
        <v>0</v>
      </c>
      <c r="O68" s="9"/>
      <c r="P68" s="8"/>
      <c r="Q68" s="8"/>
      <c r="R68" s="8"/>
      <c r="S68" s="8"/>
      <c r="T68" s="8"/>
      <c r="U68" s="8"/>
      <c r="V68" s="8"/>
      <c r="W68" s="8"/>
      <c r="X68" s="8"/>
      <c r="AC68" s="65">
        <f>SUM($G68:G68)-G$54*$D68</f>
        <v>0</v>
      </c>
      <c r="AD68" s="65">
        <f>SUM($G68:H68)-H$54*$D68</f>
        <v>0</v>
      </c>
      <c r="AE68" s="65">
        <f>SUM($G68:I68)-I$54*$D68</f>
        <v>0</v>
      </c>
      <c r="AF68" s="65">
        <f>SUM($G68:J68)-J$54*$D68</f>
        <v>0</v>
      </c>
      <c r="AG68" s="65">
        <f>SUM($G68:K68)-K$54*$D68</f>
        <v>0</v>
      </c>
      <c r="AH68" s="65">
        <f>SUM($G68:L68)-L$54*$D68</f>
        <v>0</v>
      </c>
      <c r="AI68" s="65">
        <f>SUM($G68:M68)-M$54*$D68</f>
        <v>0</v>
      </c>
      <c r="AJ68" s="65">
        <f>SUM($G68:N68)-N$54*$D68</f>
        <v>0</v>
      </c>
    </row>
    <row r="69" spans="1:36" x14ac:dyDescent="0.2">
      <c r="B69" s="9" t="s">
        <v>29</v>
      </c>
      <c r="C69" s="9"/>
      <c r="D69" s="15"/>
      <c r="E69" s="9"/>
      <c r="F69" s="9"/>
      <c r="G69" s="18">
        <f>Wereldhandel!W24+Olieprijs!W24+'Korte en lange rente'!W24+Wisselkoers!W24+OverhconsDF!W24+Looninkbel!W24+Arbeidsaanbod!W24+Lonen!W24+Pensioenpremies!W24+Aandelenkoers!W24+Huizenprijs!W24</f>
        <v>0</v>
      </c>
      <c r="H69" s="18">
        <f>Wereldhandel!X24+Olieprijs!X24+'Korte en lange rente'!X24+Wisselkoers!X24+OverhconsDF!X24+Looninkbel!X24+Arbeidsaanbod!X24+Lonen!X24+Pensioenpremies!X24+Aandelenkoers!X24+Huizenprijs!X24</f>
        <v>0</v>
      </c>
      <c r="I69" s="18">
        <f>Wereldhandel!Y24+Olieprijs!Y24+'Korte en lange rente'!Y24+Wisselkoers!Y24+OverhconsDF!Y24+Looninkbel!Y24+Arbeidsaanbod!Y24+Lonen!Y24+Pensioenpremies!Y24+Aandelenkoers!Y24+Huizenprijs!Y24</f>
        <v>0</v>
      </c>
      <c r="J69" s="18">
        <f>Wereldhandel!Z24+Olieprijs!Z24+'Korte en lange rente'!Z24+Wisselkoers!Z24+OverhconsDF!Z24+Looninkbel!Z24+Arbeidsaanbod!Z24+Lonen!Z24+Pensioenpremies!Z24+Aandelenkoers!Z24+Huizenprijs!Z24</f>
        <v>0</v>
      </c>
      <c r="K69" s="18">
        <f>Wereldhandel!AA24+Olieprijs!AA24+'Korte en lange rente'!AA24+Wisselkoers!AA24+OverhconsDF!AA24+Looninkbel!AA24+Arbeidsaanbod!AA24+Lonen!AA24+Pensioenpremies!AA24+Aandelenkoers!AA24+Huizenprijs!AA24</f>
        <v>0</v>
      </c>
      <c r="L69" s="18">
        <f>Wereldhandel!AB24+Olieprijs!AB24+'Korte en lange rente'!AB24+Wisselkoers!AB24+OverhconsDF!AB24+Looninkbel!AB24+Arbeidsaanbod!AB24+Lonen!AB24+Pensioenpremies!AB24+Aandelenkoers!AB24+Huizenprijs!AB24</f>
        <v>0</v>
      </c>
      <c r="M69" s="18">
        <f>Wereldhandel!AC24+Olieprijs!AC24+'Korte en lange rente'!AC24+Wisselkoers!AC24+OverhconsDF!AC24+Looninkbel!AC24+Arbeidsaanbod!AC24+Lonen!AC24+Pensioenpremies!AC24+Aandelenkoers!AC24+Huizenprijs!AC24</f>
        <v>0</v>
      </c>
      <c r="N69" s="18">
        <f>Wereldhandel!AD24+Olieprijs!AD24+'Korte en lange rente'!AD24+Wisselkoers!AD24+OverhconsDF!AD24+Looninkbel!AD24+Arbeidsaanbod!AD24+Lonen!AD24+Pensioenpremies!AD24+Aandelenkoers!AD24+Huizenprijs!AD24</f>
        <v>0</v>
      </c>
      <c r="O69" s="9"/>
      <c r="P69" s="8"/>
      <c r="Q69" s="8"/>
      <c r="R69" s="8"/>
      <c r="S69" s="8"/>
      <c r="T69" s="8"/>
      <c r="U69" s="8"/>
      <c r="V69" s="8"/>
      <c r="W69" s="8"/>
      <c r="X69" s="8"/>
      <c r="AC69" s="65">
        <f>SUM($G69:G69)-G$54*$D69</f>
        <v>0</v>
      </c>
      <c r="AD69" s="65">
        <f>SUM($G69:H69)-H$54*$D69</f>
        <v>0</v>
      </c>
      <c r="AE69" s="65">
        <f>SUM($G69:I69)-I$54*$D69</f>
        <v>0</v>
      </c>
      <c r="AF69" s="65">
        <f>SUM($G69:J69)-J$54*$D69</f>
        <v>0</v>
      </c>
      <c r="AG69" s="65">
        <f>SUM($G69:K69)-K$54*$D69</f>
        <v>0</v>
      </c>
      <c r="AH69" s="65">
        <f>SUM($G69:L69)-L$54*$D69</f>
        <v>0</v>
      </c>
      <c r="AI69" s="65">
        <f>SUM($G69:M69)-M$54*$D69</f>
        <v>0</v>
      </c>
      <c r="AJ69" s="65">
        <f>SUM($G69:N69)-N$54*$D69</f>
        <v>0</v>
      </c>
    </row>
    <row r="70" spans="1:36" x14ac:dyDescent="0.2">
      <c r="B70" s="9" t="s">
        <v>30</v>
      </c>
      <c r="C70" s="9"/>
      <c r="D70" s="15"/>
      <c r="E70" s="9"/>
      <c r="F70" s="9"/>
      <c r="G70" s="18">
        <f>Wereldhandel!W25+Olieprijs!W25+'Korte en lange rente'!W25+Wisselkoers!W25+OverhconsDF!W25+Looninkbel!W25+Arbeidsaanbod!W25+Lonen!W25+Pensioenpremies!W25+Aandelenkoers!W25+Huizenprijs!W25</f>
        <v>0</v>
      </c>
      <c r="H70" s="18">
        <f>Wereldhandel!X25+Olieprijs!X25+'Korte en lange rente'!X25+Wisselkoers!X25+OverhconsDF!X25+Looninkbel!X25+Arbeidsaanbod!X25+Lonen!X25+Pensioenpremies!X25+Aandelenkoers!X25+Huizenprijs!X25</f>
        <v>0</v>
      </c>
      <c r="I70" s="18">
        <f>Wereldhandel!Y25+Olieprijs!Y25+'Korte en lange rente'!Y25+Wisselkoers!Y25+OverhconsDF!Y25+Looninkbel!Y25+Arbeidsaanbod!Y25+Lonen!Y25+Pensioenpremies!Y25+Aandelenkoers!Y25+Huizenprijs!Y25</f>
        <v>0</v>
      </c>
      <c r="J70" s="18">
        <f>Wereldhandel!Z25+Olieprijs!Z25+'Korte en lange rente'!Z25+Wisselkoers!Z25+OverhconsDF!Z25+Looninkbel!Z25+Arbeidsaanbod!Z25+Lonen!Z25+Pensioenpremies!Z25+Aandelenkoers!Z25+Huizenprijs!Z25</f>
        <v>0</v>
      </c>
      <c r="K70" s="18">
        <f>Wereldhandel!AA25+Olieprijs!AA25+'Korte en lange rente'!AA25+Wisselkoers!AA25+OverhconsDF!AA25+Looninkbel!AA25+Arbeidsaanbod!AA25+Lonen!AA25+Pensioenpremies!AA25+Aandelenkoers!AA25+Huizenprijs!AA25</f>
        <v>0</v>
      </c>
      <c r="L70" s="18">
        <f>Wereldhandel!AB25+Olieprijs!AB25+'Korte en lange rente'!AB25+Wisselkoers!AB25+OverhconsDF!AB25+Looninkbel!AB25+Arbeidsaanbod!AB25+Lonen!AB25+Pensioenpremies!AB25+Aandelenkoers!AB25+Huizenprijs!AB25</f>
        <v>0</v>
      </c>
      <c r="M70" s="18">
        <f>Wereldhandel!AC25+Olieprijs!AC25+'Korte en lange rente'!AC25+Wisselkoers!AC25+OverhconsDF!AC25+Looninkbel!AC25+Arbeidsaanbod!AC25+Lonen!AC25+Pensioenpremies!AC25+Aandelenkoers!AC25+Huizenprijs!AC25</f>
        <v>0</v>
      </c>
      <c r="N70" s="18">
        <f>Wereldhandel!AD25+Olieprijs!AD25+'Korte en lange rente'!AD25+Wisselkoers!AD25+OverhconsDF!AD25+Looninkbel!AD25+Arbeidsaanbod!AD25+Lonen!AD25+Pensioenpremies!AD25+Aandelenkoers!AD25+Huizenprijs!AD25</f>
        <v>0</v>
      </c>
      <c r="O70" s="9"/>
      <c r="P70" s="8"/>
      <c r="Q70" s="8"/>
      <c r="R70" s="8"/>
      <c r="S70" s="8"/>
      <c r="T70" s="8"/>
      <c r="U70" s="8"/>
      <c r="V70" s="8"/>
      <c r="W70" s="8"/>
      <c r="X70" s="8"/>
      <c r="AC70" s="65">
        <f>SUM($G70:G70)-G$54*$D70</f>
        <v>0</v>
      </c>
      <c r="AD70" s="65">
        <f>SUM($G70:H70)-H$54*$D70</f>
        <v>0</v>
      </c>
      <c r="AE70" s="65">
        <f>SUM($G70:I70)-I$54*$D70</f>
        <v>0</v>
      </c>
      <c r="AF70" s="65">
        <f>SUM($G70:J70)-J$54*$D70</f>
        <v>0</v>
      </c>
      <c r="AG70" s="65">
        <f>SUM($G70:K70)-K$54*$D70</f>
        <v>0</v>
      </c>
      <c r="AH70" s="65">
        <f>SUM($G70:L70)-L$54*$D70</f>
        <v>0</v>
      </c>
      <c r="AI70" s="65">
        <f>SUM($G70:M70)-M$54*$D70</f>
        <v>0</v>
      </c>
      <c r="AJ70" s="65">
        <f>SUM($G70:N70)-N$54*$D70</f>
        <v>0</v>
      </c>
    </row>
    <row r="71" spans="1:36" ht="6" customHeight="1" x14ac:dyDescent="0.2">
      <c r="B71" s="9"/>
      <c r="C71" s="9"/>
      <c r="D71" s="15"/>
      <c r="E71" s="9"/>
      <c r="F71" s="9"/>
      <c r="G71" s="16"/>
      <c r="H71" s="16"/>
      <c r="I71" s="16"/>
      <c r="J71" s="16"/>
      <c r="K71" s="16"/>
      <c r="L71" s="16"/>
      <c r="M71" s="16"/>
      <c r="N71" s="16"/>
      <c r="O71" s="9"/>
      <c r="P71" s="8"/>
      <c r="Q71" s="8"/>
      <c r="R71" s="8"/>
      <c r="S71" s="8"/>
      <c r="T71" s="8"/>
      <c r="U71" s="8"/>
      <c r="V71" s="8"/>
      <c r="W71" s="8"/>
      <c r="X71" s="8"/>
      <c r="AC71" s="63"/>
      <c r="AD71" s="63"/>
      <c r="AE71" s="63"/>
      <c r="AF71" s="63"/>
      <c r="AG71" s="63"/>
      <c r="AH71" s="63"/>
      <c r="AI71" s="64"/>
      <c r="AJ71" s="64"/>
    </row>
    <row r="72" spans="1:36" x14ac:dyDescent="0.2">
      <c r="B72" s="52" t="s">
        <v>31</v>
      </c>
      <c r="C72" s="52"/>
      <c r="D72" s="15"/>
      <c r="E72" s="9"/>
      <c r="F72" s="9"/>
      <c r="G72" s="22" t="s">
        <v>98</v>
      </c>
      <c r="H72" s="16"/>
      <c r="I72" s="16"/>
      <c r="J72" s="16"/>
      <c r="K72" s="16"/>
      <c r="L72" s="16"/>
      <c r="M72" s="16"/>
      <c r="N72" s="16"/>
      <c r="O72" s="9"/>
      <c r="P72" s="8"/>
      <c r="Q72" s="8"/>
      <c r="R72" s="8"/>
      <c r="S72" s="8"/>
      <c r="T72" s="8"/>
      <c r="U72" s="8"/>
      <c r="V72" s="8"/>
      <c r="W72" s="8"/>
      <c r="X72" s="8"/>
      <c r="AC72" s="63"/>
      <c r="AD72" s="63"/>
      <c r="AE72" s="63"/>
      <c r="AF72" s="63"/>
      <c r="AG72" s="63"/>
      <c r="AH72" s="63"/>
      <c r="AI72" s="64"/>
      <c r="AJ72" s="64"/>
    </row>
    <row r="73" spans="1:36" x14ac:dyDescent="0.2">
      <c r="B73" s="9" t="s">
        <v>32</v>
      </c>
      <c r="C73" s="9"/>
      <c r="D73" s="15"/>
      <c r="E73" s="9"/>
      <c r="F73" s="9"/>
      <c r="G73" s="18">
        <f>Wereldhandel!W28+Olieprijs!W28+'Korte en lange rente'!W28+Wisselkoers!W28+OverhconsDF!W28+Looninkbel!W28+Arbeidsaanbod!W28+Lonen!W28+Pensioenpremies!W28+Aandelenkoers!W28+Huizenprijs!W28</f>
        <v>0</v>
      </c>
      <c r="H73" s="18">
        <f>Wereldhandel!X28+Olieprijs!X28+'Korte en lange rente'!X28+Wisselkoers!X28+OverhconsDF!X28+Looninkbel!X28+Arbeidsaanbod!X28+Lonen!X28+Pensioenpremies!X28+Aandelenkoers!X28+Huizenprijs!X28</f>
        <v>0</v>
      </c>
      <c r="I73" s="18">
        <f>Wereldhandel!Y28+Olieprijs!Y28+'Korte en lange rente'!Y28+Wisselkoers!Y28+OverhconsDF!Y28+Looninkbel!Y28+Arbeidsaanbod!Y28+Lonen!Y28+Pensioenpremies!Y28+Aandelenkoers!Y28+Huizenprijs!Y28</f>
        <v>0</v>
      </c>
      <c r="J73" s="18">
        <f>Wereldhandel!Z28+Olieprijs!Z28+'Korte en lange rente'!Z28+Wisselkoers!Z28+OverhconsDF!Z28+Looninkbel!Z28+Arbeidsaanbod!Z28+Lonen!Z28+Pensioenpremies!Z28+Aandelenkoers!Z28+Huizenprijs!Z28</f>
        <v>0</v>
      </c>
      <c r="K73" s="18">
        <f>Wereldhandel!AA28+Olieprijs!AA28+'Korte en lange rente'!AA28+Wisselkoers!AA28+OverhconsDF!AA28+Looninkbel!AA28+Arbeidsaanbod!AA28+Lonen!AA28+Pensioenpremies!AA28+Aandelenkoers!AA28+Huizenprijs!AA28</f>
        <v>0</v>
      </c>
      <c r="L73" s="18">
        <f>Wereldhandel!AB28+Olieprijs!AB28+'Korte en lange rente'!AB28+Wisselkoers!AB28+OverhconsDF!AB28+Looninkbel!AB28+Arbeidsaanbod!AB28+Lonen!AB28+Pensioenpremies!AB28+Aandelenkoers!AB28+Huizenprijs!AB28</f>
        <v>0</v>
      </c>
      <c r="M73" s="18">
        <f>Wereldhandel!AC28+Olieprijs!AC28+'Korte en lange rente'!AC28+Wisselkoers!AC28+OverhconsDF!AC28+Looninkbel!AC28+Arbeidsaanbod!AC28+Lonen!AC28+Pensioenpremies!AC28+Aandelenkoers!AC28+Huizenprijs!AC28</f>
        <v>0</v>
      </c>
      <c r="N73" s="18">
        <f>Wereldhandel!AD28+Olieprijs!AD28+'Korte en lange rente'!AD28+Wisselkoers!AD28+OverhconsDF!AD28+Looninkbel!AD28+Arbeidsaanbod!AD28+Lonen!AD28+Pensioenpremies!AD28+Aandelenkoers!AD28+Huizenprijs!AD28</f>
        <v>0</v>
      </c>
      <c r="O73" s="9"/>
      <c r="P73" s="8"/>
      <c r="Q73" s="8"/>
      <c r="R73" s="8"/>
      <c r="S73" s="8"/>
      <c r="T73" s="8"/>
      <c r="U73" s="8"/>
      <c r="V73" s="8"/>
      <c r="W73" s="8"/>
      <c r="X73" s="8"/>
      <c r="AC73" s="65">
        <f>G73-$D73</f>
        <v>0</v>
      </c>
      <c r="AD73" s="65">
        <f t="shared" ref="AD73:AD75" si="9">H73-$D73</f>
        <v>0</v>
      </c>
      <c r="AE73" s="65">
        <f t="shared" ref="AE73:AE75" si="10">I73-$D73</f>
        <v>0</v>
      </c>
      <c r="AF73" s="65">
        <f t="shared" ref="AF73:AF75" si="11">J73-$D73</f>
        <v>0</v>
      </c>
      <c r="AG73" s="65">
        <f t="shared" ref="AG73:AG75" si="12">K73-$D73</f>
        <v>0</v>
      </c>
      <c r="AH73" s="65">
        <f t="shared" ref="AH73:AH75" si="13">L73-$D73</f>
        <v>0</v>
      </c>
      <c r="AI73" s="65">
        <f t="shared" ref="AI73:AI75" si="14">M73-$D73</f>
        <v>0</v>
      </c>
      <c r="AJ73" s="65">
        <f t="shared" ref="AJ73:AJ75" si="15">N73-$D73</f>
        <v>0</v>
      </c>
    </row>
    <row r="74" spans="1:36" x14ac:dyDescent="0.2">
      <c r="B74" s="9" t="s">
        <v>33</v>
      </c>
      <c r="C74" s="9"/>
      <c r="D74" s="15"/>
      <c r="E74" s="9"/>
      <c r="F74" s="9"/>
      <c r="G74" s="18">
        <f>Wereldhandel!W29+Olieprijs!W29+'Korte en lange rente'!W29+Wisselkoers!W29+OverhconsDF!W29+Looninkbel!W29+Arbeidsaanbod!W29+Lonen!W29+Pensioenpremies!W29+Aandelenkoers!W29+Huizenprijs!W29</f>
        <v>0</v>
      </c>
      <c r="H74" s="18">
        <f>Wereldhandel!X29+Olieprijs!X29+'Korte en lange rente'!X29+Wisselkoers!X29+OverhconsDF!X29+Looninkbel!X29+Arbeidsaanbod!X29+Lonen!X29+Pensioenpremies!X29+Aandelenkoers!X29+Huizenprijs!X29</f>
        <v>0</v>
      </c>
      <c r="I74" s="18">
        <f>Wereldhandel!Y29+Olieprijs!Y29+'Korte en lange rente'!Y29+Wisselkoers!Y29+OverhconsDF!Y29+Looninkbel!Y29+Arbeidsaanbod!Y29+Lonen!Y29+Pensioenpremies!Y29+Aandelenkoers!Y29+Huizenprijs!Y29</f>
        <v>0</v>
      </c>
      <c r="J74" s="18">
        <f>Wereldhandel!Z29+Olieprijs!Z29+'Korte en lange rente'!Z29+Wisselkoers!Z29+OverhconsDF!Z29+Looninkbel!Z29+Arbeidsaanbod!Z29+Lonen!Z29+Pensioenpremies!Z29+Aandelenkoers!Z29+Huizenprijs!Z29</f>
        <v>0</v>
      </c>
      <c r="K74" s="18">
        <f>Wereldhandel!AA29+Olieprijs!AA29+'Korte en lange rente'!AA29+Wisselkoers!AA29+OverhconsDF!AA29+Looninkbel!AA29+Arbeidsaanbod!AA29+Lonen!AA29+Pensioenpremies!AA29+Aandelenkoers!AA29+Huizenprijs!AA29</f>
        <v>0</v>
      </c>
      <c r="L74" s="18">
        <f>Wereldhandel!AB29+Olieprijs!AB29+'Korte en lange rente'!AB29+Wisselkoers!AB29+OverhconsDF!AB29+Looninkbel!AB29+Arbeidsaanbod!AB29+Lonen!AB29+Pensioenpremies!AB29+Aandelenkoers!AB29+Huizenprijs!AB29</f>
        <v>0</v>
      </c>
      <c r="M74" s="18">
        <f>Wereldhandel!AC29+Olieprijs!AC29+'Korte en lange rente'!AC29+Wisselkoers!AC29+OverhconsDF!AC29+Looninkbel!AC29+Arbeidsaanbod!AC29+Lonen!AC29+Pensioenpremies!AC29+Aandelenkoers!AC29+Huizenprijs!AC29</f>
        <v>0</v>
      </c>
      <c r="N74" s="18">
        <f>Wereldhandel!AD29+Olieprijs!AD29+'Korte en lange rente'!AD29+Wisselkoers!AD29+OverhconsDF!AD29+Looninkbel!AD29+Arbeidsaanbod!AD29+Lonen!AD29+Pensioenpremies!AD29+Aandelenkoers!AD29+Huizenprijs!AD29</f>
        <v>0</v>
      </c>
      <c r="O74" s="9"/>
      <c r="P74" s="8"/>
      <c r="Q74" s="8"/>
      <c r="R74" s="8"/>
      <c r="S74" s="8"/>
      <c r="T74" s="8"/>
      <c r="U74" s="8"/>
      <c r="V74" s="8"/>
      <c r="W74" s="8"/>
      <c r="X74" s="8"/>
      <c r="AC74" s="65">
        <f t="shared" ref="AC74:AC75" si="16">G74-$D74</f>
        <v>0</v>
      </c>
      <c r="AD74" s="65">
        <f t="shared" si="9"/>
        <v>0</v>
      </c>
      <c r="AE74" s="65">
        <f t="shared" si="10"/>
        <v>0</v>
      </c>
      <c r="AF74" s="65">
        <f t="shared" si="11"/>
        <v>0</v>
      </c>
      <c r="AG74" s="65">
        <f t="shared" si="12"/>
        <v>0</v>
      </c>
      <c r="AH74" s="65">
        <f t="shared" si="13"/>
        <v>0</v>
      </c>
      <c r="AI74" s="65">
        <f t="shared" si="14"/>
        <v>0</v>
      </c>
      <c r="AJ74" s="65">
        <f t="shared" si="15"/>
        <v>0</v>
      </c>
    </row>
    <row r="75" spans="1:36" x14ac:dyDescent="0.2">
      <c r="B75" s="9" t="s">
        <v>34</v>
      </c>
      <c r="C75" s="9"/>
      <c r="D75" s="15"/>
      <c r="E75" s="9"/>
      <c r="F75" s="9"/>
      <c r="G75" s="18">
        <f>Wereldhandel!W30+Olieprijs!W30+'Korte en lange rente'!W30+Wisselkoers!W30+OverhconsDF!W30+Looninkbel!W30+Arbeidsaanbod!W30+Lonen!W30+Pensioenpremies!W30+Aandelenkoers!W30+Huizenprijs!W30</f>
        <v>0</v>
      </c>
      <c r="H75" s="18">
        <f>Wereldhandel!X30+Olieprijs!X30+'Korte en lange rente'!X30+Wisselkoers!X30+OverhconsDF!X30+Looninkbel!X30+Arbeidsaanbod!X30+Lonen!X30+Pensioenpremies!X30+Aandelenkoers!X30+Huizenprijs!X30</f>
        <v>0</v>
      </c>
      <c r="I75" s="18">
        <f>Wereldhandel!Y30+Olieprijs!Y30+'Korte en lange rente'!Y30+Wisselkoers!Y30+OverhconsDF!Y30+Looninkbel!Y30+Arbeidsaanbod!Y30+Lonen!Y30+Pensioenpremies!Y30+Aandelenkoers!Y30+Huizenprijs!Y30</f>
        <v>0</v>
      </c>
      <c r="J75" s="18">
        <f>Wereldhandel!Z30+Olieprijs!Z30+'Korte en lange rente'!Z30+Wisselkoers!Z30+OverhconsDF!Z30+Looninkbel!Z30+Arbeidsaanbod!Z30+Lonen!Z30+Pensioenpremies!Z30+Aandelenkoers!Z30+Huizenprijs!Z30</f>
        <v>0</v>
      </c>
      <c r="K75" s="18">
        <f>Wereldhandel!AA30+Olieprijs!AA30+'Korte en lange rente'!AA30+Wisselkoers!AA30+OverhconsDF!AA30+Looninkbel!AA30+Arbeidsaanbod!AA30+Lonen!AA30+Pensioenpremies!AA30+Aandelenkoers!AA30+Huizenprijs!AA30</f>
        <v>0</v>
      </c>
      <c r="L75" s="18">
        <f>Wereldhandel!AB30+Olieprijs!AB30+'Korte en lange rente'!AB30+Wisselkoers!AB30+OverhconsDF!AB30+Looninkbel!AB30+Arbeidsaanbod!AB30+Lonen!AB30+Pensioenpremies!AB30+Aandelenkoers!AB30+Huizenprijs!AB30</f>
        <v>0</v>
      </c>
      <c r="M75" s="18">
        <f>Wereldhandel!AC30+Olieprijs!AC30+'Korte en lange rente'!AC30+Wisselkoers!AC30+OverhconsDF!AC30+Looninkbel!AC30+Arbeidsaanbod!AC30+Lonen!AC30+Pensioenpremies!AC30+Aandelenkoers!AC30+Huizenprijs!AC30</f>
        <v>0</v>
      </c>
      <c r="N75" s="18">
        <f>Wereldhandel!AD30+Olieprijs!AD30+'Korte en lange rente'!AD30+Wisselkoers!AD30+OverhconsDF!AD30+Looninkbel!AD30+Arbeidsaanbod!AD30+Lonen!AD30+Pensioenpremies!AD30+Aandelenkoers!AD30+Huizenprijs!AD30</f>
        <v>0</v>
      </c>
      <c r="O75" s="9"/>
      <c r="P75" s="8"/>
      <c r="Q75" s="8"/>
      <c r="R75" s="8"/>
      <c r="S75" s="8"/>
      <c r="T75" s="8"/>
      <c r="U75" s="8"/>
      <c r="V75" s="8"/>
      <c r="W75" s="8"/>
      <c r="X75" s="8"/>
      <c r="AC75" s="65">
        <f t="shared" si="16"/>
        <v>0</v>
      </c>
      <c r="AD75" s="65">
        <f t="shared" si="9"/>
        <v>0</v>
      </c>
      <c r="AE75" s="65">
        <f t="shared" si="10"/>
        <v>0</v>
      </c>
      <c r="AF75" s="65">
        <f t="shared" si="11"/>
        <v>0</v>
      </c>
      <c r="AG75" s="65">
        <f t="shared" si="12"/>
        <v>0</v>
      </c>
      <c r="AH75" s="65">
        <f t="shared" si="13"/>
        <v>0</v>
      </c>
      <c r="AI75" s="65">
        <f t="shared" si="14"/>
        <v>0</v>
      </c>
      <c r="AJ75" s="65">
        <f t="shared" si="15"/>
        <v>0</v>
      </c>
    </row>
    <row r="76" spans="1:36" ht="8.1" customHeight="1" x14ac:dyDescent="0.2">
      <c r="P76" s="8"/>
      <c r="Q76" s="8"/>
      <c r="R76" s="8"/>
      <c r="S76" s="8"/>
      <c r="T76" s="8"/>
      <c r="U76" s="8"/>
      <c r="V76" s="8"/>
      <c r="W76" s="8"/>
      <c r="X76" s="8"/>
    </row>
    <row r="77" spans="1:36" ht="24" customHeight="1" x14ac:dyDescent="0.2">
      <c r="A77" s="7"/>
      <c r="B77" s="19" t="s">
        <v>38</v>
      </c>
      <c r="C77" s="7"/>
      <c r="D77" s="7"/>
      <c r="E77" s="7"/>
      <c r="F77" s="7"/>
      <c r="G77" s="7"/>
      <c r="H77" s="7"/>
      <c r="I77" s="7"/>
      <c r="J77" s="7"/>
      <c r="K77" s="7"/>
      <c r="L77" s="7"/>
      <c r="M77" s="7"/>
      <c r="N77" s="7"/>
      <c r="O77" s="7"/>
      <c r="P77" s="7"/>
      <c r="Q77" s="7"/>
      <c r="R77" s="7"/>
      <c r="S77" s="7"/>
      <c r="T77" s="7"/>
      <c r="U77" s="7"/>
      <c r="V77" s="7"/>
      <c r="W77" s="7"/>
      <c r="X77" s="7"/>
      <c r="Y77" s="7"/>
      <c r="Z77" s="7"/>
      <c r="AA77" s="7"/>
    </row>
    <row r="78" spans="1:36" ht="3.95" customHeight="1" x14ac:dyDescent="0.2"/>
    <row r="79" spans="1:36" x14ac:dyDescent="0.2">
      <c r="B79" s="10" t="s">
        <v>96</v>
      </c>
    </row>
    <row r="92" spans="2:2" ht="3.95" customHeight="1" x14ac:dyDescent="0.2"/>
    <row r="93" spans="2:2" x14ac:dyDescent="0.2">
      <c r="B93" s="10" t="s">
        <v>99</v>
      </c>
    </row>
    <row r="107" spans="2:2" x14ac:dyDescent="0.2">
      <c r="B107" s="10" t="s">
        <v>100</v>
      </c>
    </row>
  </sheetData>
  <sheetProtection algorithmName="SHA-512" hashValue="WQShDrY0cPiwTdi6Y7OlR3L+pqAvv07M3OlICQ/qY27dgxvJbU0g80+hIIXzGMhW6GTkvad8omqJ/vJsn7p8fQ==" saltValue="7n65jUw7IIJZ4CNSbE69cg==" spinCount="100000" sheet="1" formatCells="0" formatColumns="0" formatRows="0" insertColumns="0" insertRows="0" insertHyperlinks="0" deleteColumns="0" deleteRows="0" sort="0" autoFilter="0" pivotTables="0"/>
  <conditionalFormatting sqref="G38:N48">
    <cfRule type="cellIs" dxfId="3" priority="56" operator="notEqual">
      <formula>0</formula>
    </cfRule>
  </conditionalFormatting>
  <conditionalFormatting sqref="P56:P63 P66:W70 P73:W75 G56:N63 G66:N70 G73:N75">
    <cfRule type="expression" dxfId="2" priority="60">
      <formula>$AE$43&gt;2</formula>
    </cfRule>
  </conditionalFormatting>
  <conditionalFormatting sqref="Q56:W63">
    <cfRule type="expression" dxfId="1" priority="54">
      <formula>$AE$43&gt;2</formula>
    </cfRule>
  </conditionalFormatting>
  <conditionalFormatting sqref="AN38:AU48">
    <cfRule type="cellIs" dxfId="0" priority="61" operator="notEqual">
      <formula>$AL38</formula>
    </cfRule>
  </conditionalFormatting>
  <dataValidations count="5">
    <dataValidation type="decimal" allowBlank="1" showInputMessage="1" showErrorMessage="1" errorTitle="Impuls ingebracht" error="Waarde is te hoog of te laag" sqref="G46:N46 G41:N41" xr:uid="{00000000-0002-0000-0000-000000000000}">
      <formula1>-10</formula1>
      <formula2>10</formula2>
    </dataValidation>
    <dataValidation type="decimal" allowBlank="1" showInputMessage="1" showErrorMessage="1" errorTitle="Impuls ingebracht" error="Waarde is te hoog of te laag" sqref="G47:N47 G48:J49 AN49:AQ49 K48:N48 G39:N39" xr:uid="{00000000-0002-0000-0000-000001000000}">
      <formula1>-20</formula1>
      <formula2>20</formula2>
    </dataValidation>
    <dataValidation type="decimal" allowBlank="1" showInputMessage="1" showErrorMessage="1" errorTitle="Impuls ingebracht" error="Waarde is te hoog of te laag" sqref="G40:N40" xr:uid="{00000000-0002-0000-0000-000002000000}">
      <formula1>-2</formula1>
      <formula2>4</formula2>
    </dataValidation>
    <dataValidation type="decimal" allowBlank="1" showInputMessage="1" showErrorMessage="1" errorTitle="Impuls ingebracht" error="Waarde is te hoog of te laag" sqref="G38:N38 G45:N45" xr:uid="{00000000-0002-0000-0000-000003000000}">
      <formula1>-5</formula1>
      <formula2>5</formula2>
    </dataValidation>
    <dataValidation type="decimal" allowBlank="1" showInputMessage="1" showErrorMessage="1" errorTitle="Impuls ingebracht" error="Waarde is te hoog of te laag" sqref="G42:N44" xr:uid="{00000000-0002-0000-0000-000004000000}">
      <formula1>-2</formula1>
      <formula2>2</formula2>
    </dataValidation>
  </dataValidations>
  <pageMargins left="0" right="0" top="0.98425196850393704" bottom="0.98425196850393704" header="0.51181102362204722" footer="0.51181102362204722"/>
  <pageSetup paperSize="8" orientation="landscape" r:id="rId1"/>
  <headerFooter alignWithMargins="0"/>
  <ignoredErrors>
    <ignoredError sqref="AE43 AC71:AJ72 AC64:AJ65 AC56:AJ63 AC66:AJ70 AC73:AJ75 AC38:AC48" unlockedFormula="1"/>
    <ignoredError sqref="AO46:AU46" formula="1"/>
  </ignoredError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N58"/>
  <sheetViews>
    <sheetView zoomScale="80" zoomScaleNormal="80"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30" width="8.7109375" style="1" customWidth="1"/>
    <col min="31" max="31" width="2.7109375" style="1" customWidth="1"/>
    <col min="32" max="39" width="8.7109375" style="1" customWidth="1"/>
    <col min="40" max="16384" width="9.140625" style="1"/>
  </cols>
  <sheetData>
    <row r="1" spans="1:40" x14ac:dyDescent="0.2">
      <c r="A1" s="40" t="s">
        <v>94</v>
      </c>
      <c r="B1" s="40">
        <f>'DELFI-tool'!AL46</f>
        <v>25</v>
      </c>
      <c r="C1" s="40"/>
      <c r="D1" s="40"/>
      <c r="E1" s="40"/>
      <c r="F1" s="40"/>
      <c r="G1" s="40"/>
      <c r="H1" s="40"/>
      <c r="I1" s="40"/>
      <c r="J1" s="40"/>
      <c r="K1" s="40"/>
      <c r="L1" s="40"/>
      <c r="M1" s="40"/>
      <c r="N1" s="62" t="s">
        <v>76</v>
      </c>
      <c r="O1" s="62"/>
      <c r="P1" s="62"/>
      <c r="Q1" s="62"/>
      <c r="R1" s="62"/>
      <c r="S1" s="62"/>
      <c r="T1" s="62"/>
      <c r="U1" s="62"/>
      <c r="V1" s="40"/>
      <c r="W1" s="62" t="s">
        <v>76</v>
      </c>
      <c r="X1" s="62"/>
      <c r="Y1" s="62"/>
      <c r="Z1" s="62"/>
      <c r="AA1" s="62"/>
      <c r="AB1" s="62"/>
      <c r="AC1" s="62"/>
      <c r="AD1" s="62"/>
      <c r="AE1" s="40"/>
      <c r="AF1" s="40"/>
      <c r="AG1" s="40"/>
      <c r="AH1" s="40"/>
      <c r="AI1" s="40"/>
      <c r="AJ1" s="40"/>
      <c r="AK1" s="40"/>
      <c r="AL1" s="40"/>
      <c r="AM1" s="40"/>
      <c r="AN1" s="40"/>
    </row>
    <row r="2" spans="1:40" x14ac:dyDescent="0.2">
      <c r="A2" s="40" t="s">
        <v>9</v>
      </c>
      <c r="B2" s="40"/>
      <c r="C2" s="40"/>
      <c r="D2" s="40"/>
      <c r="E2" s="40"/>
      <c r="F2" s="40"/>
      <c r="G2" s="40"/>
      <c r="H2" s="40"/>
      <c r="I2" s="40"/>
      <c r="J2" s="40"/>
      <c r="K2" s="40"/>
      <c r="L2" s="40"/>
      <c r="M2" s="41" t="s">
        <v>1</v>
      </c>
      <c r="N2" s="42">
        <v>2.5</v>
      </c>
      <c r="O2" s="40"/>
      <c r="P2" s="40"/>
      <c r="Q2" s="40"/>
      <c r="R2" s="40"/>
      <c r="S2" s="40"/>
      <c r="T2" s="40"/>
      <c r="U2" s="40"/>
      <c r="V2" s="40"/>
      <c r="W2" s="40"/>
      <c r="X2" s="40"/>
      <c r="Y2" s="40"/>
      <c r="Z2" s="40"/>
      <c r="AA2" s="40"/>
      <c r="AB2" s="40"/>
      <c r="AC2" s="40"/>
      <c r="AD2" s="40"/>
      <c r="AE2" s="40"/>
      <c r="AF2" s="40"/>
      <c r="AG2" s="40"/>
      <c r="AH2" s="40"/>
      <c r="AI2" s="40"/>
      <c r="AJ2" s="40"/>
      <c r="AK2" s="40"/>
      <c r="AL2" s="40"/>
      <c r="AM2" s="40"/>
      <c r="AN2" s="40"/>
    </row>
    <row r="3" spans="1:40" x14ac:dyDescent="0.2">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row>
    <row r="4" spans="1:40" x14ac:dyDescent="0.2">
      <c r="A4" s="40"/>
      <c r="B4" s="40"/>
      <c r="C4" s="40"/>
      <c r="D4" s="40"/>
      <c r="E4" s="40"/>
      <c r="F4" s="40"/>
      <c r="G4" s="40"/>
      <c r="H4" s="40"/>
      <c r="I4" s="40"/>
      <c r="J4" s="40"/>
      <c r="K4" s="40"/>
      <c r="L4" s="40"/>
      <c r="M4" s="41" t="s">
        <v>4</v>
      </c>
      <c r="N4" s="42">
        <f>'DELFI-tool'!AN46-'DELFI-tool'!$AL46</f>
        <v>0</v>
      </c>
      <c r="O4" s="42">
        <f>'DELFI-tool'!AO46-'DELFI-tool'!$AL46</f>
        <v>0</v>
      </c>
      <c r="P4" s="42">
        <f>'DELFI-tool'!AP46-'DELFI-tool'!$AL46</f>
        <v>0</v>
      </c>
      <c r="Q4" s="42">
        <f>'DELFI-tool'!AQ46-'DELFI-tool'!$AL46</f>
        <v>0</v>
      </c>
      <c r="R4" s="42">
        <f>'DELFI-tool'!AR46-'DELFI-tool'!$AL46</f>
        <v>0</v>
      </c>
      <c r="S4" s="42">
        <f>'DELFI-tool'!AS46-'DELFI-tool'!$AL46</f>
        <v>0</v>
      </c>
      <c r="T4" s="42">
        <f>'DELFI-tool'!AT46-'DELFI-tool'!$AL46</f>
        <v>0</v>
      </c>
      <c r="U4" s="42">
        <f>'DELFI-tool'!AU46-'DELFI-tool'!$AL46</f>
        <v>0</v>
      </c>
      <c r="V4" s="40"/>
      <c r="W4" s="40"/>
      <c r="X4" s="40"/>
      <c r="Y4" s="40"/>
      <c r="Z4" s="40"/>
      <c r="AA4" s="40"/>
      <c r="AB4" s="40"/>
      <c r="AC4" s="40"/>
      <c r="AD4" s="40"/>
      <c r="AE4" s="40"/>
      <c r="AF4" s="40"/>
      <c r="AG4" s="40"/>
      <c r="AH4" s="40"/>
      <c r="AI4" s="40"/>
      <c r="AJ4" s="40"/>
      <c r="AK4" s="40"/>
      <c r="AL4" s="40"/>
      <c r="AM4" s="40"/>
      <c r="AN4" s="40"/>
    </row>
    <row r="5" spans="1:40" x14ac:dyDescent="0.2">
      <c r="A5" s="40"/>
      <c r="B5" s="40"/>
      <c r="C5" s="40"/>
      <c r="D5" s="40"/>
      <c r="E5" s="40"/>
      <c r="F5" s="40"/>
      <c r="G5" s="40"/>
      <c r="H5" s="40"/>
      <c r="I5" s="40"/>
      <c r="J5" s="40"/>
      <c r="K5" s="40"/>
      <c r="L5" s="40"/>
      <c r="M5" s="41"/>
      <c r="N5" s="42"/>
      <c r="O5" s="42"/>
      <c r="P5" s="42"/>
      <c r="Q5" s="42"/>
      <c r="R5" s="42"/>
      <c r="S5" s="42"/>
      <c r="T5" s="42"/>
      <c r="U5" s="42"/>
      <c r="V5" s="40"/>
      <c r="W5" s="40"/>
      <c r="X5" s="40"/>
      <c r="Y5" s="40"/>
      <c r="Z5" s="40"/>
      <c r="AA5" s="40"/>
      <c r="AB5" s="40"/>
      <c r="AC5" s="40"/>
      <c r="AD5" s="40"/>
      <c r="AE5" s="40"/>
      <c r="AF5" s="40"/>
      <c r="AG5" s="40"/>
      <c r="AH5" s="40"/>
      <c r="AI5" s="40"/>
      <c r="AJ5" s="40"/>
      <c r="AK5" s="40"/>
      <c r="AL5" s="40"/>
      <c r="AM5" s="40"/>
      <c r="AN5" s="40"/>
    </row>
    <row r="6" spans="1:40" x14ac:dyDescent="0.2">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row>
    <row r="7" spans="1:40" x14ac:dyDescent="0.2">
      <c r="A7" s="40"/>
      <c r="B7" s="43" t="s">
        <v>50</v>
      </c>
      <c r="C7" s="40"/>
      <c r="D7" s="40"/>
      <c r="E7" s="40"/>
      <c r="F7" s="40"/>
      <c r="G7" s="40"/>
      <c r="H7" s="40"/>
      <c r="I7" s="40"/>
      <c r="J7" s="40"/>
      <c r="K7" s="40"/>
      <c r="L7" s="40"/>
      <c r="M7" s="41"/>
      <c r="N7" s="43" t="s">
        <v>49</v>
      </c>
      <c r="O7" s="40"/>
      <c r="P7" s="40"/>
      <c r="Q7" s="40"/>
      <c r="R7" s="40"/>
      <c r="S7" s="40"/>
      <c r="T7" s="40"/>
      <c r="U7" s="40"/>
      <c r="V7" s="40"/>
      <c r="W7" s="43" t="s">
        <v>52</v>
      </c>
      <c r="X7" s="40"/>
      <c r="Y7" s="40"/>
      <c r="Z7" s="40"/>
      <c r="AA7" s="40"/>
      <c r="AB7" s="40"/>
      <c r="AC7" s="40"/>
      <c r="AD7" s="40"/>
      <c r="AE7" s="40"/>
      <c r="AF7" s="43" t="s">
        <v>48</v>
      </c>
      <c r="AG7" s="40"/>
      <c r="AH7" s="40"/>
      <c r="AI7" s="40"/>
      <c r="AJ7" s="40"/>
      <c r="AK7" s="40"/>
      <c r="AL7" s="40"/>
      <c r="AM7" s="40"/>
      <c r="AN7" s="40"/>
    </row>
    <row r="8" spans="1:40" x14ac:dyDescent="0.2">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row>
    <row r="9" spans="1:40" x14ac:dyDescent="0.2">
      <c r="A9" s="43"/>
      <c r="B9" s="40">
        <v>1</v>
      </c>
      <c r="C9" s="40">
        <v>2</v>
      </c>
      <c r="D9" s="40">
        <v>3</v>
      </c>
      <c r="E9" s="40">
        <v>4</v>
      </c>
      <c r="F9" s="40">
        <v>5</v>
      </c>
      <c r="G9" s="40">
        <v>6</v>
      </c>
      <c r="H9" s="40">
        <v>7</v>
      </c>
      <c r="I9" s="40">
        <v>8</v>
      </c>
      <c r="J9" s="40"/>
      <c r="K9" s="40" t="s">
        <v>16</v>
      </c>
      <c r="L9" s="40" t="s">
        <v>51</v>
      </c>
      <c r="M9" s="40"/>
      <c r="N9" s="40">
        <v>1</v>
      </c>
      <c r="O9" s="40">
        <v>2</v>
      </c>
      <c r="P9" s="40">
        <v>3</v>
      </c>
      <c r="Q9" s="40">
        <v>4</v>
      </c>
      <c r="R9" s="40">
        <v>5</v>
      </c>
      <c r="S9" s="40">
        <v>6</v>
      </c>
      <c r="T9" s="40">
        <v>7</v>
      </c>
      <c r="U9" s="40">
        <v>8</v>
      </c>
      <c r="V9" s="40"/>
      <c r="W9" s="40">
        <v>1</v>
      </c>
      <c r="X9" s="40">
        <v>2</v>
      </c>
      <c r="Y9" s="40">
        <v>3</v>
      </c>
      <c r="Z9" s="40">
        <v>4</v>
      </c>
      <c r="AA9" s="40">
        <v>5</v>
      </c>
      <c r="AB9" s="40">
        <v>6</v>
      </c>
      <c r="AC9" s="40">
        <v>7</v>
      </c>
      <c r="AD9" s="40">
        <v>8</v>
      </c>
      <c r="AE9" s="40"/>
      <c r="AF9" s="40">
        <v>1</v>
      </c>
      <c r="AG9" s="40">
        <v>2</v>
      </c>
      <c r="AH9" s="40">
        <v>3</v>
      </c>
      <c r="AI9" s="40">
        <v>4</v>
      </c>
      <c r="AJ9" s="40">
        <v>5</v>
      </c>
      <c r="AK9" s="40">
        <v>6</v>
      </c>
      <c r="AL9" s="40">
        <v>7</v>
      </c>
      <c r="AM9" s="40">
        <v>8</v>
      </c>
      <c r="AN9" s="40"/>
    </row>
    <row r="10" spans="1:40" x14ac:dyDescent="0.2">
      <c r="A10" s="37" t="s">
        <v>53</v>
      </c>
      <c r="B10" s="44"/>
      <c r="C10" s="44"/>
      <c r="D10" s="44"/>
      <c r="E10" s="44"/>
      <c r="F10" s="44"/>
      <c r="G10" s="44"/>
      <c r="H10" s="44"/>
      <c r="I10" s="44"/>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row>
    <row r="11" spans="1:40" x14ac:dyDescent="0.2">
      <c r="A11" s="38" t="s">
        <v>54</v>
      </c>
      <c r="B11" s="45">
        <v>-2.8457026529842399E-2</v>
      </c>
      <c r="C11" s="45">
        <v>-0.20702093940344701</v>
      </c>
      <c r="D11" s="45">
        <v>-0.34374833525514498</v>
      </c>
      <c r="E11" s="45">
        <v>-0.39452896653698999</v>
      </c>
      <c r="F11" s="45">
        <v>-0.35951025089156702</v>
      </c>
      <c r="G11" s="45">
        <v>-0.30843852474933298</v>
      </c>
      <c r="H11" s="45">
        <v>-0.26593272540201002</v>
      </c>
      <c r="I11" s="45">
        <v>-0.23178882124188899</v>
      </c>
      <c r="J11" s="40"/>
      <c r="K11" s="40" t="s">
        <v>2</v>
      </c>
      <c r="L11" s="42">
        <v>1.5</v>
      </c>
      <c r="M11" s="40"/>
      <c r="N11" s="46">
        <f t="shared" ref="N11:N18" si="0">($N$4*B11)/$N$2</f>
        <v>0</v>
      </c>
      <c r="O11" s="46">
        <f t="shared" ref="O11:O18" si="1">($N$4*C11+($O$4-2*$N$4)*B11)/$N$2</f>
        <v>0</v>
      </c>
      <c r="P11" s="46">
        <f t="shared" ref="P11:P18" si="2">($N$4*D11+($O$4-2*$N$4)*C11+($P$4-2*$O$4)*B11 +$N$4*B11)/$N$2</f>
        <v>0</v>
      </c>
      <c r="Q11" s="46">
        <f t="shared" ref="Q11:Q18" si="3">($N$4*E11+($O$4-2*$N$4)*D11+($P$4-2*$O$4)*C11+($Q$4-2*$P$4)*B11+$N$4*C11+$O$4*B11)/$N$2</f>
        <v>0</v>
      </c>
      <c r="R11" s="46">
        <f t="shared" ref="R11:R18" si="4">($N$4*F11+($O$4-2*$N$4)*E11+($P$4-2*$O$4)*D11+($Q$4-2*$P$4)*C11+($R$4-2*$Q$4)*B11+$N$4*D11+$O$4*C11+$P$4*B11)/$N$2</f>
        <v>0</v>
      </c>
      <c r="S11" s="46">
        <f t="shared" ref="S11:S18" si="5">($N$4*G11+($O$4-2*$N$4)*F11+($P$4-2*$O$4)*E11+($Q$4-2*$P$4)*D11+($R$4-2*$Q$4)*C11+($S$4-2*$R$4)*B11                                  +$N$4*E11+$O$4*D11+$P$4*C11+$Q$4*B11)/$N$2</f>
        <v>0</v>
      </c>
      <c r="T11" s="46">
        <f t="shared" ref="T11:T18" si="6">($N$4*H11+($O$4-2*$N$4)*G11+($P$4-2*$O$4)*F11+($Q$4-2*$P$4)*E11+($R$4-2*$Q$4)*D11+($S$4-2*$R$4)*C11+($T$4-2*$S$4)*B11+$N$4*F11+$O$4*E11+$P$4*D11+$Q$4*C11+$R$4*B11)/$N$2</f>
        <v>0</v>
      </c>
      <c r="U11" s="46">
        <f t="shared" ref="U11:U18" si="7">($N$4*I11+($O$4-2*$N$4)*H11+($P$4-2*$O$4)*G11+($Q$4-2*$P$4)*F11+($R$4-2*$Q$4)*E11+($S$4-2*$R$4)*D11+($T$4-2*$S$4)*C11+($U$4-2*$R$4)*B11+$N$4*G11+$O$4*F11+$P$4*E11+$Q$4*D11+$R$4*C11+$S$4*B11)/$N$2</f>
        <v>0</v>
      </c>
      <c r="V11" s="40"/>
      <c r="W11" s="46">
        <f>($N$4*B11)/$N$2</f>
        <v>0</v>
      </c>
      <c r="X11" s="46">
        <f>($N$4*C11+($O$4-$N$4)*B11)/$N$2</f>
        <v>0</v>
      </c>
      <c r="Y11" s="46">
        <f>($N$4*D11+($O$4-$N$4)*C11+($P$4-$O$4)*B11)/$N$2</f>
        <v>0</v>
      </c>
      <c r="Z11" s="46">
        <f>($N$4*E11+($O$4-$N$4)*D11+($P$4-$O$4)*C11+($Q$4-$P$4)*B11)/$N$2</f>
        <v>0</v>
      </c>
      <c r="AA11" s="46">
        <f>($N$4*F11+($O$4-$N$4)*E11+($P$4-$O$4)*D11+($Q$4-$P$4)*C11+($R$4-$Q$4)*B11)/$N$2</f>
        <v>0</v>
      </c>
      <c r="AB11" s="46">
        <f>($N$4*G11+($O$4-$N$4)*F11+($P$4-$O$4)*E11+($Q$4-$P$4)*D11+($R$4-$Q$4)*C11+($S$4-$R$4)*B11)/$N$2</f>
        <v>0</v>
      </c>
      <c r="AC11" s="46">
        <f>($N$4*H11+($O$4-$N$4)*G11+($P$4-$O$4)*F11+($Q$4-$P$4)*E11+($R$4-$Q$4)*D11+($S$4-$R$4)*C11+($T$4-$S$4)*B11)/$N$2</f>
        <v>0</v>
      </c>
      <c r="AD11" s="46">
        <f>($N$4*I11+($O$4-$N$4)*H11+($P$4-$O$4)*G11+($Q$4-$P$4)*F11+($R$4-$Q$4)*E11+($S$4-$R$4)*D11+($T$4-$S$4)*C11+($U$4-$T$4)*B11)/$N$2</f>
        <v>0</v>
      </c>
      <c r="AE11" s="40"/>
      <c r="AF11" s="46">
        <f t="shared" ref="AF11:AM18" si="8">W11-B11</f>
        <v>2.8457026529842399E-2</v>
      </c>
      <c r="AG11" s="46">
        <f t="shared" si="8"/>
        <v>0.20702093940344701</v>
      </c>
      <c r="AH11" s="46">
        <f t="shared" si="8"/>
        <v>0.34374833525514498</v>
      </c>
      <c r="AI11" s="46">
        <f t="shared" si="8"/>
        <v>0.39452896653698999</v>
      </c>
      <c r="AJ11" s="46">
        <f t="shared" si="8"/>
        <v>0.35951025089156702</v>
      </c>
      <c r="AK11" s="46">
        <f t="shared" si="8"/>
        <v>0.30843852474933298</v>
      </c>
      <c r="AL11" s="46">
        <f t="shared" si="8"/>
        <v>0.26593272540201002</v>
      </c>
      <c r="AM11" s="46">
        <f t="shared" si="8"/>
        <v>0.23178882124188899</v>
      </c>
      <c r="AN11" s="40"/>
    </row>
    <row r="12" spans="1:40" x14ac:dyDescent="0.2">
      <c r="A12" s="38" t="s">
        <v>55</v>
      </c>
      <c r="B12" s="45">
        <v>-3.2844230418873403E-2</v>
      </c>
      <c r="C12" s="45">
        <v>-0.24257933998481801</v>
      </c>
      <c r="D12" s="45">
        <v>-0.53546445303724</v>
      </c>
      <c r="E12" s="45">
        <v>-0.74837120300354798</v>
      </c>
      <c r="F12" s="45">
        <v>-0.82650987781305796</v>
      </c>
      <c r="G12" s="45">
        <v>-0.81574758961023996</v>
      </c>
      <c r="H12" s="45">
        <v>-0.79732351379166899</v>
      </c>
      <c r="I12" s="45">
        <v>-0.77769066419482602</v>
      </c>
      <c r="J12" s="40"/>
      <c r="K12" s="40" t="s">
        <v>2</v>
      </c>
      <c r="L12" s="42">
        <v>1.5</v>
      </c>
      <c r="M12" s="40"/>
      <c r="N12" s="46">
        <f t="shared" si="0"/>
        <v>0</v>
      </c>
      <c r="O12" s="46">
        <f t="shared" si="1"/>
        <v>0</v>
      </c>
      <c r="P12" s="46">
        <f t="shared" si="2"/>
        <v>0</v>
      </c>
      <c r="Q12" s="46">
        <f t="shared" si="3"/>
        <v>0</v>
      </c>
      <c r="R12" s="46">
        <f t="shared" si="4"/>
        <v>0</v>
      </c>
      <c r="S12" s="46">
        <f t="shared" si="5"/>
        <v>0</v>
      </c>
      <c r="T12" s="46">
        <f t="shared" si="6"/>
        <v>0</v>
      </c>
      <c r="U12" s="46">
        <f t="shared" si="7"/>
        <v>0</v>
      </c>
      <c r="V12" s="40"/>
      <c r="W12" s="46">
        <f t="shared" ref="W12:W18" si="9">($N$4*B12)/$N$2</f>
        <v>0</v>
      </c>
      <c r="X12" s="46">
        <f t="shared" ref="X12:X18" si="10">($N$4*C12+($O$4-$N$4)*B12)/$N$2</f>
        <v>0</v>
      </c>
      <c r="Y12" s="46">
        <f t="shared" ref="Y12:Y18" si="11">($N$4*D12+($O$4-$N$4)*C12+($P$4-$O$4)*B12)/$N$2</f>
        <v>0</v>
      </c>
      <c r="Z12" s="46">
        <f t="shared" ref="Z12:Z18" si="12">($N$4*E12+($O$4-$N$4)*D12+($P$4-$O$4)*C12+($Q$4-$P$4)*B12)/$N$2</f>
        <v>0</v>
      </c>
      <c r="AA12" s="46">
        <f t="shared" ref="AA12:AA18" si="13">($N$4*F12+($O$4-$N$4)*E12+($P$4-$O$4)*D12+($Q$4-$P$4)*C12+($R$4-$Q$4)*B12)/$N$2</f>
        <v>0</v>
      </c>
      <c r="AB12" s="46">
        <f t="shared" ref="AB12:AB18" si="14">($N$4*G12+($O$4-$N$4)*F12+($P$4-$O$4)*E12+($Q$4-$P$4)*D12+($R$4-$Q$4)*C12+($S$4-$R$4)*B12)/$N$2</f>
        <v>0</v>
      </c>
      <c r="AC12" s="46">
        <f t="shared" ref="AC12:AC18" si="15">($N$4*H12+($O$4-$N$4)*G12+($P$4-$O$4)*F12+($Q$4-$P$4)*E12+($R$4-$Q$4)*D12+($S$4-$R$4)*C12+($T$4-$S$4)*B12)/$N$2</f>
        <v>0</v>
      </c>
      <c r="AD12" s="46">
        <f t="shared" ref="AD12:AD18" si="16">($N$4*I12+($O$4-$N$4)*H12+($P$4-$O$4)*G12+($Q$4-$P$4)*F12+($R$4-$Q$4)*E12+($S$4-$R$4)*D12+($T$4-$S$4)*C12+($U$4-$T$4)*B12)/$N$2</f>
        <v>0</v>
      </c>
      <c r="AE12" s="40"/>
      <c r="AF12" s="46">
        <f t="shared" si="8"/>
        <v>3.2844230418873403E-2</v>
      </c>
      <c r="AG12" s="46">
        <f t="shared" si="8"/>
        <v>0.24257933998481801</v>
      </c>
      <c r="AH12" s="46">
        <f t="shared" si="8"/>
        <v>0.53546445303724</v>
      </c>
      <c r="AI12" s="46">
        <f t="shared" si="8"/>
        <v>0.74837120300354798</v>
      </c>
      <c r="AJ12" s="46">
        <f t="shared" si="8"/>
        <v>0.82650987781305796</v>
      </c>
      <c r="AK12" s="46">
        <f t="shared" si="8"/>
        <v>0.81574758961023996</v>
      </c>
      <c r="AL12" s="46">
        <f t="shared" si="8"/>
        <v>0.79732351379166899</v>
      </c>
      <c r="AM12" s="46">
        <f t="shared" si="8"/>
        <v>0.77769066419482602</v>
      </c>
      <c r="AN12" s="40"/>
    </row>
    <row r="13" spans="1:40" x14ac:dyDescent="0.2">
      <c r="A13" s="38" t="s">
        <v>56</v>
      </c>
      <c r="B13" s="45">
        <v>-2.3944210740625901E-3</v>
      </c>
      <c r="C13" s="45">
        <v>-0.125401308689428</v>
      </c>
      <c r="D13" s="45">
        <v>-0.26025384660669199</v>
      </c>
      <c r="E13" s="45">
        <v>-0.44838522191990399</v>
      </c>
      <c r="F13" s="45">
        <v>-0.65138208418034804</v>
      </c>
      <c r="G13" s="45">
        <v>-0.75867329933878302</v>
      </c>
      <c r="H13" s="45">
        <v>-0.84450148707952299</v>
      </c>
      <c r="I13" s="45">
        <v>-0.92658190707906796</v>
      </c>
      <c r="J13" s="40"/>
      <c r="K13" s="40" t="s">
        <v>2</v>
      </c>
      <c r="L13" s="42">
        <v>1.5</v>
      </c>
      <c r="M13" s="40"/>
      <c r="N13" s="46">
        <f t="shared" si="0"/>
        <v>0</v>
      </c>
      <c r="O13" s="46">
        <f t="shared" si="1"/>
        <v>0</v>
      </c>
      <c r="P13" s="46">
        <f t="shared" si="2"/>
        <v>0</v>
      </c>
      <c r="Q13" s="46">
        <f t="shared" si="3"/>
        <v>0</v>
      </c>
      <c r="R13" s="46">
        <f t="shared" si="4"/>
        <v>0</v>
      </c>
      <c r="S13" s="46">
        <f t="shared" si="5"/>
        <v>0</v>
      </c>
      <c r="T13" s="46">
        <f t="shared" si="6"/>
        <v>0</v>
      </c>
      <c r="U13" s="46">
        <f t="shared" si="7"/>
        <v>0</v>
      </c>
      <c r="V13" s="46"/>
      <c r="W13" s="46">
        <f t="shared" si="9"/>
        <v>0</v>
      </c>
      <c r="X13" s="46">
        <f t="shared" si="10"/>
        <v>0</v>
      </c>
      <c r="Y13" s="46">
        <f t="shared" si="11"/>
        <v>0</v>
      </c>
      <c r="Z13" s="46">
        <f t="shared" si="12"/>
        <v>0</v>
      </c>
      <c r="AA13" s="46">
        <f t="shared" si="13"/>
        <v>0</v>
      </c>
      <c r="AB13" s="46">
        <f t="shared" si="14"/>
        <v>0</v>
      </c>
      <c r="AC13" s="46">
        <f t="shared" si="15"/>
        <v>0</v>
      </c>
      <c r="AD13" s="46">
        <f t="shared" si="16"/>
        <v>0</v>
      </c>
      <c r="AE13" s="40"/>
      <c r="AF13" s="46">
        <f t="shared" si="8"/>
        <v>2.3944210740625901E-3</v>
      </c>
      <c r="AG13" s="46">
        <f t="shared" si="8"/>
        <v>0.125401308689428</v>
      </c>
      <c r="AH13" s="46">
        <f t="shared" si="8"/>
        <v>0.26025384660669199</v>
      </c>
      <c r="AI13" s="46">
        <f t="shared" si="8"/>
        <v>0.44838522191990399</v>
      </c>
      <c r="AJ13" s="46">
        <f t="shared" si="8"/>
        <v>0.65138208418034804</v>
      </c>
      <c r="AK13" s="46">
        <f t="shared" si="8"/>
        <v>0.75867329933878302</v>
      </c>
      <c r="AL13" s="46">
        <f t="shared" si="8"/>
        <v>0.84450148707952299</v>
      </c>
      <c r="AM13" s="46">
        <f t="shared" si="8"/>
        <v>0.92658190707906796</v>
      </c>
      <c r="AN13" s="40"/>
    </row>
    <row r="14" spans="1:40" x14ac:dyDescent="0.2">
      <c r="A14" s="38" t="s">
        <v>57</v>
      </c>
      <c r="B14" s="45">
        <v>2.6633638067676699E-2</v>
      </c>
      <c r="C14" s="45">
        <v>-0.56162658778304597</v>
      </c>
      <c r="D14" s="45">
        <v>-0.97452140656647501</v>
      </c>
      <c r="E14" s="45">
        <v>-0.59714321899381595</v>
      </c>
      <c r="F14" s="45">
        <v>-0.342177452317597</v>
      </c>
      <c r="G14" s="45">
        <v>-2.77598114397806E-2</v>
      </c>
      <c r="H14" s="45">
        <v>6.1901906424957902E-2</v>
      </c>
      <c r="I14" s="45">
        <v>-1.34721894380015E-2</v>
      </c>
      <c r="J14" s="40"/>
      <c r="K14" s="40" t="s">
        <v>2</v>
      </c>
      <c r="L14" s="42">
        <v>1.5</v>
      </c>
      <c r="M14" s="40"/>
      <c r="N14" s="46">
        <f t="shared" si="0"/>
        <v>0</v>
      </c>
      <c r="O14" s="46">
        <f t="shared" si="1"/>
        <v>0</v>
      </c>
      <c r="P14" s="46">
        <f t="shared" si="2"/>
        <v>0</v>
      </c>
      <c r="Q14" s="46">
        <f t="shared" si="3"/>
        <v>0</v>
      </c>
      <c r="R14" s="46">
        <f t="shared" si="4"/>
        <v>0</v>
      </c>
      <c r="S14" s="46">
        <f t="shared" si="5"/>
        <v>0</v>
      </c>
      <c r="T14" s="46">
        <f t="shared" si="6"/>
        <v>0</v>
      </c>
      <c r="U14" s="46">
        <f t="shared" si="7"/>
        <v>0</v>
      </c>
      <c r="V14" s="40"/>
      <c r="W14" s="46">
        <f t="shared" si="9"/>
        <v>0</v>
      </c>
      <c r="X14" s="46">
        <f t="shared" si="10"/>
        <v>0</v>
      </c>
      <c r="Y14" s="46">
        <f t="shared" si="11"/>
        <v>0</v>
      </c>
      <c r="Z14" s="46">
        <f t="shared" si="12"/>
        <v>0</v>
      </c>
      <c r="AA14" s="46">
        <f t="shared" si="13"/>
        <v>0</v>
      </c>
      <c r="AB14" s="46">
        <f t="shared" si="14"/>
        <v>0</v>
      </c>
      <c r="AC14" s="46">
        <f t="shared" si="15"/>
        <v>0</v>
      </c>
      <c r="AD14" s="46">
        <f t="shared" si="16"/>
        <v>0</v>
      </c>
      <c r="AE14" s="40"/>
      <c r="AF14" s="46">
        <f t="shared" si="8"/>
        <v>-2.6633638067676699E-2</v>
      </c>
      <c r="AG14" s="46">
        <f t="shared" si="8"/>
        <v>0.56162658778304597</v>
      </c>
      <c r="AH14" s="46">
        <f t="shared" si="8"/>
        <v>0.97452140656647501</v>
      </c>
      <c r="AI14" s="46">
        <f t="shared" si="8"/>
        <v>0.59714321899381595</v>
      </c>
      <c r="AJ14" s="46">
        <f t="shared" si="8"/>
        <v>0.342177452317597</v>
      </c>
      <c r="AK14" s="46">
        <f t="shared" si="8"/>
        <v>2.77598114397806E-2</v>
      </c>
      <c r="AL14" s="46">
        <f t="shared" si="8"/>
        <v>-6.1901906424957902E-2</v>
      </c>
      <c r="AM14" s="46">
        <f t="shared" si="8"/>
        <v>1.34721894380015E-2</v>
      </c>
      <c r="AN14" s="40"/>
    </row>
    <row r="15" spans="1:40" x14ac:dyDescent="0.2">
      <c r="A15" s="38" t="s">
        <v>58</v>
      </c>
      <c r="B15" s="45">
        <v>-1.2801405761442499E-2</v>
      </c>
      <c r="C15" s="45">
        <v>-0.11987279399997</v>
      </c>
      <c r="D15" s="45">
        <v>-0.18114837239854201</v>
      </c>
      <c r="E15" s="45">
        <v>-0.18553736355630401</v>
      </c>
      <c r="F15" s="45">
        <v>-0.15441525023136901</v>
      </c>
      <c r="G15" s="45">
        <v>-0.123322936139249</v>
      </c>
      <c r="H15" s="45">
        <v>-9.6551211254089497E-2</v>
      </c>
      <c r="I15" s="45">
        <v>-6.7661550680642502E-2</v>
      </c>
      <c r="J15" s="40"/>
      <c r="K15" s="40" t="s">
        <v>2</v>
      </c>
      <c r="L15" s="42">
        <v>1.5</v>
      </c>
      <c r="M15" s="40"/>
      <c r="N15" s="46">
        <f t="shared" si="0"/>
        <v>0</v>
      </c>
      <c r="O15" s="46">
        <f t="shared" si="1"/>
        <v>0</v>
      </c>
      <c r="P15" s="46">
        <f t="shared" si="2"/>
        <v>0</v>
      </c>
      <c r="Q15" s="46">
        <f t="shared" si="3"/>
        <v>0</v>
      </c>
      <c r="R15" s="46">
        <f t="shared" si="4"/>
        <v>0</v>
      </c>
      <c r="S15" s="46">
        <f t="shared" si="5"/>
        <v>0</v>
      </c>
      <c r="T15" s="46">
        <f t="shared" si="6"/>
        <v>0</v>
      </c>
      <c r="U15" s="46">
        <f t="shared" si="7"/>
        <v>0</v>
      </c>
      <c r="V15" s="40"/>
      <c r="W15" s="46">
        <f t="shared" si="9"/>
        <v>0</v>
      </c>
      <c r="X15" s="46">
        <f t="shared" si="10"/>
        <v>0</v>
      </c>
      <c r="Y15" s="46">
        <f t="shared" si="11"/>
        <v>0</v>
      </c>
      <c r="Z15" s="46">
        <f t="shared" si="12"/>
        <v>0</v>
      </c>
      <c r="AA15" s="46">
        <f t="shared" si="13"/>
        <v>0</v>
      </c>
      <c r="AB15" s="46">
        <f t="shared" si="14"/>
        <v>0</v>
      </c>
      <c r="AC15" s="46">
        <f t="shared" si="15"/>
        <v>0</v>
      </c>
      <c r="AD15" s="46">
        <f t="shared" si="16"/>
        <v>0</v>
      </c>
      <c r="AE15" s="40"/>
      <c r="AF15" s="46">
        <f t="shared" si="8"/>
        <v>1.2801405761442499E-2</v>
      </c>
      <c r="AG15" s="46">
        <f t="shared" si="8"/>
        <v>0.11987279399997</v>
      </c>
      <c r="AH15" s="46">
        <f t="shared" si="8"/>
        <v>0.18114837239854201</v>
      </c>
      <c r="AI15" s="46">
        <f t="shared" si="8"/>
        <v>0.18553736355630401</v>
      </c>
      <c r="AJ15" s="46">
        <f t="shared" si="8"/>
        <v>0.15441525023136901</v>
      </c>
      <c r="AK15" s="46">
        <f t="shared" si="8"/>
        <v>0.123322936139249</v>
      </c>
      <c r="AL15" s="46">
        <f t="shared" si="8"/>
        <v>9.6551211254089497E-2</v>
      </c>
      <c r="AM15" s="46">
        <f t="shared" si="8"/>
        <v>6.7661550680642502E-2</v>
      </c>
      <c r="AN15" s="40"/>
    </row>
    <row r="16" spans="1:40" x14ac:dyDescent="0.2">
      <c r="A16" s="38" t="s">
        <v>59</v>
      </c>
      <c r="B16" s="45">
        <v>-2.10864222114239E-2</v>
      </c>
      <c r="C16" s="45">
        <v>-0.19563319406822299</v>
      </c>
      <c r="D16" s="45">
        <v>-0.29130046449966401</v>
      </c>
      <c r="E16" s="45">
        <v>-0.29909154666044302</v>
      </c>
      <c r="F16" s="45">
        <v>-0.25404764088752202</v>
      </c>
      <c r="G16" s="45">
        <v>-0.203584137487722</v>
      </c>
      <c r="H16" s="45">
        <v>-0.15857280533413601</v>
      </c>
      <c r="I16" s="45">
        <v>-0.114237480484011</v>
      </c>
      <c r="J16" s="40"/>
      <c r="K16" s="40" t="s">
        <v>2</v>
      </c>
      <c r="L16" s="42">
        <v>1.5</v>
      </c>
      <c r="M16" s="40"/>
      <c r="N16" s="46">
        <f t="shared" si="0"/>
        <v>0</v>
      </c>
      <c r="O16" s="46">
        <f t="shared" si="1"/>
        <v>0</v>
      </c>
      <c r="P16" s="46">
        <f t="shared" si="2"/>
        <v>0</v>
      </c>
      <c r="Q16" s="46">
        <f t="shared" si="3"/>
        <v>0</v>
      </c>
      <c r="R16" s="46">
        <f t="shared" si="4"/>
        <v>0</v>
      </c>
      <c r="S16" s="46">
        <f t="shared" si="5"/>
        <v>0</v>
      </c>
      <c r="T16" s="46">
        <f t="shared" si="6"/>
        <v>0</v>
      </c>
      <c r="U16" s="46">
        <f t="shared" si="7"/>
        <v>0</v>
      </c>
      <c r="V16" s="40"/>
      <c r="W16" s="46">
        <f t="shared" si="9"/>
        <v>0</v>
      </c>
      <c r="X16" s="46">
        <f t="shared" si="10"/>
        <v>0</v>
      </c>
      <c r="Y16" s="46">
        <f t="shared" si="11"/>
        <v>0</v>
      </c>
      <c r="Z16" s="46">
        <f t="shared" si="12"/>
        <v>0</v>
      </c>
      <c r="AA16" s="46">
        <f t="shared" si="13"/>
        <v>0</v>
      </c>
      <c r="AB16" s="46">
        <f t="shared" si="14"/>
        <v>0</v>
      </c>
      <c r="AC16" s="46">
        <f t="shared" si="15"/>
        <v>0</v>
      </c>
      <c r="AD16" s="46">
        <f t="shared" si="16"/>
        <v>0</v>
      </c>
      <c r="AE16" s="40"/>
      <c r="AF16" s="46">
        <f t="shared" si="8"/>
        <v>2.10864222114239E-2</v>
      </c>
      <c r="AG16" s="46">
        <f t="shared" si="8"/>
        <v>0.19563319406822299</v>
      </c>
      <c r="AH16" s="46">
        <f t="shared" si="8"/>
        <v>0.29130046449966401</v>
      </c>
      <c r="AI16" s="46">
        <f t="shared" si="8"/>
        <v>0.29909154666044302</v>
      </c>
      <c r="AJ16" s="46">
        <f t="shared" si="8"/>
        <v>0.25404764088752202</v>
      </c>
      <c r="AK16" s="46">
        <f t="shared" si="8"/>
        <v>0.203584137487722</v>
      </c>
      <c r="AL16" s="46">
        <f t="shared" si="8"/>
        <v>0.15857280533413601</v>
      </c>
      <c r="AM16" s="46">
        <f t="shared" si="8"/>
        <v>0.114237480484011</v>
      </c>
      <c r="AN16" s="40"/>
    </row>
    <row r="17" spans="1:40" x14ac:dyDescent="0.2">
      <c r="A17" s="38" t="s">
        <v>60</v>
      </c>
      <c r="B17" s="45">
        <v>-3.7063938061864302E-3</v>
      </c>
      <c r="C17" s="45">
        <v>-0.14406075262182999</v>
      </c>
      <c r="D17" s="45">
        <v>-0.26445677786052901</v>
      </c>
      <c r="E17" s="45">
        <v>-0.28607292752112201</v>
      </c>
      <c r="F17" s="45">
        <v>-0.28114445346905598</v>
      </c>
      <c r="G17" s="45">
        <v>-0.25378334465115299</v>
      </c>
      <c r="H17" s="45">
        <v>-0.25563333802829002</v>
      </c>
      <c r="I17" s="45">
        <v>-0.268759792997734</v>
      </c>
      <c r="J17" s="40"/>
      <c r="K17" s="40" t="s">
        <v>2</v>
      </c>
      <c r="L17" s="42">
        <v>1.5</v>
      </c>
      <c r="M17" s="40"/>
      <c r="N17" s="46">
        <f t="shared" si="0"/>
        <v>0</v>
      </c>
      <c r="O17" s="46">
        <f t="shared" si="1"/>
        <v>0</v>
      </c>
      <c r="P17" s="46">
        <f t="shared" si="2"/>
        <v>0</v>
      </c>
      <c r="Q17" s="46">
        <f t="shared" si="3"/>
        <v>0</v>
      </c>
      <c r="R17" s="46">
        <f t="shared" si="4"/>
        <v>0</v>
      </c>
      <c r="S17" s="46">
        <f t="shared" si="5"/>
        <v>0</v>
      </c>
      <c r="T17" s="46">
        <f t="shared" si="6"/>
        <v>0</v>
      </c>
      <c r="U17" s="46">
        <f t="shared" si="7"/>
        <v>0</v>
      </c>
      <c r="V17" s="40"/>
      <c r="W17" s="46">
        <f t="shared" si="9"/>
        <v>0</v>
      </c>
      <c r="X17" s="46">
        <f t="shared" si="10"/>
        <v>0</v>
      </c>
      <c r="Y17" s="46">
        <f t="shared" si="11"/>
        <v>0</v>
      </c>
      <c r="Z17" s="46">
        <f t="shared" si="12"/>
        <v>0</v>
      </c>
      <c r="AA17" s="46">
        <f t="shared" si="13"/>
        <v>0</v>
      </c>
      <c r="AB17" s="46">
        <f t="shared" si="14"/>
        <v>0</v>
      </c>
      <c r="AC17" s="46">
        <f t="shared" si="15"/>
        <v>0</v>
      </c>
      <c r="AD17" s="46">
        <f t="shared" si="16"/>
        <v>0</v>
      </c>
      <c r="AE17" s="40"/>
      <c r="AF17" s="46">
        <f t="shared" si="8"/>
        <v>3.7063938061864302E-3</v>
      </c>
      <c r="AG17" s="46">
        <f t="shared" si="8"/>
        <v>0.14406075262182999</v>
      </c>
      <c r="AH17" s="46">
        <f t="shared" si="8"/>
        <v>0.26445677786052901</v>
      </c>
      <c r="AI17" s="46">
        <f t="shared" si="8"/>
        <v>0.28607292752112201</v>
      </c>
      <c r="AJ17" s="46">
        <f t="shared" si="8"/>
        <v>0.28114445346905598</v>
      </c>
      <c r="AK17" s="46">
        <f t="shared" si="8"/>
        <v>0.25378334465115299</v>
      </c>
      <c r="AL17" s="46">
        <f t="shared" si="8"/>
        <v>0.25563333802829002</v>
      </c>
      <c r="AM17" s="46">
        <f t="shared" si="8"/>
        <v>0.268759792997734</v>
      </c>
      <c r="AN17" s="40"/>
    </row>
    <row r="18" spans="1:40" x14ac:dyDescent="0.2">
      <c r="A18" s="38" t="s">
        <v>61</v>
      </c>
      <c r="B18" s="45">
        <v>-2.4190667089616098E-2</v>
      </c>
      <c r="C18" s="45">
        <v>-0.19033460213551501</v>
      </c>
      <c r="D18" s="45">
        <v>-0.32857786384330701</v>
      </c>
      <c r="E18" s="45">
        <v>-0.41446838861801</v>
      </c>
      <c r="F18" s="45">
        <v>-0.41961618481338803</v>
      </c>
      <c r="G18" s="45">
        <v>-0.384307079598803</v>
      </c>
      <c r="H18" s="45">
        <v>-0.332910436694978</v>
      </c>
      <c r="I18" s="45">
        <v>-0.28890746273000001</v>
      </c>
      <c r="J18" s="40"/>
      <c r="K18" s="40" t="s">
        <v>2</v>
      </c>
      <c r="L18" s="42">
        <v>0.5</v>
      </c>
      <c r="M18" s="40"/>
      <c r="N18" s="46">
        <f t="shared" si="0"/>
        <v>0</v>
      </c>
      <c r="O18" s="46">
        <f t="shared" si="1"/>
        <v>0</v>
      </c>
      <c r="P18" s="46">
        <f t="shared" si="2"/>
        <v>0</v>
      </c>
      <c r="Q18" s="46">
        <f t="shared" si="3"/>
        <v>0</v>
      </c>
      <c r="R18" s="46">
        <f t="shared" si="4"/>
        <v>0</v>
      </c>
      <c r="S18" s="46">
        <f t="shared" si="5"/>
        <v>0</v>
      </c>
      <c r="T18" s="46">
        <f t="shared" si="6"/>
        <v>0</v>
      </c>
      <c r="U18" s="46">
        <f t="shared" si="7"/>
        <v>0</v>
      </c>
      <c r="V18" s="40"/>
      <c r="W18" s="46">
        <f t="shared" si="9"/>
        <v>0</v>
      </c>
      <c r="X18" s="46">
        <f t="shared" si="10"/>
        <v>0</v>
      </c>
      <c r="Y18" s="46">
        <f t="shared" si="11"/>
        <v>0</v>
      </c>
      <c r="Z18" s="46">
        <f t="shared" si="12"/>
        <v>0</v>
      </c>
      <c r="AA18" s="46">
        <f t="shared" si="13"/>
        <v>0</v>
      </c>
      <c r="AB18" s="46">
        <f t="shared" si="14"/>
        <v>0</v>
      </c>
      <c r="AC18" s="46">
        <f t="shared" si="15"/>
        <v>0</v>
      </c>
      <c r="AD18" s="46">
        <f t="shared" si="16"/>
        <v>0</v>
      </c>
      <c r="AE18" s="40"/>
      <c r="AF18" s="46">
        <f t="shared" si="8"/>
        <v>2.4190667089616098E-2</v>
      </c>
      <c r="AG18" s="46">
        <f t="shared" si="8"/>
        <v>0.19033460213551501</v>
      </c>
      <c r="AH18" s="46">
        <f t="shared" si="8"/>
        <v>0.32857786384330701</v>
      </c>
      <c r="AI18" s="46">
        <f t="shared" si="8"/>
        <v>0.41446838861801</v>
      </c>
      <c r="AJ18" s="46">
        <f t="shared" si="8"/>
        <v>0.41961618481338803</v>
      </c>
      <c r="AK18" s="46">
        <f t="shared" si="8"/>
        <v>0.384307079598803</v>
      </c>
      <c r="AL18" s="46">
        <f t="shared" si="8"/>
        <v>0.332910436694978</v>
      </c>
      <c r="AM18" s="46">
        <f t="shared" si="8"/>
        <v>0.28890746273000001</v>
      </c>
      <c r="AN18" s="40"/>
    </row>
    <row r="19" spans="1:40" x14ac:dyDescent="0.2">
      <c r="A19" s="39"/>
      <c r="B19" s="45"/>
      <c r="C19" s="45"/>
      <c r="D19" s="45"/>
      <c r="E19" s="45"/>
      <c r="F19" s="45"/>
      <c r="G19" s="45"/>
      <c r="H19" s="45"/>
      <c r="I19" s="45"/>
      <c r="J19" s="40"/>
      <c r="K19" s="40"/>
      <c r="L19" s="42"/>
      <c r="M19" s="40"/>
      <c r="N19" s="46"/>
      <c r="O19" s="46"/>
      <c r="P19" s="46"/>
      <c r="Q19" s="46"/>
      <c r="R19" s="40"/>
      <c r="S19" s="40"/>
      <c r="T19" s="40"/>
      <c r="U19" s="40"/>
      <c r="V19" s="40"/>
      <c r="W19" s="46"/>
      <c r="X19" s="46"/>
      <c r="Y19" s="46"/>
      <c r="Z19" s="46"/>
      <c r="AA19" s="40"/>
      <c r="AB19" s="40"/>
      <c r="AC19" s="40"/>
      <c r="AD19" s="40"/>
      <c r="AE19" s="40"/>
      <c r="AF19" s="40"/>
      <c r="AG19" s="40"/>
      <c r="AH19" s="40"/>
      <c r="AI19" s="40"/>
      <c r="AJ19" s="40"/>
      <c r="AK19" s="40"/>
      <c r="AL19" s="40"/>
      <c r="AM19" s="40"/>
      <c r="AN19" s="40"/>
    </row>
    <row r="20" spans="1:40" x14ac:dyDescent="0.2">
      <c r="A20" s="37" t="s">
        <v>62</v>
      </c>
      <c r="B20" s="45"/>
      <c r="C20" s="45"/>
      <c r="D20" s="45"/>
      <c r="E20" s="45"/>
      <c r="F20" s="45"/>
      <c r="G20" s="45"/>
      <c r="H20" s="45"/>
      <c r="I20" s="45"/>
      <c r="J20" s="40"/>
      <c r="K20" s="40"/>
      <c r="L20" s="42"/>
      <c r="M20" s="40"/>
      <c r="N20" s="46"/>
      <c r="O20" s="46"/>
      <c r="P20" s="46"/>
      <c r="Q20" s="46"/>
      <c r="R20" s="40"/>
      <c r="S20" s="40"/>
      <c r="T20" s="40"/>
      <c r="U20" s="40"/>
      <c r="V20" s="40"/>
      <c r="W20" s="46"/>
      <c r="X20" s="46"/>
      <c r="Y20" s="46"/>
      <c r="Z20" s="46"/>
      <c r="AA20" s="46"/>
      <c r="AB20" s="46"/>
      <c r="AC20" s="46"/>
      <c r="AD20" s="46"/>
      <c r="AE20" s="40"/>
      <c r="AF20" s="40"/>
      <c r="AG20" s="40"/>
      <c r="AH20" s="40"/>
      <c r="AI20" s="40"/>
      <c r="AJ20" s="40"/>
      <c r="AK20" s="40"/>
      <c r="AL20" s="40"/>
      <c r="AM20" s="40"/>
      <c r="AN20" s="40"/>
    </row>
    <row r="21" spans="1:40" x14ac:dyDescent="0.2">
      <c r="A21" s="38" t="s">
        <v>63</v>
      </c>
      <c r="B21" s="45">
        <v>8.5573961334211704E-2</v>
      </c>
      <c r="C21" s="45">
        <v>0.337365091476023</v>
      </c>
      <c r="D21" s="45">
        <v>0.368406345776288</v>
      </c>
      <c r="E21" s="45">
        <v>0.34967818141832402</v>
      </c>
      <c r="F21" s="45">
        <v>0.17482417585445401</v>
      </c>
      <c r="G21" s="45">
        <v>1.29408572447506E-2</v>
      </c>
      <c r="H21" s="45">
        <v>-0.121924943966103</v>
      </c>
      <c r="I21" s="45">
        <v>-0.20739209287555799</v>
      </c>
      <c r="J21" s="40"/>
      <c r="K21" s="40" t="s">
        <v>2</v>
      </c>
      <c r="L21" s="42">
        <v>2</v>
      </c>
      <c r="M21" s="40"/>
      <c r="N21" s="46">
        <f>($N$4*B21)/$N$2</f>
        <v>0</v>
      </c>
      <c r="O21" s="46">
        <f>($N$4*C21+($O$4-2*$N$4)*B21)/$N$2</f>
        <v>0</v>
      </c>
      <c r="P21" s="46">
        <f>($N$4*D21+($O$4-2*$N$4)*C21+($P$4-2*$O$4)*B21 +$N$4*B21)/$N$2</f>
        <v>0</v>
      </c>
      <c r="Q21" s="46">
        <f>($N$4*E21+($O$4-2*$N$4)*D21+($P$4-2*$O$4)*C21+($Q$4-2*$P$4)*B21+$N$4*C21+$O$4*B21)/$N$2</f>
        <v>0</v>
      </c>
      <c r="R21" s="46">
        <f>($N$4*F21+($O$4-2*$N$4)*E21+($P$4-2*$O$4)*D21+($Q$4-2*$P$4)*C21+($R$4-2*$Q$4)*B21+$N$4*D21+$O$4*C21+$P$4*B21)/$N$2</f>
        <v>0</v>
      </c>
      <c r="S21" s="46">
        <f>($N$4*G21+($O$4-2*$N$4)*F21+($P$4-2*$O$4)*E21+($Q$4-2*$P$4)*D21+($R$4-2*$Q$4)*C21+($S$4-2*$R$4)*B21                                  +$N$4*E21+$O$4*D21+$P$4*C21+$Q$4*B21)/$N$2</f>
        <v>0</v>
      </c>
      <c r="T21" s="46">
        <f>($N$4*H21+($O$4-2*$N$4)*G21+($P$4-2*$O$4)*F21+($Q$4-2*$P$4)*E21+($R$4-2*$Q$4)*D21+($S$4-2*$R$4)*C21+($T$4-2*$S$4)*B21+$N$4*F21+$O$4*E21+$P$4*D21+$Q$4*C21+$R$4*B21)/$N$2</f>
        <v>0</v>
      </c>
      <c r="U21" s="46">
        <f>($N$4*I21+($O$4-2*$N$4)*H21+($P$4-2*$O$4)*G21+($Q$4-2*$P$4)*F21+($R$4-2*$Q$4)*E21+($S$4-2*$R$4)*D21+($T$4-2*$S$4)*C21+($U$4-2*$R$4)*B21+$N$4*G21+$O$4*F21+$P$4*E21+$Q$4*D21+$R$4*C21+$S$4*B21)/$N$2</f>
        <v>0</v>
      </c>
      <c r="V21" s="40"/>
      <c r="W21" s="46">
        <f t="shared" ref="W21:W25" si="17">($N$4*B21)/$N$2</f>
        <v>0</v>
      </c>
      <c r="X21" s="46">
        <f t="shared" ref="X21:X25" si="18">($N$4*C21+($O$4-$N$4)*B21)/$N$2</f>
        <v>0</v>
      </c>
      <c r="Y21" s="46">
        <f t="shared" ref="Y21:Y25" si="19">($N$4*D21+($O$4-$N$4)*C21+($P$4-$O$4)*B21)/$N$2</f>
        <v>0</v>
      </c>
      <c r="Z21" s="46">
        <f t="shared" ref="Z21:Z25" si="20">($N$4*E21+($O$4-$N$4)*D21+($P$4-$O$4)*C21+($Q$4-$P$4)*B21)/$N$2</f>
        <v>0</v>
      </c>
      <c r="AA21" s="46">
        <f t="shared" ref="AA21:AA25" si="21">($N$4*F21+($O$4-$N$4)*E21+($P$4-$O$4)*D21+($Q$4-$P$4)*C21+($R$4-$Q$4)*B21)/$N$2</f>
        <v>0</v>
      </c>
      <c r="AB21" s="46">
        <f t="shared" ref="AB21:AB25" si="22">($N$4*G21+($O$4-$N$4)*F21+($P$4-$O$4)*E21+($Q$4-$P$4)*D21+($R$4-$Q$4)*C21+($S$4-$R$4)*B21)/$N$2</f>
        <v>0</v>
      </c>
      <c r="AC21" s="46">
        <f t="shared" ref="AC21:AC25" si="23">($N$4*H21+($O$4-$N$4)*G21+($P$4-$O$4)*F21+($Q$4-$P$4)*E21+($R$4-$Q$4)*D21+($S$4-$R$4)*C21+($T$4-$S$4)*B21)/$N$2</f>
        <v>0</v>
      </c>
      <c r="AD21" s="46">
        <f t="shared" ref="AD21:AD25" si="24">($N$4*I21+($O$4-$N$4)*H21+($P$4-$O$4)*G21+($Q$4-$P$4)*F21+($R$4-$Q$4)*E21+($S$4-$R$4)*D21+($T$4-$S$4)*C21+($U$4-$T$4)*B21)/$N$2</f>
        <v>0</v>
      </c>
      <c r="AE21" s="40"/>
      <c r="AF21" s="46">
        <f t="shared" ref="AF21:AM25" si="25">W21-B21</f>
        <v>-8.5573961334211704E-2</v>
      </c>
      <c r="AG21" s="46">
        <f t="shared" si="25"/>
        <v>-0.337365091476023</v>
      </c>
      <c r="AH21" s="46">
        <f t="shared" si="25"/>
        <v>-0.368406345776288</v>
      </c>
      <c r="AI21" s="46">
        <f t="shared" si="25"/>
        <v>-0.34967818141832402</v>
      </c>
      <c r="AJ21" s="46">
        <f t="shared" si="25"/>
        <v>-0.17482417585445401</v>
      </c>
      <c r="AK21" s="46">
        <f t="shared" si="25"/>
        <v>-1.29408572447506E-2</v>
      </c>
      <c r="AL21" s="46">
        <f t="shared" si="25"/>
        <v>0.121924943966103</v>
      </c>
      <c r="AM21" s="46">
        <f t="shared" si="25"/>
        <v>0.20739209287555799</v>
      </c>
      <c r="AN21" s="40"/>
    </row>
    <row r="22" spans="1:40" x14ac:dyDescent="0.2">
      <c r="A22" s="38" t="s">
        <v>64</v>
      </c>
      <c r="B22" s="45">
        <v>4.2592355589699003E-2</v>
      </c>
      <c r="C22" s="45">
        <v>0.37212376135458097</v>
      </c>
      <c r="D22" s="45">
        <v>0.43045263194869698</v>
      </c>
      <c r="E22" s="45">
        <v>0.31436007805964999</v>
      </c>
      <c r="F22" s="45">
        <v>0.161449669396552</v>
      </c>
      <c r="G22" s="45">
        <v>6.2711038669593905E-2</v>
      </c>
      <c r="H22" s="45">
        <v>1.4676356233756E-2</v>
      </c>
      <c r="I22" s="45">
        <v>-2.47446070220536E-2</v>
      </c>
      <c r="J22" s="40"/>
      <c r="K22" s="40" t="s">
        <v>2</v>
      </c>
      <c r="L22" s="42">
        <v>2</v>
      </c>
      <c r="M22" s="40"/>
      <c r="N22" s="46">
        <f>($N$4*B22)/$N$2</f>
        <v>0</v>
      </c>
      <c r="O22" s="46">
        <f>($N$4*C22+($O$4-2*$N$4)*B22)/$N$2</f>
        <v>0</v>
      </c>
      <c r="P22" s="46">
        <f>($N$4*D22+($O$4-2*$N$4)*C22+($P$4-2*$O$4)*B22 +$N$4*B22)/$N$2</f>
        <v>0</v>
      </c>
      <c r="Q22" s="46">
        <f>($N$4*E22+($O$4-2*$N$4)*D22+($P$4-2*$O$4)*C22+($Q$4-2*$P$4)*B22+$N$4*C22+$O$4*B22)/$N$2</f>
        <v>0</v>
      </c>
      <c r="R22" s="46">
        <f>($N$4*F22+($O$4-2*$N$4)*E22+($P$4-2*$O$4)*D22+($Q$4-2*$P$4)*C22+($R$4-2*$Q$4)*B22+$N$4*D22+$O$4*C22+$P$4*B22)/$N$2</f>
        <v>0</v>
      </c>
      <c r="S22" s="46">
        <f>($N$4*G22+($O$4-2*$N$4)*F22+($P$4-2*$O$4)*E22+($Q$4-2*$P$4)*D22+($R$4-2*$Q$4)*C22+($S$4-2*$R$4)*B22                                  +$N$4*E22+$O$4*D22+$P$4*C22+$Q$4*B22)/$N$2</f>
        <v>0</v>
      </c>
      <c r="T22" s="46">
        <f>($N$4*H22+($O$4-2*$N$4)*G22+($P$4-2*$O$4)*F22+($Q$4-2*$P$4)*E22+($R$4-2*$Q$4)*D22+($S$4-2*$R$4)*C22+($T$4-2*$S$4)*B22+$N$4*F22+$O$4*E22+$P$4*D22+$Q$4*C22+$R$4*B22)/$N$2</f>
        <v>0</v>
      </c>
      <c r="U22" s="46">
        <f>($N$4*I22+($O$4-2*$N$4)*H22+($P$4-2*$O$4)*G22+($Q$4-2*$P$4)*F22+($R$4-2*$Q$4)*E22+($S$4-2*$R$4)*D22+($T$4-2*$S$4)*C22+($U$4-2*$R$4)*B22+$N$4*G22+$O$4*F22+$P$4*E22+$Q$4*D22+$R$4*C22+$S$4*B22)/$N$2</f>
        <v>0</v>
      </c>
      <c r="V22" s="40"/>
      <c r="W22" s="46">
        <f t="shared" si="17"/>
        <v>0</v>
      </c>
      <c r="X22" s="46">
        <f t="shared" si="18"/>
        <v>0</v>
      </c>
      <c r="Y22" s="46">
        <f t="shared" si="19"/>
        <v>0</v>
      </c>
      <c r="Z22" s="46">
        <f t="shared" si="20"/>
        <v>0</v>
      </c>
      <c r="AA22" s="46">
        <f t="shared" si="21"/>
        <v>0</v>
      </c>
      <c r="AB22" s="46">
        <f t="shared" si="22"/>
        <v>0</v>
      </c>
      <c r="AC22" s="46">
        <f t="shared" si="23"/>
        <v>0</v>
      </c>
      <c r="AD22" s="46">
        <f t="shared" si="24"/>
        <v>0</v>
      </c>
      <c r="AE22" s="40"/>
      <c r="AF22" s="46">
        <f t="shared" si="25"/>
        <v>-4.2592355589699003E-2</v>
      </c>
      <c r="AG22" s="46">
        <f t="shared" si="25"/>
        <v>-0.37212376135458097</v>
      </c>
      <c r="AH22" s="46">
        <f t="shared" si="25"/>
        <v>-0.43045263194869698</v>
      </c>
      <c r="AI22" s="46">
        <f t="shared" si="25"/>
        <v>-0.31436007805964999</v>
      </c>
      <c r="AJ22" s="46">
        <f t="shared" si="25"/>
        <v>-0.161449669396552</v>
      </c>
      <c r="AK22" s="46">
        <f t="shared" si="25"/>
        <v>-6.2711038669593905E-2</v>
      </c>
      <c r="AL22" s="46">
        <f t="shared" si="25"/>
        <v>-1.4676356233756E-2</v>
      </c>
      <c r="AM22" s="46">
        <f t="shared" si="25"/>
        <v>2.47446070220536E-2</v>
      </c>
      <c r="AN22" s="40"/>
    </row>
    <row r="23" spans="1:40" x14ac:dyDescent="0.2">
      <c r="A23" s="38" t="s">
        <v>65</v>
      </c>
      <c r="B23" s="45">
        <v>0.64350105026694404</v>
      </c>
      <c r="C23" s="45">
        <v>0.68216798749790697</v>
      </c>
      <c r="D23" s="45">
        <v>0.60031032186737898</v>
      </c>
      <c r="E23" s="45">
        <v>0.40537793141779899</v>
      </c>
      <c r="F23" s="45">
        <v>0.30720473659053299</v>
      </c>
      <c r="G23" s="45">
        <v>0.213944339814991</v>
      </c>
      <c r="H23" s="45">
        <v>0.13232675717206099</v>
      </c>
      <c r="I23" s="45">
        <v>6.2995691863446099E-2</v>
      </c>
      <c r="J23" s="40"/>
      <c r="K23" s="40" t="s">
        <v>2</v>
      </c>
      <c r="L23" s="42">
        <v>2</v>
      </c>
      <c r="M23" s="40"/>
      <c r="N23" s="46">
        <f>($N$4*B23)/$N$2</f>
        <v>0</v>
      </c>
      <c r="O23" s="46">
        <f>($N$4*C23+($O$4-2*$N$4)*B23)/$N$2</f>
        <v>0</v>
      </c>
      <c r="P23" s="46">
        <f>($N$4*D23+($O$4-2*$N$4)*C23+($P$4-2*$O$4)*B23 +$N$4*B23)/$N$2</f>
        <v>0</v>
      </c>
      <c r="Q23" s="46">
        <f>($N$4*E23+($O$4-2*$N$4)*D23+($P$4-2*$O$4)*C23+($Q$4-2*$P$4)*B23+$N$4*C23+$O$4*B23)/$N$2</f>
        <v>0</v>
      </c>
      <c r="R23" s="46">
        <f>($N$4*F23+($O$4-2*$N$4)*E23+($P$4-2*$O$4)*D23+($Q$4-2*$P$4)*C23+($R$4-2*$Q$4)*B23+$N$4*D23+$O$4*C23+$P$4*B23)/$N$2</f>
        <v>0</v>
      </c>
      <c r="S23" s="46">
        <f>($N$4*G23+($O$4-2*$N$4)*F23+($P$4-2*$O$4)*E23+($Q$4-2*$P$4)*D23+($R$4-2*$Q$4)*C23+($S$4-2*$R$4)*B23                                  +$N$4*E23+$O$4*D23+$P$4*C23+$Q$4*B23)/$N$2</f>
        <v>0</v>
      </c>
      <c r="T23" s="46">
        <f>($N$4*H23+($O$4-2*$N$4)*G23+($P$4-2*$O$4)*F23+($Q$4-2*$P$4)*E23+($R$4-2*$Q$4)*D23+($S$4-2*$R$4)*C23+($T$4-2*$S$4)*B23+$N$4*F23+$O$4*E23+$P$4*D23+$Q$4*C23+$R$4*B23)/$N$2</f>
        <v>0</v>
      </c>
      <c r="U23" s="46">
        <f>($N$4*I23+($O$4-2*$N$4)*H23+($P$4-2*$O$4)*G23+($Q$4-2*$P$4)*F23+($R$4-2*$Q$4)*E23+($S$4-2*$R$4)*D23+($T$4-2*$S$4)*C23+($U$4-2*$R$4)*B23+$N$4*G23+$O$4*F23+$P$4*E23+$Q$4*D23+$R$4*C23+$S$4*B23)/$N$2</f>
        <v>0</v>
      </c>
      <c r="V23" s="40"/>
      <c r="W23" s="46">
        <f t="shared" si="17"/>
        <v>0</v>
      </c>
      <c r="X23" s="46">
        <f t="shared" si="18"/>
        <v>0</v>
      </c>
      <c r="Y23" s="46">
        <f t="shared" si="19"/>
        <v>0</v>
      </c>
      <c r="Z23" s="46">
        <f t="shared" si="20"/>
        <v>0</v>
      </c>
      <c r="AA23" s="46">
        <f t="shared" si="21"/>
        <v>0</v>
      </c>
      <c r="AB23" s="46">
        <f t="shared" si="22"/>
        <v>0</v>
      </c>
      <c r="AC23" s="46">
        <f t="shared" si="23"/>
        <v>0</v>
      </c>
      <c r="AD23" s="46">
        <f t="shared" si="24"/>
        <v>0</v>
      </c>
      <c r="AE23" s="40"/>
      <c r="AF23" s="46">
        <f t="shared" si="25"/>
        <v>-0.64350105026694404</v>
      </c>
      <c r="AG23" s="46">
        <f t="shared" si="25"/>
        <v>-0.68216798749790697</v>
      </c>
      <c r="AH23" s="46">
        <f t="shared" si="25"/>
        <v>-0.60031032186737898</v>
      </c>
      <c r="AI23" s="46">
        <f t="shared" si="25"/>
        <v>-0.40537793141779899</v>
      </c>
      <c r="AJ23" s="46">
        <f t="shared" si="25"/>
        <v>-0.30720473659053299</v>
      </c>
      <c r="AK23" s="46">
        <f t="shared" si="25"/>
        <v>-0.213944339814991</v>
      </c>
      <c r="AL23" s="46">
        <f t="shared" si="25"/>
        <v>-0.13232675717206099</v>
      </c>
      <c r="AM23" s="46">
        <f t="shared" si="25"/>
        <v>-6.2995691863446099E-2</v>
      </c>
      <c r="AN23" s="40"/>
    </row>
    <row r="24" spans="1:40" x14ac:dyDescent="0.2">
      <c r="A24" s="38" t="s">
        <v>66</v>
      </c>
      <c r="B24" s="45">
        <v>-5.1136149790111503E-2</v>
      </c>
      <c r="C24" s="45">
        <v>-0.16492037599835799</v>
      </c>
      <c r="D24" s="45">
        <v>-0.272340134962054</v>
      </c>
      <c r="E24" s="45">
        <v>-0.355126958904734</v>
      </c>
      <c r="F24" s="45">
        <v>-0.40856572477175201</v>
      </c>
      <c r="G24" s="45">
        <v>-0.49147781486057901</v>
      </c>
      <c r="H24" s="45">
        <v>-0.59948578606415104</v>
      </c>
      <c r="I24" s="45">
        <v>-0.70393517256959703</v>
      </c>
      <c r="J24" s="40"/>
      <c r="K24" s="40" t="s">
        <v>2</v>
      </c>
      <c r="L24" s="42">
        <v>3</v>
      </c>
      <c r="M24" s="40"/>
      <c r="N24" s="46">
        <f>($N$4*B24)/$N$2</f>
        <v>0</v>
      </c>
      <c r="O24" s="46">
        <f>($N$4*C24+($O$4-2*$N$4)*B24)/$N$2</f>
        <v>0</v>
      </c>
      <c r="P24" s="46">
        <f>($N$4*D24+($O$4-2*$N$4)*C24+($P$4-2*$O$4)*B24 +$N$4*B24)/$N$2</f>
        <v>0</v>
      </c>
      <c r="Q24" s="46">
        <f>($N$4*E24+($O$4-2*$N$4)*D24+($P$4-2*$O$4)*C24+($Q$4-2*$P$4)*B24+$N$4*C24+$O$4*B24)/$N$2</f>
        <v>0</v>
      </c>
      <c r="R24" s="46">
        <f>($N$4*F24+($O$4-2*$N$4)*E24+($P$4-2*$O$4)*D24+($Q$4-2*$P$4)*C24+($R$4-2*$Q$4)*B24+$N$4*D24+$O$4*C24+$P$4*B24)/$N$2</f>
        <v>0</v>
      </c>
      <c r="S24" s="46">
        <f>($N$4*G24+($O$4-2*$N$4)*F24+($P$4-2*$O$4)*E24+($Q$4-2*$P$4)*D24+($R$4-2*$Q$4)*C24+($S$4-2*$R$4)*B24                                  +$N$4*E24+$O$4*D24+$P$4*C24+$Q$4*B24)/$N$2</f>
        <v>0</v>
      </c>
      <c r="T24" s="46">
        <f>($N$4*H24+($O$4-2*$N$4)*G24+($P$4-2*$O$4)*F24+($Q$4-2*$P$4)*E24+($R$4-2*$Q$4)*D24+($S$4-2*$R$4)*C24+($T$4-2*$S$4)*B24+$N$4*F24+$O$4*E24+$P$4*D24+$Q$4*C24+$R$4*B24)/$N$2</f>
        <v>0</v>
      </c>
      <c r="U24" s="46">
        <f>($N$4*I24+($O$4-2*$N$4)*H24+($P$4-2*$O$4)*G24+($Q$4-2*$P$4)*F24+($R$4-2*$Q$4)*E24+($S$4-2*$R$4)*D24+($T$4-2*$S$4)*C24+($U$4-2*$R$4)*B24+$N$4*G24+$O$4*F24+$P$4*E24+$Q$4*D24+$R$4*C24+$S$4*B24)/$N$2</f>
        <v>0</v>
      </c>
      <c r="V24" s="40"/>
      <c r="W24" s="46">
        <f t="shared" si="17"/>
        <v>0</v>
      </c>
      <c r="X24" s="46">
        <f t="shared" si="18"/>
        <v>0</v>
      </c>
      <c r="Y24" s="46">
        <f t="shared" si="19"/>
        <v>0</v>
      </c>
      <c r="Z24" s="46">
        <f t="shared" si="20"/>
        <v>0</v>
      </c>
      <c r="AA24" s="46">
        <f t="shared" si="21"/>
        <v>0</v>
      </c>
      <c r="AB24" s="46">
        <f t="shared" si="22"/>
        <v>0</v>
      </c>
      <c r="AC24" s="46">
        <f t="shared" si="23"/>
        <v>0</v>
      </c>
      <c r="AD24" s="46">
        <f t="shared" si="24"/>
        <v>0</v>
      </c>
      <c r="AE24" s="40"/>
      <c r="AF24" s="46">
        <f t="shared" si="25"/>
        <v>5.1136149790111503E-2</v>
      </c>
      <c r="AG24" s="46">
        <f t="shared" si="25"/>
        <v>0.16492037599835799</v>
      </c>
      <c r="AH24" s="46">
        <f t="shared" si="25"/>
        <v>0.272340134962054</v>
      </c>
      <c r="AI24" s="46">
        <f t="shared" si="25"/>
        <v>0.355126958904734</v>
      </c>
      <c r="AJ24" s="46">
        <f t="shared" si="25"/>
        <v>0.40856572477175201</v>
      </c>
      <c r="AK24" s="46">
        <f t="shared" si="25"/>
        <v>0.49147781486057901</v>
      </c>
      <c r="AL24" s="46">
        <f t="shared" si="25"/>
        <v>0.59948578606415104</v>
      </c>
      <c r="AM24" s="46">
        <f t="shared" si="25"/>
        <v>0.70393517256959703</v>
      </c>
      <c r="AN24" s="40"/>
    </row>
    <row r="25" spans="1:40" x14ac:dyDescent="0.2">
      <c r="A25" s="38" t="s">
        <v>67</v>
      </c>
      <c r="B25" s="45">
        <v>-2.31800886592775E-3</v>
      </c>
      <c r="C25" s="45">
        <v>-5.5285028488820803E-2</v>
      </c>
      <c r="D25" s="45">
        <v>-0.14869378596004201</v>
      </c>
      <c r="E25" s="45">
        <v>-0.28169710924129299</v>
      </c>
      <c r="F25" s="45">
        <v>-0.44225182308663702</v>
      </c>
      <c r="G25" s="45">
        <v>-0.61550984111625395</v>
      </c>
      <c r="H25" s="45">
        <v>-0.78726866949835805</v>
      </c>
      <c r="I25" s="45">
        <v>-0.94928941109687104</v>
      </c>
      <c r="J25" s="40"/>
      <c r="K25" s="40" t="s">
        <v>2</v>
      </c>
      <c r="L25" s="42">
        <v>2</v>
      </c>
      <c r="M25" s="40"/>
      <c r="N25" s="46">
        <f>($N$4*B25)/$N$2</f>
        <v>0</v>
      </c>
      <c r="O25" s="46">
        <f>($N$4*C25+($O$4-2*$N$4)*B25)/$N$2</f>
        <v>0</v>
      </c>
      <c r="P25" s="46">
        <f>($N$4*D25+($O$4-2*$N$4)*C25+($P$4-2*$O$4)*B25 +$N$4*B25)/$N$2</f>
        <v>0</v>
      </c>
      <c r="Q25" s="46">
        <f>($N$4*E25+($O$4-2*$N$4)*D25+($P$4-2*$O$4)*C25+($Q$4-2*$P$4)*B25+$N$4*C25+$O$4*B25)/$N$2</f>
        <v>0</v>
      </c>
      <c r="R25" s="46">
        <f>($N$4*F25+($O$4-2*$N$4)*E25+($P$4-2*$O$4)*D25+($Q$4-2*$P$4)*C25+($R$4-2*$Q$4)*B25+$N$4*D25+$O$4*C25+$P$4*B25)/$N$2</f>
        <v>0</v>
      </c>
      <c r="S25" s="46">
        <f>($N$4*G25+($O$4-2*$N$4)*F25+($P$4-2*$O$4)*E25+($Q$4-2*$P$4)*D25+($R$4-2*$Q$4)*C25+($S$4-2*$R$4)*B25                                  +$N$4*E25+$O$4*D25+$P$4*C25+$Q$4*B25)/$N$2</f>
        <v>0</v>
      </c>
      <c r="T25" s="46">
        <f>($N$4*H25+($O$4-2*$N$4)*G25+($P$4-2*$O$4)*F25+($Q$4-2*$P$4)*E25+($R$4-2*$Q$4)*D25+($S$4-2*$R$4)*C25+($T$4-2*$S$4)*B25+$N$4*F25+$O$4*E25+$P$4*D25+$Q$4*C25+$R$4*B25)/$N$2</f>
        <v>0</v>
      </c>
      <c r="U25" s="46">
        <f>($N$4*I25+($O$4-2*$N$4)*H25+($P$4-2*$O$4)*G25+($Q$4-2*$P$4)*F25+($R$4-2*$Q$4)*E25+($S$4-2*$R$4)*D25+($T$4-2*$S$4)*C25+($U$4-2*$R$4)*B25+$N$4*G25+$O$4*F25+$P$4*E25+$Q$4*D25+$R$4*C25+$S$4*B25)/$N$2</f>
        <v>0</v>
      </c>
      <c r="V25" s="40"/>
      <c r="W25" s="46">
        <f t="shared" si="17"/>
        <v>0</v>
      </c>
      <c r="X25" s="46">
        <f t="shared" si="18"/>
        <v>0</v>
      </c>
      <c r="Y25" s="46">
        <f t="shared" si="19"/>
        <v>0</v>
      </c>
      <c r="Z25" s="46">
        <f t="shared" si="20"/>
        <v>0</v>
      </c>
      <c r="AA25" s="46">
        <f t="shared" si="21"/>
        <v>0</v>
      </c>
      <c r="AB25" s="46">
        <f t="shared" si="22"/>
        <v>0</v>
      </c>
      <c r="AC25" s="46">
        <f t="shared" si="23"/>
        <v>0</v>
      </c>
      <c r="AD25" s="46">
        <f t="shared" si="24"/>
        <v>0</v>
      </c>
      <c r="AE25" s="40"/>
      <c r="AF25" s="46">
        <f t="shared" si="25"/>
        <v>2.31800886592775E-3</v>
      </c>
      <c r="AG25" s="46">
        <f t="shared" si="25"/>
        <v>5.5285028488820803E-2</v>
      </c>
      <c r="AH25" s="46">
        <f t="shared" si="25"/>
        <v>0.14869378596004201</v>
      </c>
      <c r="AI25" s="46">
        <f t="shared" si="25"/>
        <v>0.28169710924129299</v>
      </c>
      <c r="AJ25" s="46">
        <f t="shared" si="25"/>
        <v>0.44225182308663702</v>
      </c>
      <c r="AK25" s="46">
        <f t="shared" si="25"/>
        <v>0.61550984111625395</v>
      </c>
      <c r="AL25" s="46">
        <f t="shared" si="25"/>
        <v>0.78726866949835805</v>
      </c>
      <c r="AM25" s="46">
        <f t="shared" si="25"/>
        <v>0.94928941109687104</v>
      </c>
      <c r="AN25" s="40"/>
    </row>
    <row r="26" spans="1:40" x14ac:dyDescent="0.2">
      <c r="A26" s="39"/>
      <c r="B26" s="45"/>
      <c r="C26" s="45"/>
      <c r="D26" s="45"/>
      <c r="E26" s="45"/>
      <c r="F26" s="45"/>
      <c r="G26" s="45"/>
      <c r="H26" s="45"/>
      <c r="I26" s="45"/>
      <c r="J26" s="40"/>
      <c r="K26" s="40"/>
      <c r="L26" s="42"/>
      <c r="M26" s="40"/>
      <c r="N26" s="46"/>
      <c r="O26" s="46"/>
      <c r="P26" s="46"/>
      <c r="Q26" s="46"/>
      <c r="R26" s="40"/>
      <c r="S26" s="40"/>
      <c r="T26" s="40"/>
      <c r="U26" s="40"/>
      <c r="V26" s="40"/>
      <c r="W26" s="46"/>
      <c r="X26" s="46"/>
      <c r="Y26" s="46"/>
      <c r="Z26" s="46"/>
      <c r="AA26" s="40"/>
      <c r="AB26" s="40"/>
      <c r="AC26" s="40"/>
      <c r="AD26" s="40"/>
      <c r="AE26" s="40"/>
      <c r="AF26" s="40"/>
      <c r="AG26" s="40"/>
      <c r="AH26" s="40"/>
      <c r="AI26" s="40"/>
      <c r="AJ26" s="40"/>
      <c r="AK26" s="40"/>
      <c r="AL26" s="40"/>
      <c r="AM26" s="40"/>
      <c r="AN26" s="40"/>
    </row>
    <row r="27" spans="1:40" x14ac:dyDescent="0.2">
      <c r="A27" s="37" t="s">
        <v>68</v>
      </c>
      <c r="B27" s="45"/>
      <c r="C27" s="45"/>
      <c r="D27" s="45"/>
      <c r="E27" s="45"/>
      <c r="F27" s="45"/>
      <c r="G27" s="45"/>
      <c r="H27" s="45"/>
      <c r="I27" s="45"/>
      <c r="J27" s="40"/>
      <c r="K27" s="40"/>
      <c r="L27" s="42"/>
      <c r="M27" s="40"/>
      <c r="N27" s="46"/>
      <c r="O27" s="46"/>
      <c r="P27" s="46"/>
      <c r="Q27" s="46"/>
      <c r="R27" s="40"/>
      <c r="S27" s="40"/>
      <c r="T27" s="40"/>
      <c r="U27" s="40"/>
      <c r="V27" s="40"/>
      <c r="W27" s="46"/>
      <c r="X27" s="46"/>
      <c r="Y27" s="46"/>
      <c r="Z27" s="46"/>
      <c r="AA27" s="46"/>
      <c r="AB27" s="46"/>
      <c r="AC27" s="46"/>
      <c r="AD27" s="46"/>
      <c r="AE27" s="40"/>
      <c r="AF27" s="40"/>
      <c r="AG27" s="40"/>
      <c r="AH27" s="40"/>
      <c r="AI27" s="40"/>
      <c r="AJ27" s="40"/>
      <c r="AK27" s="40"/>
      <c r="AL27" s="40"/>
      <c r="AM27" s="40"/>
      <c r="AN27" s="40"/>
    </row>
    <row r="28" spans="1:40" x14ac:dyDescent="0.2">
      <c r="A28" s="38" t="s">
        <v>69</v>
      </c>
      <c r="B28" s="45">
        <v>-8.9647225168812406E-2</v>
      </c>
      <c r="C28" s="45">
        <v>-0.15722617746353801</v>
      </c>
      <c r="D28" s="45">
        <v>-0.23813847493226301</v>
      </c>
      <c r="E28" s="45">
        <v>-0.28133217445919301</v>
      </c>
      <c r="F28" s="45">
        <v>-0.30871177843404501</v>
      </c>
      <c r="G28" s="45">
        <v>-0.30788014552568199</v>
      </c>
      <c r="H28" s="45">
        <v>-0.30449547959981399</v>
      </c>
      <c r="I28" s="45">
        <v>-0.29372584995184597</v>
      </c>
      <c r="J28" s="40"/>
      <c r="K28" s="40" t="s">
        <v>3</v>
      </c>
      <c r="L28" s="42">
        <v>0</v>
      </c>
      <c r="M28" s="40"/>
      <c r="N28" s="46">
        <f>L28+($N$4*B28)/$N$2</f>
        <v>0</v>
      </c>
      <c r="O28" s="46">
        <f>L28+($N$4*C28+($O$4-$N$4)*B28)/$N$2</f>
        <v>0</v>
      </c>
      <c r="P28" s="46">
        <f>L28+($N$4*D28+($O$4-$N$4)*C28+($P$4-$O$4)*B28)/$N$2</f>
        <v>0</v>
      </c>
      <c r="Q28" s="46">
        <f>L28+($N$4*E28+($O$4-$N$4)*D28+($P$4-$O$4)*C28+($Q$4-$P$4)*B28)/$N$2</f>
        <v>0</v>
      </c>
      <c r="R28" s="46">
        <f>L28+($N$4*F28+($O$4-$N$4)*E28+($P$4-$O$4)*D28+($Q$4-$P$4)*C28+($R$4-$Q$4)*B28)/$N$2</f>
        <v>0</v>
      </c>
      <c r="S28" s="46">
        <f>L28+($N$4*G28+($O$4-$N$4)*F28+($P$4-$O$4)*E28+($Q$4-$P$4)*D28+($R$4-$Q$4)*C28+($S$4-$R$4)*B28)/$N$2</f>
        <v>0</v>
      </c>
      <c r="T28" s="46">
        <f>L28+($N$4*H28+($O$4-$N$4)*G28+($P$4-$O$4)*F28+($Q$4-$P$4)*E28+($R$4-$Q$4)*D28+($S$4-$R$4)*C28+($T$4-$S$4)*B28)/$N$2</f>
        <v>0</v>
      </c>
      <c r="U28" s="46">
        <f>L28+($N$4*I28+($O$4-$N$4)*H28+($P$4-$O$4)*G28+($Q$4-$P$4)*F28+($R$4-$Q$4)*E28+($S$4-$R$4)*D28+($T$4-$S$4)*C28+($U$4-$T$4)*B28)/$N$2</f>
        <v>0</v>
      </c>
      <c r="V28" s="40"/>
      <c r="W28" s="46">
        <f t="shared" ref="W28:W30" si="26">($N$4*B28)/$N$2</f>
        <v>0</v>
      </c>
      <c r="X28" s="46">
        <f t="shared" ref="X28:X30" si="27">($N$4*C28+($O$4-$N$4)*B28)/$N$2</f>
        <v>0</v>
      </c>
      <c r="Y28" s="46">
        <f t="shared" ref="Y28:Y30" si="28">($N$4*D28+($O$4-$N$4)*C28+($P$4-$O$4)*B28)/$N$2</f>
        <v>0</v>
      </c>
      <c r="Z28" s="46">
        <f t="shared" ref="Z28:Z30" si="29">($N$4*E28+($O$4-$N$4)*D28+($P$4-$O$4)*C28+($Q$4-$P$4)*B28)/$N$2</f>
        <v>0</v>
      </c>
      <c r="AA28" s="46">
        <f t="shared" ref="AA28:AA30" si="30">($N$4*F28+($O$4-$N$4)*E28+($P$4-$O$4)*D28+($Q$4-$P$4)*C28+($R$4-$Q$4)*B28)/$N$2</f>
        <v>0</v>
      </c>
      <c r="AB28" s="46">
        <f t="shared" ref="AB28:AB30" si="31">($N$4*G28+($O$4-$N$4)*F28+($P$4-$O$4)*E28+($Q$4-$P$4)*D28+($R$4-$Q$4)*C28+($S$4-$R$4)*B28)/$N$2</f>
        <v>0</v>
      </c>
      <c r="AC28" s="46">
        <f t="shared" ref="AC28:AC30" si="32">($N$4*H28+($O$4-$N$4)*G28+($P$4-$O$4)*F28+($Q$4-$P$4)*E28+($R$4-$Q$4)*D28+($S$4-$R$4)*C28+($T$4-$S$4)*B28)/$N$2</f>
        <v>0</v>
      </c>
      <c r="AD28" s="46">
        <f t="shared" ref="AD28:AD30" si="33">($N$4*I28+($O$4-$N$4)*H28+($P$4-$O$4)*G28+($Q$4-$P$4)*F28+($R$4-$Q$4)*E28+($S$4-$R$4)*D28+($T$4-$S$4)*C28+($U$4-$T$4)*B28)/$N$2</f>
        <v>0</v>
      </c>
      <c r="AE28" s="40"/>
      <c r="AF28" s="46">
        <f t="shared" ref="AF28:AM30" si="34">W28-B28</f>
        <v>8.9647225168812406E-2</v>
      </c>
      <c r="AG28" s="46">
        <f t="shared" si="34"/>
        <v>0.15722617746353801</v>
      </c>
      <c r="AH28" s="46">
        <f t="shared" si="34"/>
        <v>0.23813847493226301</v>
      </c>
      <c r="AI28" s="46">
        <f t="shared" si="34"/>
        <v>0.28133217445919301</v>
      </c>
      <c r="AJ28" s="46">
        <f t="shared" si="34"/>
        <v>0.30871177843404501</v>
      </c>
      <c r="AK28" s="46">
        <f t="shared" si="34"/>
        <v>0.30788014552568199</v>
      </c>
      <c r="AL28" s="46">
        <f t="shared" si="34"/>
        <v>0.30449547959981399</v>
      </c>
      <c r="AM28" s="46">
        <f t="shared" si="34"/>
        <v>0.29372584995184597</v>
      </c>
      <c r="AN28" s="40"/>
    </row>
    <row r="29" spans="1:40" x14ac:dyDescent="0.2">
      <c r="A29" s="38" t="s">
        <v>70</v>
      </c>
      <c r="B29" s="45">
        <v>2.3791270342645301E-2</v>
      </c>
      <c r="C29" s="45">
        <v>0.158184756364146</v>
      </c>
      <c r="D29" s="45">
        <v>0.256033866683258</v>
      </c>
      <c r="E29" s="45">
        <v>0.32901699204433599</v>
      </c>
      <c r="F29" s="45">
        <v>0.34759891914890101</v>
      </c>
      <c r="G29" s="45">
        <v>0.35037742178208398</v>
      </c>
      <c r="H29" s="45">
        <v>0.33532204431380203</v>
      </c>
      <c r="I29" s="45">
        <v>0.31503027394620597</v>
      </c>
      <c r="J29" s="40"/>
      <c r="K29" s="40" t="s">
        <v>3</v>
      </c>
      <c r="L29" s="42">
        <v>4</v>
      </c>
      <c r="M29" s="40"/>
      <c r="N29" s="46">
        <f>L29+($N$4*B29)/$N$2</f>
        <v>4</v>
      </c>
      <c r="O29" s="46">
        <f>L29+($N$4*C29+($O$4-$N$4)*B29)/$N$2</f>
        <v>4</v>
      </c>
      <c r="P29" s="46">
        <f>L29+($N$4*D29+($O$4-$N$4)*C29+($P$4-$O$4)*B29)/$N$2</f>
        <v>4</v>
      </c>
      <c r="Q29" s="46">
        <f>L29+($N$4*E29+($O$4-$N$4)*D29+($P$4-$O$4)*C29+($Q$4-$P$4)*B29)/$N$2</f>
        <v>4</v>
      </c>
      <c r="R29" s="46">
        <f>L29+($N$4*F29+($O$4-$N$4)*E29+($P$4-$O$4)*D29+($Q$4-$P$4)*C29+($R$4-$Q$4)*B29)/$N$2</f>
        <v>4</v>
      </c>
      <c r="S29" s="46">
        <f>L29+($N$4*G29+($O$4-$N$4)*F29+($P$4-$O$4)*E29+($Q$4-$P$4)*D29+($R$4-$Q$4)*C29+($S$4-$R$4)*B29)/$N$2</f>
        <v>4</v>
      </c>
      <c r="T29" s="46">
        <f>L29+($N$4*H29+($O$4-$N$4)*G29+($P$4-$O$4)*F29+($Q$4-$P$4)*E29+($R$4-$Q$4)*D29+($S$4-$R$4)*C29+($T$4-$S$4)*B29)/$N$2</f>
        <v>4</v>
      </c>
      <c r="U29" s="46">
        <f>L29+($N$4*I29+($O$4-$N$4)*H29+($P$4-$O$4)*G29+($Q$4-$P$4)*F29+($R$4-$Q$4)*E29+($S$4-$R$4)*D29+($T$4-$S$4)*C29+($U$4-$T$4)*B29)/$N$2</f>
        <v>4</v>
      </c>
      <c r="V29" s="40"/>
      <c r="W29" s="46">
        <f t="shared" si="26"/>
        <v>0</v>
      </c>
      <c r="X29" s="46">
        <f t="shared" si="27"/>
        <v>0</v>
      </c>
      <c r="Y29" s="46">
        <f t="shared" si="28"/>
        <v>0</v>
      </c>
      <c r="Z29" s="46">
        <f t="shared" si="29"/>
        <v>0</v>
      </c>
      <c r="AA29" s="46">
        <f t="shared" si="30"/>
        <v>0</v>
      </c>
      <c r="AB29" s="46">
        <f t="shared" si="31"/>
        <v>0</v>
      </c>
      <c r="AC29" s="46">
        <f t="shared" si="32"/>
        <v>0</v>
      </c>
      <c r="AD29" s="46">
        <f t="shared" si="33"/>
        <v>0</v>
      </c>
      <c r="AE29" s="40"/>
      <c r="AF29" s="46">
        <f t="shared" si="34"/>
        <v>-2.3791270342645301E-2</v>
      </c>
      <c r="AG29" s="46">
        <f t="shared" si="34"/>
        <v>-0.158184756364146</v>
      </c>
      <c r="AH29" s="46">
        <f t="shared" si="34"/>
        <v>-0.256033866683258</v>
      </c>
      <c r="AI29" s="46">
        <f t="shared" si="34"/>
        <v>-0.32901699204433599</v>
      </c>
      <c r="AJ29" s="46">
        <f t="shared" si="34"/>
        <v>-0.34759891914890101</v>
      </c>
      <c r="AK29" s="46">
        <f t="shared" si="34"/>
        <v>-0.35037742178208398</v>
      </c>
      <c r="AL29" s="46">
        <f t="shared" si="34"/>
        <v>-0.33532204431380203</v>
      </c>
      <c r="AM29" s="46">
        <f t="shared" si="34"/>
        <v>-0.31503027394620597</v>
      </c>
      <c r="AN29" s="40"/>
    </row>
    <row r="30" spans="1:40" x14ac:dyDescent="0.2">
      <c r="A30" s="38" t="s">
        <v>71</v>
      </c>
      <c r="B30" s="45">
        <v>0.58068214278919095</v>
      </c>
      <c r="C30" s="45">
        <v>0.30802560775975402</v>
      </c>
      <c r="D30" s="45">
        <v>0.18373759623121499</v>
      </c>
      <c r="E30" s="45">
        <v>7.5176464759341102E-2</v>
      </c>
      <c r="F30" s="45">
        <v>0.14977608029619299</v>
      </c>
      <c r="G30" s="45">
        <v>0.17580507187465699</v>
      </c>
      <c r="H30" s="45">
        <v>0.184372227350316</v>
      </c>
      <c r="I30" s="45">
        <v>0.18304943456557399</v>
      </c>
      <c r="J30" s="40"/>
      <c r="K30" s="40" t="s">
        <v>3</v>
      </c>
      <c r="L30" s="42">
        <v>80</v>
      </c>
      <c r="M30" s="40"/>
      <c r="N30" s="46">
        <f>L30+($N$4*B30)/$N$2</f>
        <v>80</v>
      </c>
      <c r="O30" s="46">
        <f>L30+($N$4*C30+($O$4-$N$4)*B30)/$N$2</f>
        <v>80</v>
      </c>
      <c r="P30" s="46">
        <f>L30+($N$4*D30+($O$4-$N$4)*C30+($P$4-$O$4)*B30)/$N$2</f>
        <v>80</v>
      </c>
      <c r="Q30" s="46">
        <f>L30+($N$4*E30+($O$4-$N$4)*D30+($P$4-$O$4)*C30+($Q$4-$P$4)*B30)/$N$2</f>
        <v>80</v>
      </c>
      <c r="R30" s="46">
        <f>L30+($N$4*F30+($O$4-$N$4)*E30+($P$4-$O$4)*D30+($Q$4-$P$4)*C30+($R$4-$Q$4)*B30)/$N$2</f>
        <v>80</v>
      </c>
      <c r="S30" s="46">
        <f>L30+($N$4*G30+($O$4-$N$4)*F30+($P$4-$O$4)*E30+($Q$4-$P$4)*D30+($R$4-$Q$4)*C30+($S$4-$R$4)*B30)/$N$2</f>
        <v>80</v>
      </c>
      <c r="T30" s="46">
        <f>L30+($N$4*H30+($O$4-$N$4)*G30+($P$4-$O$4)*F30+($Q$4-$P$4)*E30+($R$4-$Q$4)*D30+($S$4-$R$4)*C30+($T$4-$S$4)*B30)/$N$2</f>
        <v>80</v>
      </c>
      <c r="U30" s="46">
        <f>L30+($N$4*I30+($O$4-$N$4)*H30+($P$4-$O$4)*G30+($Q$4-$P$4)*F30+($R$4-$Q$4)*E30+($S$4-$R$4)*D30+($T$4-$S$4)*C30+($U$4-$T$4)*B30)/$N$2</f>
        <v>80</v>
      </c>
      <c r="V30" s="40"/>
      <c r="W30" s="46">
        <f t="shared" si="26"/>
        <v>0</v>
      </c>
      <c r="X30" s="46">
        <f t="shared" si="27"/>
        <v>0</v>
      </c>
      <c r="Y30" s="46">
        <f t="shared" si="28"/>
        <v>0</v>
      </c>
      <c r="Z30" s="46">
        <f t="shared" si="29"/>
        <v>0</v>
      </c>
      <c r="AA30" s="46">
        <f t="shared" si="30"/>
        <v>0</v>
      </c>
      <c r="AB30" s="46">
        <f t="shared" si="31"/>
        <v>0</v>
      </c>
      <c r="AC30" s="46">
        <f t="shared" si="32"/>
        <v>0</v>
      </c>
      <c r="AD30" s="46">
        <f t="shared" si="33"/>
        <v>0</v>
      </c>
      <c r="AE30" s="40"/>
      <c r="AF30" s="46">
        <f t="shared" si="34"/>
        <v>-0.58068214278919095</v>
      </c>
      <c r="AG30" s="46">
        <f t="shared" si="34"/>
        <v>-0.30802560775975402</v>
      </c>
      <c r="AH30" s="46">
        <f t="shared" si="34"/>
        <v>-0.18373759623121499</v>
      </c>
      <c r="AI30" s="46">
        <f t="shared" si="34"/>
        <v>-7.5176464759341102E-2</v>
      </c>
      <c r="AJ30" s="46">
        <f t="shared" si="34"/>
        <v>-0.14977608029619299</v>
      </c>
      <c r="AK30" s="46">
        <f t="shared" si="34"/>
        <v>-0.17580507187465699</v>
      </c>
      <c r="AL30" s="46">
        <f t="shared" si="34"/>
        <v>-0.184372227350316</v>
      </c>
      <c r="AM30" s="46">
        <f t="shared" si="34"/>
        <v>-0.18304943456557399</v>
      </c>
      <c r="AN30" s="40"/>
    </row>
    <row r="31" spans="1:40" x14ac:dyDescent="0.2">
      <c r="A31" s="40"/>
      <c r="B31" s="48"/>
      <c r="C31" s="48"/>
      <c r="D31" s="48"/>
      <c r="E31" s="48"/>
      <c r="F31" s="48"/>
      <c r="G31" s="48"/>
      <c r="H31" s="48"/>
      <c r="I31" s="48"/>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row>
    <row r="32" spans="1:40" x14ac:dyDescent="0.2">
      <c r="A32" s="40"/>
      <c r="B32" s="48"/>
      <c r="C32" s="48"/>
      <c r="D32" s="48"/>
      <c r="E32" s="48"/>
      <c r="F32" s="48"/>
      <c r="G32" s="48"/>
      <c r="H32" s="48"/>
      <c r="I32" s="48"/>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row>
    <row r="33" spans="1:12" x14ac:dyDescent="0.2">
      <c r="A33" s="2"/>
    </row>
    <row r="34" spans="1:12" x14ac:dyDescent="0.2">
      <c r="A34" s="2"/>
    </row>
    <row r="35" spans="1:12" x14ac:dyDescent="0.2">
      <c r="A35" s="2"/>
      <c r="B35" s="32"/>
      <c r="C35" s="32"/>
      <c r="D35" s="32"/>
      <c r="E35" s="32"/>
      <c r="F35" s="32"/>
      <c r="G35" s="32"/>
      <c r="H35" s="32"/>
      <c r="I35" s="32"/>
    </row>
    <row r="36" spans="1:12" x14ac:dyDescent="0.2">
      <c r="A36" s="2"/>
      <c r="B36" s="32"/>
      <c r="C36" s="32"/>
      <c r="D36" s="32"/>
      <c r="E36" s="32"/>
      <c r="F36" s="32"/>
      <c r="G36" s="32"/>
      <c r="H36" s="32"/>
      <c r="I36" s="32"/>
    </row>
    <row r="37" spans="1:12" x14ac:dyDescent="0.2">
      <c r="A37" s="2"/>
      <c r="B37" s="32"/>
      <c r="C37" s="32"/>
      <c r="D37" s="32"/>
      <c r="E37" s="32"/>
      <c r="F37" s="32"/>
      <c r="G37" s="32"/>
      <c r="H37" s="32"/>
      <c r="I37" s="32"/>
    </row>
    <row r="38" spans="1:12" x14ac:dyDescent="0.2">
      <c r="A38" s="2"/>
      <c r="B38" s="32"/>
      <c r="C38" s="32"/>
      <c r="D38" s="32"/>
      <c r="E38" s="32"/>
      <c r="F38" s="32"/>
      <c r="G38" s="32"/>
      <c r="H38" s="32"/>
      <c r="I38" s="32"/>
      <c r="J38" s="32"/>
      <c r="K38" s="32"/>
      <c r="L38" s="32"/>
    </row>
    <row r="39" spans="1:12" x14ac:dyDescent="0.2">
      <c r="A39" s="2"/>
      <c r="B39" s="32"/>
      <c r="C39" s="32"/>
      <c r="D39" s="32"/>
      <c r="E39" s="32"/>
      <c r="F39" s="32"/>
      <c r="G39" s="32"/>
      <c r="H39" s="32"/>
      <c r="I39" s="32"/>
      <c r="J39" s="32"/>
      <c r="K39" s="32"/>
      <c r="L39" s="32"/>
    </row>
    <row r="40" spans="1:12" x14ac:dyDescent="0.2">
      <c r="A40" s="2"/>
      <c r="B40" s="32"/>
      <c r="C40" s="32"/>
      <c r="D40" s="32"/>
      <c r="E40" s="32"/>
      <c r="F40" s="32"/>
      <c r="G40" s="32"/>
      <c r="H40" s="32"/>
      <c r="I40" s="32"/>
      <c r="J40" s="32"/>
      <c r="K40" s="32"/>
      <c r="L40" s="32"/>
    </row>
    <row r="41" spans="1:12" x14ac:dyDescent="0.2">
      <c r="A41" s="2"/>
      <c r="B41" s="32"/>
      <c r="C41" s="32"/>
      <c r="D41" s="32"/>
      <c r="E41" s="32"/>
      <c r="F41" s="32"/>
      <c r="G41" s="32"/>
      <c r="H41" s="32"/>
      <c r="I41" s="32"/>
      <c r="J41" s="32"/>
      <c r="K41" s="32"/>
      <c r="L41" s="32"/>
    </row>
    <row r="42" spans="1:12" x14ac:dyDescent="0.2">
      <c r="A42" s="2"/>
      <c r="B42" s="32"/>
      <c r="C42" s="32"/>
      <c r="D42" s="32"/>
      <c r="E42" s="32"/>
      <c r="F42" s="32"/>
      <c r="G42" s="32"/>
      <c r="H42" s="32"/>
      <c r="I42" s="32"/>
      <c r="J42" s="32"/>
      <c r="K42" s="32"/>
      <c r="L42" s="32"/>
    </row>
    <row r="43" spans="1:12" x14ac:dyDescent="0.2">
      <c r="A43" s="2"/>
      <c r="B43" s="32"/>
      <c r="C43" s="32"/>
      <c r="D43" s="32"/>
      <c r="E43" s="32"/>
      <c r="F43" s="32"/>
      <c r="G43" s="32"/>
      <c r="H43" s="32"/>
      <c r="I43" s="32"/>
      <c r="J43" s="32"/>
      <c r="K43" s="32"/>
      <c r="L43" s="32"/>
    </row>
    <row r="44" spans="1:12" x14ac:dyDescent="0.2">
      <c r="A44" s="2"/>
      <c r="B44" s="32"/>
      <c r="C44" s="32"/>
      <c r="D44" s="32"/>
      <c r="E44" s="32"/>
      <c r="F44" s="32"/>
      <c r="G44" s="32"/>
      <c r="H44" s="32"/>
      <c r="I44" s="32"/>
      <c r="J44" s="32"/>
      <c r="K44" s="32"/>
      <c r="L44" s="32"/>
    </row>
    <row r="45" spans="1:12" x14ac:dyDescent="0.2">
      <c r="A45" s="2"/>
      <c r="B45" s="32"/>
      <c r="C45" s="32"/>
      <c r="D45" s="32"/>
      <c r="E45" s="32"/>
      <c r="F45" s="32"/>
      <c r="G45" s="32"/>
      <c r="H45" s="32"/>
      <c r="I45" s="32"/>
      <c r="J45" s="32"/>
      <c r="K45" s="32"/>
      <c r="L45" s="32"/>
    </row>
    <row r="46" spans="1:12" x14ac:dyDescent="0.2">
      <c r="A46" s="2"/>
      <c r="B46" s="32"/>
      <c r="C46" s="32"/>
      <c r="D46" s="32"/>
      <c r="E46" s="32"/>
      <c r="F46" s="32"/>
      <c r="G46" s="32"/>
      <c r="H46" s="32"/>
      <c r="I46" s="32"/>
      <c r="J46" s="32"/>
      <c r="K46" s="32"/>
      <c r="L46" s="32"/>
    </row>
    <row r="47" spans="1:12" x14ac:dyDescent="0.2">
      <c r="A47" s="2"/>
      <c r="B47" s="32"/>
      <c r="C47" s="32"/>
      <c r="D47" s="32"/>
      <c r="E47" s="32"/>
      <c r="F47" s="32"/>
      <c r="G47" s="32"/>
      <c r="H47" s="32"/>
      <c r="I47" s="32"/>
      <c r="J47" s="32"/>
      <c r="K47" s="32"/>
      <c r="L47" s="32"/>
    </row>
    <row r="48" spans="1:12" x14ac:dyDescent="0.2">
      <c r="A48" s="2"/>
      <c r="B48" s="32"/>
      <c r="C48" s="32"/>
      <c r="D48" s="32"/>
      <c r="E48" s="32"/>
      <c r="F48" s="32"/>
      <c r="G48" s="32"/>
      <c r="H48" s="32"/>
      <c r="I48" s="32"/>
      <c r="J48" s="32"/>
      <c r="K48" s="32"/>
      <c r="L48" s="32"/>
    </row>
    <row r="49" spans="1:12" x14ac:dyDescent="0.2">
      <c r="A49" s="2"/>
      <c r="B49" s="32"/>
      <c r="C49" s="32"/>
      <c r="D49" s="32"/>
      <c r="E49" s="32"/>
      <c r="F49" s="32"/>
      <c r="G49" s="32"/>
      <c r="H49" s="32"/>
      <c r="I49" s="32"/>
      <c r="J49" s="32"/>
      <c r="K49" s="32"/>
      <c r="L49" s="32"/>
    </row>
    <row r="50" spans="1:12" x14ac:dyDescent="0.2">
      <c r="A50" s="2"/>
      <c r="B50" s="32"/>
      <c r="C50" s="32"/>
      <c r="D50" s="32"/>
      <c r="E50" s="32"/>
      <c r="F50" s="32"/>
      <c r="G50" s="32"/>
      <c r="H50" s="32"/>
      <c r="I50" s="32"/>
      <c r="J50" s="32"/>
      <c r="K50" s="32"/>
      <c r="L50" s="32"/>
    </row>
    <row r="51" spans="1:12" x14ac:dyDescent="0.2">
      <c r="A51" s="2"/>
      <c r="B51" s="32"/>
      <c r="C51" s="32"/>
      <c r="D51" s="32"/>
      <c r="E51" s="32"/>
      <c r="F51" s="32"/>
      <c r="G51" s="32"/>
      <c r="H51" s="32"/>
      <c r="I51" s="32"/>
      <c r="J51" s="32"/>
      <c r="K51" s="32"/>
      <c r="L51" s="32"/>
    </row>
    <row r="52" spans="1:12" x14ac:dyDescent="0.2">
      <c r="A52" s="2"/>
      <c r="B52" s="32"/>
      <c r="C52" s="32"/>
      <c r="D52" s="32"/>
      <c r="E52" s="32"/>
      <c r="F52" s="32"/>
      <c r="G52" s="32"/>
      <c r="H52" s="32"/>
      <c r="I52" s="32"/>
      <c r="J52" s="32"/>
      <c r="K52" s="32"/>
      <c r="L52" s="32"/>
    </row>
    <row r="53" spans="1:12" x14ac:dyDescent="0.2">
      <c r="A53" s="2"/>
      <c r="B53" s="32"/>
      <c r="C53" s="32"/>
      <c r="D53" s="32"/>
      <c r="E53" s="32"/>
      <c r="F53" s="32"/>
      <c r="G53" s="32"/>
      <c r="H53" s="32"/>
      <c r="I53" s="32"/>
      <c r="J53" s="32"/>
      <c r="K53" s="32"/>
      <c r="L53" s="32"/>
    </row>
    <row r="54" spans="1:12" x14ac:dyDescent="0.2">
      <c r="A54" s="2"/>
      <c r="B54" s="32"/>
      <c r="C54" s="32"/>
      <c r="D54" s="32"/>
      <c r="E54" s="32"/>
      <c r="F54" s="32"/>
      <c r="G54" s="32"/>
      <c r="H54" s="32"/>
      <c r="I54" s="32"/>
      <c r="J54" s="32"/>
      <c r="K54" s="32"/>
      <c r="L54" s="32"/>
    </row>
    <row r="55" spans="1:12" x14ac:dyDescent="0.2">
      <c r="A55" s="2"/>
      <c r="B55" s="31"/>
      <c r="C55" s="31"/>
      <c r="D55" s="31"/>
      <c r="E55" s="31"/>
      <c r="F55" s="31"/>
      <c r="G55" s="31"/>
      <c r="H55" s="31"/>
      <c r="I55" s="31"/>
      <c r="J55" s="31"/>
      <c r="K55" s="31"/>
      <c r="L55" s="31"/>
    </row>
    <row r="56" spans="1:12" x14ac:dyDescent="0.2">
      <c r="A56" s="2"/>
    </row>
    <row r="57" spans="1:12" x14ac:dyDescent="0.2">
      <c r="A57" s="2"/>
    </row>
    <row r="58" spans="1:12" x14ac:dyDescent="0.2">
      <c r="A58" s="2"/>
    </row>
  </sheetData>
  <phoneticPr fontId="2" type="noConversion"/>
  <pageMargins left="0.75" right="0.75" top="1" bottom="1" header="0.5" footer="0.5"/>
  <pageSetup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AN58"/>
  <sheetViews>
    <sheetView zoomScale="80" zoomScaleNormal="80"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30" width="8.7109375" style="1" customWidth="1"/>
    <col min="31" max="31" width="2.7109375" style="1" customWidth="1"/>
    <col min="32" max="39" width="8.7109375" style="1" customWidth="1"/>
    <col min="40" max="16384" width="9.140625" style="1"/>
  </cols>
  <sheetData>
    <row r="1" spans="1:40" x14ac:dyDescent="0.2">
      <c r="A1" s="40" t="s">
        <v>94</v>
      </c>
      <c r="B1" s="40">
        <f>'DELFI-tool'!AL47</f>
        <v>3.5</v>
      </c>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row>
    <row r="2" spans="1:40" x14ac:dyDescent="0.2">
      <c r="A2" s="40" t="s">
        <v>10</v>
      </c>
      <c r="B2" s="40"/>
      <c r="C2" s="40"/>
      <c r="D2" s="40"/>
      <c r="E2" s="40"/>
      <c r="F2" s="40"/>
      <c r="G2" s="40"/>
      <c r="H2" s="40"/>
      <c r="I2" s="40"/>
      <c r="J2" s="40"/>
      <c r="K2" s="40"/>
      <c r="L2" s="40"/>
      <c r="M2" s="41" t="s">
        <v>1</v>
      </c>
      <c r="N2" s="42">
        <v>20</v>
      </c>
      <c r="O2" s="40"/>
      <c r="P2" s="40"/>
      <c r="Q2" s="40"/>
      <c r="R2" s="40"/>
      <c r="S2" s="40"/>
      <c r="T2" s="40"/>
      <c r="U2" s="40"/>
      <c r="V2" s="40"/>
      <c r="W2" s="40"/>
      <c r="X2" s="40"/>
      <c r="Y2" s="40"/>
      <c r="Z2" s="40"/>
      <c r="AA2" s="40"/>
      <c r="AB2" s="40"/>
      <c r="AC2" s="40"/>
      <c r="AD2" s="40"/>
      <c r="AE2" s="40"/>
      <c r="AF2" s="40"/>
      <c r="AG2" s="40"/>
      <c r="AH2" s="40"/>
      <c r="AI2" s="40"/>
      <c r="AJ2" s="40"/>
      <c r="AK2" s="40"/>
      <c r="AL2" s="40"/>
      <c r="AM2" s="40"/>
      <c r="AN2" s="40"/>
    </row>
    <row r="3" spans="1:40" x14ac:dyDescent="0.2">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row>
    <row r="4" spans="1:40" x14ac:dyDescent="0.2">
      <c r="A4" s="40"/>
      <c r="B4" s="40"/>
      <c r="C4" s="40"/>
      <c r="D4" s="40"/>
      <c r="E4" s="40"/>
      <c r="F4" s="40"/>
      <c r="G4" s="40"/>
      <c r="H4" s="40"/>
      <c r="I4" s="40"/>
      <c r="J4" s="40"/>
      <c r="K4" s="40"/>
      <c r="L4" s="40"/>
      <c r="M4" s="41" t="s">
        <v>4</v>
      </c>
      <c r="N4" s="42">
        <f>'DELFI-tool'!G47</f>
        <v>0</v>
      </c>
      <c r="O4" s="42">
        <f>'DELFI-tool'!H47</f>
        <v>0</v>
      </c>
      <c r="P4" s="42">
        <f>'DELFI-tool'!I47</f>
        <v>0</v>
      </c>
      <c r="Q4" s="42">
        <f>'DELFI-tool'!J47</f>
        <v>0</v>
      </c>
      <c r="R4" s="42">
        <f>'DELFI-tool'!K47</f>
        <v>0</v>
      </c>
      <c r="S4" s="42">
        <f>'DELFI-tool'!L47</f>
        <v>0</v>
      </c>
      <c r="T4" s="42">
        <f>'DELFI-tool'!M47</f>
        <v>0</v>
      </c>
      <c r="U4" s="42">
        <f>'DELFI-tool'!N47</f>
        <v>0</v>
      </c>
      <c r="V4" s="40"/>
      <c r="W4" s="40"/>
      <c r="X4" s="40"/>
      <c r="Y4" s="40"/>
      <c r="Z4" s="40"/>
      <c r="AA4" s="40"/>
      <c r="AB4" s="40"/>
      <c r="AC4" s="40"/>
      <c r="AD4" s="40"/>
      <c r="AE4" s="40"/>
      <c r="AF4" s="40"/>
      <c r="AG4" s="40"/>
      <c r="AH4" s="40"/>
      <c r="AI4" s="40"/>
      <c r="AJ4" s="40"/>
      <c r="AK4" s="40"/>
      <c r="AL4" s="40"/>
      <c r="AM4" s="40"/>
      <c r="AN4" s="40"/>
    </row>
    <row r="5" spans="1:40" x14ac:dyDescent="0.2">
      <c r="A5" s="40"/>
      <c r="B5" s="40"/>
      <c r="C5" s="40"/>
      <c r="D5" s="40"/>
      <c r="E5" s="40"/>
      <c r="F5" s="40"/>
      <c r="G5" s="40"/>
      <c r="H5" s="40"/>
      <c r="I5" s="40"/>
      <c r="J5" s="40"/>
      <c r="K5" s="40"/>
      <c r="L5" s="40"/>
      <c r="M5" s="41"/>
      <c r="N5" s="42"/>
      <c r="O5" s="42"/>
      <c r="P5" s="42"/>
      <c r="Q5" s="42"/>
      <c r="R5" s="42"/>
      <c r="S5" s="42"/>
      <c r="T5" s="42"/>
      <c r="U5" s="42"/>
      <c r="V5" s="40"/>
      <c r="W5" s="40"/>
      <c r="X5" s="40"/>
      <c r="Y5" s="40"/>
      <c r="Z5" s="40"/>
      <c r="AA5" s="40"/>
      <c r="AB5" s="40"/>
      <c r="AC5" s="40"/>
      <c r="AD5" s="40"/>
      <c r="AE5" s="40"/>
      <c r="AF5" s="40"/>
      <c r="AG5" s="40"/>
      <c r="AH5" s="40"/>
      <c r="AI5" s="40"/>
      <c r="AJ5" s="40"/>
      <c r="AK5" s="40"/>
      <c r="AL5" s="40"/>
      <c r="AM5" s="40"/>
      <c r="AN5" s="40"/>
    </row>
    <row r="6" spans="1:40" x14ac:dyDescent="0.2">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row>
    <row r="7" spans="1:40" x14ac:dyDescent="0.2">
      <c r="A7" s="40"/>
      <c r="B7" s="43" t="s">
        <v>50</v>
      </c>
      <c r="C7" s="40"/>
      <c r="D7" s="40"/>
      <c r="E7" s="40"/>
      <c r="F7" s="40"/>
      <c r="G7" s="40"/>
      <c r="H7" s="40"/>
      <c r="I7" s="40"/>
      <c r="J7" s="40"/>
      <c r="K7" s="40"/>
      <c r="L7" s="40"/>
      <c r="M7" s="41"/>
      <c r="N7" s="43" t="s">
        <v>49</v>
      </c>
      <c r="O7" s="40"/>
      <c r="P7" s="40"/>
      <c r="Q7" s="40"/>
      <c r="R7" s="40"/>
      <c r="S7" s="40"/>
      <c r="T7" s="40"/>
      <c r="U7" s="40"/>
      <c r="V7" s="40"/>
      <c r="W7" s="43" t="s">
        <v>52</v>
      </c>
      <c r="X7" s="40"/>
      <c r="Y7" s="40"/>
      <c r="Z7" s="40"/>
      <c r="AA7" s="40"/>
      <c r="AB7" s="40"/>
      <c r="AC7" s="40"/>
      <c r="AD7" s="40"/>
      <c r="AE7" s="40"/>
      <c r="AF7" s="43" t="s">
        <v>48</v>
      </c>
      <c r="AG7" s="40"/>
      <c r="AH7" s="40"/>
      <c r="AI7" s="40"/>
      <c r="AJ7" s="40"/>
      <c r="AK7" s="40"/>
      <c r="AL7" s="40"/>
      <c r="AM7" s="40"/>
      <c r="AN7" s="40"/>
    </row>
    <row r="8" spans="1:40" x14ac:dyDescent="0.2">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row>
    <row r="9" spans="1:40" x14ac:dyDescent="0.2">
      <c r="A9" s="43"/>
      <c r="B9" s="40">
        <v>1</v>
      </c>
      <c r="C9" s="40">
        <v>2</v>
      </c>
      <c r="D9" s="40">
        <v>3</v>
      </c>
      <c r="E9" s="40">
        <v>4</v>
      </c>
      <c r="F9" s="40">
        <v>5</v>
      </c>
      <c r="G9" s="40">
        <v>6</v>
      </c>
      <c r="H9" s="40">
        <v>7</v>
      </c>
      <c r="I9" s="40">
        <v>8</v>
      </c>
      <c r="J9" s="40"/>
      <c r="K9" s="40" t="s">
        <v>16</v>
      </c>
      <c r="L9" s="40" t="s">
        <v>51</v>
      </c>
      <c r="M9" s="40"/>
      <c r="N9" s="40">
        <v>1</v>
      </c>
      <c r="O9" s="40">
        <v>2</v>
      </c>
      <c r="P9" s="40">
        <v>3</v>
      </c>
      <c r="Q9" s="40">
        <v>4</v>
      </c>
      <c r="R9" s="40">
        <v>5</v>
      </c>
      <c r="S9" s="40">
        <v>6</v>
      </c>
      <c r="T9" s="40">
        <v>7</v>
      </c>
      <c r="U9" s="40">
        <v>8</v>
      </c>
      <c r="V9" s="40"/>
      <c r="W9" s="40">
        <v>1</v>
      </c>
      <c r="X9" s="40">
        <v>2</v>
      </c>
      <c r="Y9" s="40">
        <v>3</v>
      </c>
      <c r="Z9" s="40">
        <v>4</v>
      </c>
      <c r="AA9" s="40">
        <v>5</v>
      </c>
      <c r="AB9" s="40">
        <v>6</v>
      </c>
      <c r="AC9" s="40">
        <v>7</v>
      </c>
      <c r="AD9" s="40">
        <v>8</v>
      </c>
      <c r="AE9" s="40"/>
      <c r="AF9" s="40">
        <v>1</v>
      </c>
      <c r="AG9" s="40">
        <v>2</v>
      </c>
      <c r="AH9" s="40">
        <v>3</v>
      </c>
      <c r="AI9" s="40">
        <v>4</v>
      </c>
      <c r="AJ9" s="40">
        <v>5</v>
      </c>
      <c r="AK9" s="40">
        <v>6</v>
      </c>
      <c r="AL9" s="40">
        <v>7</v>
      </c>
      <c r="AM9" s="40">
        <v>8</v>
      </c>
      <c r="AN9" s="40"/>
    </row>
    <row r="10" spans="1:40" x14ac:dyDescent="0.2">
      <c r="A10" s="37" t="s">
        <v>53</v>
      </c>
      <c r="B10" s="44"/>
      <c r="C10" s="44"/>
      <c r="D10" s="44"/>
      <c r="E10" s="44"/>
      <c r="F10" s="44"/>
      <c r="G10" s="44"/>
      <c r="H10" s="44"/>
      <c r="I10" s="44"/>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row>
    <row r="11" spans="1:40" x14ac:dyDescent="0.2">
      <c r="A11" s="38" t="s">
        <v>54</v>
      </c>
      <c r="B11" s="45">
        <v>0.14391978483825699</v>
      </c>
      <c r="C11" s="45">
        <v>0.441775639055766</v>
      </c>
      <c r="D11" s="45">
        <v>0.55491951228209302</v>
      </c>
      <c r="E11" s="45">
        <v>0.59987753611958705</v>
      </c>
      <c r="F11" s="45">
        <v>0.61063972383482301</v>
      </c>
      <c r="G11" s="45">
        <v>0.63122577653192802</v>
      </c>
      <c r="H11" s="45">
        <v>0.68151461662170199</v>
      </c>
      <c r="I11" s="45">
        <v>0.702569790568222</v>
      </c>
      <c r="J11" s="40"/>
      <c r="K11" s="40" t="s">
        <v>2</v>
      </c>
      <c r="L11" s="42">
        <v>1.5</v>
      </c>
      <c r="M11" s="40"/>
      <c r="N11" s="46">
        <f t="shared" ref="N11:N18" si="0">($N$4*B11)/$N$2</f>
        <v>0</v>
      </c>
      <c r="O11" s="46">
        <f t="shared" ref="O11:O18" si="1">($N$4*C11+($O$4-$N$4)*B11)/$N$2</f>
        <v>0</v>
      </c>
      <c r="P11" s="46">
        <f t="shared" ref="P11:P18" si="2">($N$4*D11+($O$4-$N$4)*C11+($P$4-$O$4)*B11)/$N$2</f>
        <v>0</v>
      </c>
      <c r="Q11" s="46">
        <f t="shared" ref="Q11:Q18" si="3">($N$4*E11+($O$4-$N$4)*D11+($P$4-$O$4)*C11+($Q$4-$P$4)*B11)/$N$2</f>
        <v>0</v>
      </c>
      <c r="R11" s="46">
        <f t="shared" ref="R11:R18" si="4">($N$4*F11+($O$4-$N$4)*E11+($P$4-$O$4)*D11+($Q$4-$P$4)*C11+($R$4-$Q$4)*B11)/$N$2</f>
        <v>0</v>
      </c>
      <c r="S11" s="46">
        <f t="shared" ref="S11:S18" si="5">($N$4*G11+($O$4-$N$4)*F11+($P$4-$O$4)*E11+($Q$4-$P$4)*D11+($R$4-$Q$4)*C11+($S$4-$R$4)*B11)/$N$2</f>
        <v>0</v>
      </c>
      <c r="T11" s="46">
        <f t="shared" ref="T11:T18" si="6">($N$4*H11+($O$4-$N$4)*G11+($P$4-$O$4)*F11+($Q$4-$P$4)*E11+($R$4-$Q$4)*D11+($S$4-$R$4)*C11+($T$4-$S$4)*B11)/$N$2</f>
        <v>0</v>
      </c>
      <c r="U11" s="46">
        <f t="shared" ref="U11:U18" si="7">($N$4*I11+($O$4-$N$4)*H11+($P$4-$O$4)*G11+($Q$4-$P$4)*F11+($R$4-$Q$4)*E11+($S$4-$R$4)*D11+($T$4-$S$4)*C11+($U$4-$T$4)*B11)/$N$2</f>
        <v>0</v>
      </c>
      <c r="V11" s="40"/>
      <c r="W11" s="46">
        <f t="shared" ref="W11:W18" si="8">($N$4*B11)/$N$2</f>
        <v>0</v>
      </c>
      <c r="X11" s="46">
        <f t="shared" ref="X11:X18" si="9">($N$4*C11+$O$4*B11)/$N$2</f>
        <v>0</v>
      </c>
      <c r="Y11" s="46">
        <f t="shared" ref="Y11:Y18" si="10">($N$4*D11+$O$4*C11+$P$4*B11)/$N$2</f>
        <v>0</v>
      </c>
      <c r="Z11" s="46">
        <f t="shared" ref="Z11:Z18" si="11">($N$4*E11+$O$4*D11+$P$4*C11+$Q$4*B11)/$N$2</f>
        <v>0</v>
      </c>
      <c r="AA11" s="46">
        <f t="shared" ref="AA11:AA18" si="12">($N$4*F11+$O$4*E11+$P$4*D11+$Q$4*C11+$R$4*B11)/$N$2</f>
        <v>0</v>
      </c>
      <c r="AB11" s="46">
        <f t="shared" ref="AB11:AB18" si="13">($N$4*G11+$O$4*F11+$P$4*E11+$Q$4*D11+$R$4*C11+$S$4*B11)/$N$2</f>
        <v>0</v>
      </c>
      <c r="AC11" s="46">
        <f t="shared" ref="AC11:AC18" si="14">($N$4*H11+$O$4*G11+$P$4*F11+$Q$4*E11+$R$4*D11+$S$4*C11+$T$4*B11)/$N$2</f>
        <v>0</v>
      </c>
      <c r="AD11" s="46">
        <f t="shared" ref="AD11:AD18" si="15">($N$4*I11+$O$4*H11+$P$4*G11+$Q$4*F11+$R$4*E11+$S$4*D11+$T$4*C11+$U$4*B11)/$N$2</f>
        <v>0</v>
      </c>
      <c r="AE11" s="40"/>
      <c r="AF11" s="46">
        <f t="shared" ref="AF11:AM18" si="16">W11-B11</f>
        <v>-0.14391978483825699</v>
      </c>
      <c r="AG11" s="46">
        <f t="shared" si="16"/>
        <v>-0.441775639055766</v>
      </c>
      <c r="AH11" s="46">
        <f t="shared" si="16"/>
        <v>-0.55491951228209302</v>
      </c>
      <c r="AI11" s="46">
        <f t="shared" si="16"/>
        <v>-0.59987753611958705</v>
      </c>
      <c r="AJ11" s="46">
        <f t="shared" si="16"/>
        <v>-0.61063972383482301</v>
      </c>
      <c r="AK11" s="46">
        <f t="shared" si="16"/>
        <v>-0.63122577653192802</v>
      </c>
      <c r="AL11" s="46">
        <f t="shared" si="16"/>
        <v>-0.68151461662170199</v>
      </c>
      <c r="AM11" s="46">
        <f t="shared" si="16"/>
        <v>-0.702569790568222</v>
      </c>
      <c r="AN11" s="40"/>
    </row>
    <row r="12" spans="1:40" x14ac:dyDescent="0.2">
      <c r="A12" s="38" t="s">
        <v>55</v>
      </c>
      <c r="B12" s="45">
        <v>0.252483221582881</v>
      </c>
      <c r="C12" s="45">
        <v>1.0578297467112701</v>
      </c>
      <c r="D12" s="45">
        <v>1.5667226435836501</v>
      </c>
      <c r="E12" s="45">
        <v>1.95809055903969</v>
      </c>
      <c r="F12" s="45">
        <v>2.24317970835247</v>
      </c>
      <c r="G12" s="45">
        <v>2.5129004892201299</v>
      </c>
      <c r="H12" s="45">
        <v>2.8292836751202199</v>
      </c>
      <c r="I12" s="45">
        <v>3.0377820376706302</v>
      </c>
      <c r="J12" s="40"/>
      <c r="K12" s="40" t="s">
        <v>2</v>
      </c>
      <c r="L12" s="42">
        <v>1.5</v>
      </c>
      <c r="M12" s="40"/>
      <c r="N12" s="46">
        <f t="shared" si="0"/>
        <v>0</v>
      </c>
      <c r="O12" s="46">
        <f t="shared" si="1"/>
        <v>0</v>
      </c>
      <c r="P12" s="46">
        <f t="shared" si="2"/>
        <v>0</v>
      </c>
      <c r="Q12" s="46">
        <f t="shared" si="3"/>
        <v>0</v>
      </c>
      <c r="R12" s="46">
        <f t="shared" si="4"/>
        <v>0</v>
      </c>
      <c r="S12" s="46">
        <f t="shared" si="5"/>
        <v>0</v>
      </c>
      <c r="T12" s="46">
        <f t="shared" si="6"/>
        <v>0</v>
      </c>
      <c r="U12" s="46">
        <f t="shared" si="7"/>
        <v>0</v>
      </c>
      <c r="V12" s="40"/>
      <c r="W12" s="46">
        <f t="shared" si="8"/>
        <v>0</v>
      </c>
      <c r="X12" s="46">
        <f t="shared" si="9"/>
        <v>0</v>
      </c>
      <c r="Y12" s="46">
        <f t="shared" si="10"/>
        <v>0</v>
      </c>
      <c r="Z12" s="46">
        <f t="shared" si="11"/>
        <v>0</v>
      </c>
      <c r="AA12" s="46">
        <f t="shared" si="12"/>
        <v>0</v>
      </c>
      <c r="AB12" s="46">
        <f t="shared" si="13"/>
        <v>0</v>
      </c>
      <c r="AC12" s="46">
        <f t="shared" si="14"/>
        <v>0</v>
      </c>
      <c r="AD12" s="46">
        <f t="shared" si="15"/>
        <v>0</v>
      </c>
      <c r="AE12" s="40"/>
      <c r="AF12" s="46">
        <f t="shared" si="16"/>
        <v>-0.252483221582881</v>
      </c>
      <c r="AG12" s="46">
        <f t="shared" si="16"/>
        <v>-1.0578297467112701</v>
      </c>
      <c r="AH12" s="46">
        <f t="shared" si="16"/>
        <v>-1.5667226435836501</v>
      </c>
      <c r="AI12" s="46">
        <f t="shared" si="16"/>
        <v>-1.95809055903969</v>
      </c>
      <c r="AJ12" s="46">
        <f t="shared" si="16"/>
        <v>-2.24317970835247</v>
      </c>
      <c r="AK12" s="46">
        <f t="shared" si="16"/>
        <v>-2.5129004892201299</v>
      </c>
      <c r="AL12" s="46">
        <f t="shared" si="16"/>
        <v>-2.8292836751202199</v>
      </c>
      <c r="AM12" s="46">
        <f t="shared" si="16"/>
        <v>-3.0377820376706302</v>
      </c>
      <c r="AN12" s="40"/>
    </row>
    <row r="13" spans="1:40" x14ac:dyDescent="0.2">
      <c r="A13" s="38" t="s">
        <v>56</v>
      </c>
      <c r="B13" s="45">
        <v>0.18203500483632901</v>
      </c>
      <c r="C13" s="45">
        <v>1.0882474766713699</v>
      </c>
      <c r="D13" s="45">
        <v>1.35805552145643</v>
      </c>
      <c r="E13" s="45">
        <v>1.30417903524944</v>
      </c>
      <c r="F13" s="45">
        <v>1.6900977269327</v>
      </c>
      <c r="G13" s="45">
        <v>2.3131423439445999</v>
      </c>
      <c r="H13" s="45">
        <v>3.0276602810730702</v>
      </c>
      <c r="I13" s="45">
        <v>3.63455343403181</v>
      </c>
      <c r="J13" s="40"/>
      <c r="K13" s="40" t="s">
        <v>2</v>
      </c>
      <c r="L13" s="42">
        <v>1.5</v>
      </c>
      <c r="M13" s="40"/>
      <c r="N13" s="46">
        <f t="shared" si="0"/>
        <v>0</v>
      </c>
      <c r="O13" s="46">
        <f t="shared" si="1"/>
        <v>0</v>
      </c>
      <c r="P13" s="46">
        <f t="shared" si="2"/>
        <v>0</v>
      </c>
      <c r="Q13" s="46">
        <f t="shared" si="3"/>
        <v>0</v>
      </c>
      <c r="R13" s="46">
        <f t="shared" si="4"/>
        <v>0</v>
      </c>
      <c r="S13" s="46">
        <f t="shared" si="5"/>
        <v>0</v>
      </c>
      <c r="T13" s="46">
        <f t="shared" si="6"/>
        <v>0</v>
      </c>
      <c r="U13" s="46">
        <f t="shared" si="7"/>
        <v>0</v>
      </c>
      <c r="V13" s="46"/>
      <c r="W13" s="46">
        <f t="shared" si="8"/>
        <v>0</v>
      </c>
      <c r="X13" s="46">
        <f t="shared" si="9"/>
        <v>0</v>
      </c>
      <c r="Y13" s="46">
        <f t="shared" si="10"/>
        <v>0</v>
      </c>
      <c r="Z13" s="46">
        <f t="shared" si="11"/>
        <v>0</v>
      </c>
      <c r="AA13" s="46">
        <f t="shared" si="12"/>
        <v>0</v>
      </c>
      <c r="AB13" s="46">
        <f t="shared" si="13"/>
        <v>0</v>
      </c>
      <c r="AC13" s="46">
        <f t="shared" si="14"/>
        <v>0</v>
      </c>
      <c r="AD13" s="46">
        <f t="shared" si="15"/>
        <v>0</v>
      </c>
      <c r="AE13" s="40"/>
      <c r="AF13" s="46">
        <f t="shared" si="16"/>
        <v>-0.18203500483632901</v>
      </c>
      <c r="AG13" s="46">
        <f t="shared" si="16"/>
        <v>-1.0882474766713699</v>
      </c>
      <c r="AH13" s="46">
        <f t="shared" si="16"/>
        <v>-1.35805552145643</v>
      </c>
      <c r="AI13" s="46">
        <f t="shared" si="16"/>
        <v>-1.30417903524944</v>
      </c>
      <c r="AJ13" s="46">
        <f t="shared" si="16"/>
        <v>-1.6900977269327</v>
      </c>
      <c r="AK13" s="46">
        <f t="shared" si="16"/>
        <v>-2.3131423439445999</v>
      </c>
      <c r="AL13" s="46">
        <f t="shared" si="16"/>
        <v>-3.0276602810730702</v>
      </c>
      <c r="AM13" s="46">
        <f t="shared" si="16"/>
        <v>-3.63455343403181</v>
      </c>
      <c r="AN13" s="40"/>
    </row>
    <row r="14" spans="1:40" x14ac:dyDescent="0.2">
      <c r="A14" s="38" t="s">
        <v>57</v>
      </c>
      <c r="B14" s="45">
        <v>0.65856242964955702</v>
      </c>
      <c r="C14" s="45">
        <v>1.5038130840697099</v>
      </c>
      <c r="D14" s="45">
        <v>1.42216025146165</v>
      </c>
      <c r="E14" s="45">
        <v>0.76924124601946597</v>
      </c>
      <c r="F14" s="45">
        <v>0.61006438001206797</v>
      </c>
      <c r="G14" s="45">
        <v>0.48615720685795499</v>
      </c>
      <c r="H14" s="45">
        <v>0.52509522778585704</v>
      </c>
      <c r="I14" s="45">
        <v>0.64000395398169097</v>
      </c>
      <c r="J14" s="40"/>
      <c r="K14" s="40" t="s">
        <v>2</v>
      </c>
      <c r="L14" s="42">
        <v>1.5</v>
      </c>
      <c r="M14" s="40"/>
      <c r="N14" s="46">
        <f t="shared" si="0"/>
        <v>0</v>
      </c>
      <c r="O14" s="46">
        <f t="shared" si="1"/>
        <v>0</v>
      </c>
      <c r="P14" s="46">
        <f t="shared" si="2"/>
        <v>0</v>
      </c>
      <c r="Q14" s="46">
        <f t="shared" si="3"/>
        <v>0</v>
      </c>
      <c r="R14" s="46">
        <f t="shared" si="4"/>
        <v>0</v>
      </c>
      <c r="S14" s="46">
        <f t="shared" si="5"/>
        <v>0</v>
      </c>
      <c r="T14" s="46">
        <f t="shared" si="6"/>
        <v>0</v>
      </c>
      <c r="U14" s="46">
        <f t="shared" si="7"/>
        <v>0</v>
      </c>
      <c r="V14" s="40"/>
      <c r="W14" s="46">
        <f t="shared" si="8"/>
        <v>0</v>
      </c>
      <c r="X14" s="46">
        <f t="shared" si="9"/>
        <v>0</v>
      </c>
      <c r="Y14" s="46">
        <f t="shared" si="10"/>
        <v>0</v>
      </c>
      <c r="Z14" s="46">
        <f t="shared" si="11"/>
        <v>0</v>
      </c>
      <c r="AA14" s="46">
        <f t="shared" si="12"/>
        <v>0</v>
      </c>
      <c r="AB14" s="46">
        <f t="shared" si="13"/>
        <v>0</v>
      </c>
      <c r="AC14" s="46">
        <f t="shared" si="14"/>
        <v>0</v>
      </c>
      <c r="AD14" s="46">
        <f t="shared" si="15"/>
        <v>0</v>
      </c>
      <c r="AE14" s="40"/>
      <c r="AF14" s="46">
        <f t="shared" si="16"/>
        <v>-0.65856242964955702</v>
      </c>
      <c r="AG14" s="46">
        <f t="shared" si="16"/>
        <v>-1.5038130840697099</v>
      </c>
      <c r="AH14" s="46">
        <f t="shared" si="16"/>
        <v>-1.42216025146165</v>
      </c>
      <c r="AI14" s="46">
        <f t="shared" si="16"/>
        <v>-0.76924124601946597</v>
      </c>
      <c r="AJ14" s="46">
        <f t="shared" si="16"/>
        <v>-0.61006438001206797</v>
      </c>
      <c r="AK14" s="46">
        <f t="shared" si="16"/>
        <v>-0.48615720685795499</v>
      </c>
      <c r="AL14" s="46">
        <f t="shared" si="16"/>
        <v>-0.52509522778585704</v>
      </c>
      <c r="AM14" s="46">
        <f t="shared" si="16"/>
        <v>-0.64000395398169097</v>
      </c>
      <c r="AN14" s="40"/>
    </row>
    <row r="15" spans="1:40" x14ac:dyDescent="0.2">
      <c r="A15" s="38" t="s">
        <v>58</v>
      </c>
      <c r="B15" s="45">
        <v>-1.9948162426973999E-3</v>
      </c>
      <c r="C15" s="45">
        <v>-7.6996966673418396E-3</v>
      </c>
      <c r="D15" s="45">
        <v>-2.0761887087212199E-2</v>
      </c>
      <c r="E15" s="45">
        <v>-7.3092348797571705E-2</v>
      </c>
      <c r="F15" s="45">
        <v>-0.13860576572721101</v>
      </c>
      <c r="G15" s="45">
        <v>-0.20454161268395701</v>
      </c>
      <c r="H15" s="45">
        <v>-0.26777764821628097</v>
      </c>
      <c r="I15" s="45">
        <v>-0.32395581233105197</v>
      </c>
      <c r="J15" s="40"/>
      <c r="K15" s="40" t="s">
        <v>2</v>
      </c>
      <c r="L15" s="42">
        <v>1.5</v>
      </c>
      <c r="M15" s="40"/>
      <c r="N15" s="46">
        <f t="shared" si="0"/>
        <v>0</v>
      </c>
      <c r="O15" s="46">
        <f t="shared" si="1"/>
        <v>0</v>
      </c>
      <c r="P15" s="46">
        <f t="shared" si="2"/>
        <v>0</v>
      </c>
      <c r="Q15" s="46">
        <f t="shared" si="3"/>
        <v>0</v>
      </c>
      <c r="R15" s="46">
        <f t="shared" si="4"/>
        <v>0</v>
      </c>
      <c r="S15" s="46">
        <f t="shared" si="5"/>
        <v>0</v>
      </c>
      <c r="T15" s="46">
        <f t="shared" si="6"/>
        <v>0</v>
      </c>
      <c r="U15" s="46">
        <f t="shared" si="7"/>
        <v>0</v>
      </c>
      <c r="V15" s="40"/>
      <c r="W15" s="46">
        <f t="shared" si="8"/>
        <v>0</v>
      </c>
      <c r="X15" s="46">
        <f t="shared" si="9"/>
        <v>0</v>
      </c>
      <c r="Y15" s="46">
        <f t="shared" si="10"/>
        <v>0</v>
      </c>
      <c r="Z15" s="46">
        <f t="shared" si="11"/>
        <v>0</v>
      </c>
      <c r="AA15" s="46">
        <f t="shared" si="12"/>
        <v>0</v>
      </c>
      <c r="AB15" s="46">
        <f t="shared" si="13"/>
        <v>0</v>
      </c>
      <c r="AC15" s="46">
        <f t="shared" si="14"/>
        <v>0</v>
      </c>
      <c r="AD15" s="46">
        <f t="shared" si="15"/>
        <v>0</v>
      </c>
      <c r="AE15" s="40"/>
      <c r="AF15" s="46">
        <f t="shared" si="16"/>
        <v>1.9948162426973999E-3</v>
      </c>
      <c r="AG15" s="46">
        <f t="shared" si="16"/>
        <v>7.6996966673418396E-3</v>
      </c>
      <c r="AH15" s="46">
        <f t="shared" si="16"/>
        <v>2.0761887087212199E-2</v>
      </c>
      <c r="AI15" s="46">
        <f t="shared" si="16"/>
        <v>7.3092348797571705E-2</v>
      </c>
      <c r="AJ15" s="46">
        <f t="shared" si="16"/>
        <v>0.13860576572721101</v>
      </c>
      <c r="AK15" s="46">
        <f t="shared" si="16"/>
        <v>0.20454161268395701</v>
      </c>
      <c r="AL15" s="46">
        <f t="shared" si="16"/>
        <v>0.26777764821628097</v>
      </c>
      <c r="AM15" s="46">
        <f t="shared" si="16"/>
        <v>0.32395581233105197</v>
      </c>
      <c r="AN15" s="40"/>
    </row>
    <row r="16" spans="1:40" x14ac:dyDescent="0.2">
      <c r="A16" s="38" t="s">
        <v>59</v>
      </c>
      <c r="B16" s="45">
        <v>-3.2858529981479498E-3</v>
      </c>
      <c r="C16" s="45">
        <v>-1.2565955973766901E-2</v>
      </c>
      <c r="D16" s="45">
        <v>-3.3386705450855501E-2</v>
      </c>
      <c r="E16" s="45">
        <v>-0.11782696073340899</v>
      </c>
      <c r="F16" s="45">
        <v>-0.22803750111218399</v>
      </c>
      <c r="G16" s="45">
        <v>-0.33766166377752699</v>
      </c>
      <c r="H16" s="45">
        <v>-0.43978995532647303</v>
      </c>
      <c r="I16" s="45">
        <v>-0.54695606909628103</v>
      </c>
      <c r="J16" s="40"/>
      <c r="K16" s="40" t="s">
        <v>2</v>
      </c>
      <c r="L16" s="42">
        <v>1.5</v>
      </c>
      <c r="M16" s="40"/>
      <c r="N16" s="46">
        <f t="shared" si="0"/>
        <v>0</v>
      </c>
      <c r="O16" s="46">
        <f t="shared" si="1"/>
        <v>0</v>
      </c>
      <c r="P16" s="46">
        <f t="shared" si="2"/>
        <v>0</v>
      </c>
      <c r="Q16" s="46">
        <f t="shared" si="3"/>
        <v>0</v>
      </c>
      <c r="R16" s="46">
        <f t="shared" si="4"/>
        <v>0</v>
      </c>
      <c r="S16" s="46">
        <f t="shared" si="5"/>
        <v>0</v>
      </c>
      <c r="T16" s="46">
        <f t="shared" si="6"/>
        <v>0</v>
      </c>
      <c r="U16" s="46">
        <f t="shared" si="7"/>
        <v>0</v>
      </c>
      <c r="V16" s="40"/>
      <c r="W16" s="46">
        <f t="shared" si="8"/>
        <v>0</v>
      </c>
      <c r="X16" s="46">
        <f t="shared" si="9"/>
        <v>0</v>
      </c>
      <c r="Y16" s="46">
        <f t="shared" si="10"/>
        <v>0</v>
      </c>
      <c r="Z16" s="46">
        <f t="shared" si="11"/>
        <v>0</v>
      </c>
      <c r="AA16" s="46">
        <f t="shared" si="12"/>
        <v>0</v>
      </c>
      <c r="AB16" s="46">
        <f t="shared" si="13"/>
        <v>0</v>
      </c>
      <c r="AC16" s="46">
        <f t="shared" si="14"/>
        <v>0</v>
      </c>
      <c r="AD16" s="46">
        <f t="shared" si="15"/>
        <v>0</v>
      </c>
      <c r="AE16" s="40"/>
      <c r="AF16" s="46">
        <f t="shared" si="16"/>
        <v>3.2858529981479498E-3</v>
      </c>
      <c r="AG16" s="46">
        <f t="shared" si="16"/>
        <v>1.2565955973766901E-2</v>
      </c>
      <c r="AH16" s="46">
        <f t="shared" si="16"/>
        <v>3.3386705450855501E-2</v>
      </c>
      <c r="AI16" s="46">
        <f t="shared" si="16"/>
        <v>0.11782696073340899</v>
      </c>
      <c r="AJ16" s="46">
        <f t="shared" si="16"/>
        <v>0.22803750111218399</v>
      </c>
      <c r="AK16" s="46">
        <f t="shared" si="16"/>
        <v>0.33766166377752699</v>
      </c>
      <c r="AL16" s="46">
        <f t="shared" si="16"/>
        <v>0.43978995532647303</v>
      </c>
      <c r="AM16" s="46">
        <f t="shared" si="16"/>
        <v>0.54695606909628103</v>
      </c>
      <c r="AN16" s="40"/>
    </row>
    <row r="17" spans="1:40" x14ac:dyDescent="0.2">
      <c r="A17" s="38" t="s">
        <v>60</v>
      </c>
      <c r="B17" s="45">
        <v>0.12890381694247899</v>
      </c>
      <c r="C17" s="45">
        <v>0.42375484614701198</v>
      </c>
      <c r="D17" s="45">
        <v>0.52684793645384498</v>
      </c>
      <c r="E17" s="45">
        <v>0.52973340892858001</v>
      </c>
      <c r="F17" s="45">
        <v>0.59052206982966404</v>
      </c>
      <c r="G17" s="45">
        <v>0.63727523423756305</v>
      </c>
      <c r="H17" s="45">
        <v>0.72579768471393302</v>
      </c>
      <c r="I17" s="45">
        <v>0.79194386777915404</v>
      </c>
      <c r="J17" s="40"/>
      <c r="K17" s="40" t="s">
        <v>2</v>
      </c>
      <c r="L17" s="42">
        <v>1.5</v>
      </c>
      <c r="M17" s="40"/>
      <c r="N17" s="46">
        <f t="shared" si="0"/>
        <v>0</v>
      </c>
      <c r="O17" s="46">
        <f t="shared" si="1"/>
        <v>0</v>
      </c>
      <c r="P17" s="46">
        <f t="shared" si="2"/>
        <v>0</v>
      </c>
      <c r="Q17" s="46">
        <f t="shared" si="3"/>
        <v>0</v>
      </c>
      <c r="R17" s="46">
        <f t="shared" si="4"/>
        <v>0</v>
      </c>
      <c r="S17" s="46">
        <f t="shared" si="5"/>
        <v>0</v>
      </c>
      <c r="T17" s="46">
        <f t="shared" si="6"/>
        <v>0</v>
      </c>
      <c r="U17" s="46">
        <f t="shared" si="7"/>
        <v>0</v>
      </c>
      <c r="V17" s="40"/>
      <c r="W17" s="46">
        <f t="shared" si="8"/>
        <v>0</v>
      </c>
      <c r="X17" s="46">
        <f t="shared" si="9"/>
        <v>0</v>
      </c>
      <c r="Y17" s="46">
        <f t="shared" si="10"/>
        <v>0</v>
      </c>
      <c r="Z17" s="46">
        <f t="shared" si="11"/>
        <v>0</v>
      </c>
      <c r="AA17" s="46">
        <f t="shared" si="12"/>
        <v>0</v>
      </c>
      <c r="AB17" s="46">
        <f t="shared" si="13"/>
        <v>0</v>
      </c>
      <c r="AC17" s="46">
        <f t="shared" si="14"/>
        <v>0</v>
      </c>
      <c r="AD17" s="46">
        <f t="shared" si="15"/>
        <v>0</v>
      </c>
      <c r="AE17" s="40"/>
      <c r="AF17" s="46">
        <f t="shared" si="16"/>
        <v>-0.12890381694247899</v>
      </c>
      <c r="AG17" s="46">
        <f t="shared" si="16"/>
        <v>-0.42375484614701198</v>
      </c>
      <c r="AH17" s="46">
        <f t="shared" si="16"/>
        <v>-0.52684793645384498</v>
      </c>
      <c r="AI17" s="46">
        <f t="shared" si="16"/>
        <v>-0.52973340892858001</v>
      </c>
      <c r="AJ17" s="46">
        <f t="shared" si="16"/>
        <v>-0.59052206982966404</v>
      </c>
      <c r="AK17" s="46">
        <f t="shared" si="16"/>
        <v>-0.63727523423756305</v>
      </c>
      <c r="AL17" s="46">
        <f t="shared" si="16"/>
        <v>-0.72579768471393302</v>
      </c>
      <c r="AM17" s="46">
        <f t="shared" si="16"/>
        <v>-0.79194386777915404</v>
      </c>
      <c r="AN17" s="40"/>
    </row>
    <row r="18" spans="1:40" x14ac:dyDescent="0.2">
      <c r="A18" s="38" t="s">
        <v>61</v>
      </c>
      <c r="B18" s="45">
        <v>7.5796411669327393E-2</v>
      </c>
      <c r="C18" s="45">
        <v>0.316584398062633</v>
      </c>
      <c r="D18" s="45">
        <v>0.51062061518133495</v>
      </c>
      <c r="E18" s="45">
        <v>0.58971360370752202</v>
      </c>
      <c r="F18" s="45">
        <v>0.60690285591899995</v>
      </c>
      <c r="G18" s="45">
        <v>0.61483100055388096</v>
      </c>
      <c r="H18" s="45">
        <v>0.63897305525912296</v>
      </c>
      <c r="I18" s="45">
        <v>0.68494370954889505</v>
      </c>
      <c r="J18" s="40"/>
      <c r="K18" s="40" t="s">
        <v>2</v>
      </c>
      <c r="L18" s="42">
        <v>0.5</v>
      </c>
      <c r="M18" s="40"/>
      <c r="N18" s="46">
        <f t="shared" si="0"/>
        <v>0</v>
      </c>
      <c r="O18" s="46">
        <f t="shared" si="1"/>
        <v>0</v>
      </c>
      <c r="P18" s="46">
        <f t="shared" si="2"/>
        <v>0</v>
      </c>
      <c r="Q18" s="46">
        <f t="shared" si="3"/>
        <v>0</v>
      </c>
      <c r="R18" s="46">
        <f t="shared" si="4"/>
        <v>0</v>
      </c>
      <c r="S18" s="46">
        <f t="shared" si="5"/>
        <v>0</v>
      </c>
      <c r="T18" s="46">
        <f t="shared" si="6"/>
        <v>0</v>
      </c>
      <c r="U18" s="46">
        <f t="shared" si="7"/>
        <v>0</v>
      </c>
      <c r="V18" s="40"/>
      <c r="W18" s="46">
        <f t="shared" si="8"/>
        <v>0</v>
      </c>
      <c r="X18" s="46">
        <f t="shared" si="9"/>
        <v>0</v>
      </c>
      <c r="Y18" s="46">
        <f t="shared" si="10"/>
        <v>0</v>
      </c>
      <c r="Z18" s="46">
        <f t="shared" si="11"/>
        <v>0</v>
      </c>
      <c r="AA18" s="46">
        <f t="shared" si="12"/>
        <v>0</v>
      </c>
      <c r="AB18" s="46">
        <f t="shared" si="13"/>
        <v>0</v>
      </c>
      <c r="AC18" s="46">
        <f t="shared" si="14"/>
        <v>0</v>
      </c>
      <c r="AD18" s="46">
        <f t="shared" si="15"/>
        <v>0</v>
      </c>
      <c r="AE18" s="40"/>
      <c r="AF18" s="46">
        <f t="shared" si="16"/>
        <v>-7.5796411669327393E-2</v>
      </c>
      <c r="AG18" s="46">
        <f t="shared" si="16"/>
        <v>-0.316584398062633</v>
      </c>
      <c r="AH18" s="46">
        <f t="shared" si="16"/>
        <v>-0.51062061518133495</v>
      </c>
      <c r="AI18" s="46">
        <f t="shared" si="16"/>
        <v>-0.58971360370752202</v>
      </c>
      <c r="AJ18" s="46">
        <f t="shared" si="16"/>
        <v>-0.60690285591899995</v>
      </c>
      <c r="AK18" s="46">
        <f t="shared" si="16"/>
        <v>-0.61483100055388096</v>
      </c>
      <c r="AL18" s="46">
        <f t="shared" si="16"/>
        <v>-0.63897305525912296</v>
      </c>
      <c r="AM18" s="46">
        <f t="shared" si="16"/>
        <v>-0.68494370954889505</v>
      </c>
      <c r="AN18" s="40"/>
    </row>
    <row r="19" spans="1:40" x14ac:dyDescent="0.2">
      <c r="A19" s="39"/>
      <c r="B19" s="45"/>
      <c r="C19" s="45"/>
      <c r="D19" s="45"/>
      <c r="E19" s="45"/>
      <c r="F19" s="45"/>
      <c r="G19" s="45"/>
      <c r="H19" s="45"/>
      <c r="I19" s="45"/>
      <c r="J19" s="40"/>
      <c r="K19" s="40"/>
      <c r="L19" s="42"/>
      <c r="M19" s="40"/>
      <c r="N19" s="46"/>
      <c r="O19" s="46"/>
      <c r="P19" s="46"/>
      <c r="Q19" s="46"/>
      <c r="R19" s="40"/>
      <c r="S19" s="40"/>
      <c r="T19" s="40"/>
      <c r="U19" s="40"/>
      <c r="V19" s="40"/>
      <c r="W19" s="46"/>
      <c r="X19" s="46"/>
      <c r="Y19" s="46"/>
      <c r="Z19" s="46"/>
      <c r="AA19" s="40"/>
      <c r="AB19" s="40"/>
      <c r="AC19" s="40"/>
      <c r="AD19" s="40"/>
      <c r="AE19" s="40"/>
      <c r="AF19" s="40"/>
      <c r="AG19" s="40"/>
      <c r="AH19" s="40"/>
      <c r="AI19" s="40"/>
      <c r="AJ19" s="40"/>
      <c r="AK19" s="40"/>
      <c r="AL19" s="40"/>
      <c r="AM19" s="40"/>
      <c r="AN19" s="40"/>
    </row>
    <row r="20" spans="1:40" x14ac:dyDescent="0.2">
      <c r="A20" s="37" t="s">
        <v>62</v>
      </c>
      <c r="B20" s="45"/>
      <c r="C20" s="45"/>
      <c r="D20" s="45"/>
      <c r="E20" s="45"/>
      <c r="F20" s="45"/>
      <c r="G20" s="45"/>
      <c r="H20" s="45"/>
      <c r="I20" s="45"/>
      <c r="J20" s="40"/>
      <c r="K20" s="40"/>
      <c r="L20" s="42"/>
      <c r="M20" s="40"/>
      <c r="N20" s="46"/>
      <c r="O20" s="46"/>
      <c r="P20" s="46"/>
      <c r="Q20" s="46"/>
      <c r="R20" s="40"/>
      <c r="S20" s="40"/>
      <c r="T20" s="40"/>
      <c r="U20" s="40"/>
      <c r="V20" s="40"/>
      <c r="W20" s="46"/>
      <c r="X20" s="46"/>
      <c r="Y20" s="46"/>
      <c r="Z20" s="46"/>
      <c r="AA20" s="46"/>
      <c r="AB20" s="46"/>
      <c r="AC20" s="46"/>
      <c r="AD20" s="46"/>
      <c r="AE20" s="40"/>
      <c r="AF20" s="40"/>
      <c r="AG20" s="40"/>
      <c r="AH20" s="40"/>
      <c r="AI20" s="40"/>
      <c r="AJ20" s="40"/>
      <c r="AK20" s="40"/>
      <c r="AL20" s="40"/>
      <c r="AM20" s="40"/>
      <c r="AN20" s="40"/>
    </row>
    <row r="21" spans="1:40" x14ac:dyDescent="0.2">
      <c r="A21" s="38" t="s">
        <v>63</v>
      </c>
      <c r="B21" s="45">
        <v>-1.7211743149620701E-3</v>
      </c>
      <c r="C21" s="45">
        <v>6.5950591076076196E-4</v>
      </c>
      <c r="D21" s="45">
        <v>9.3668515960971394E-2</v>
      </c>
      <c r="E21" s="45">
        <v>0.25582542567591898</v>
      </c>
      <c r="F21" s="45">
        <v>0.43009679149455299</v>
      </c>
      <c r="G21" s="45">
        <v>0.60318211610022698</v>
      </c>
      <c r="H21" s="45">
        <v>0.74707236040126002</v>
      </c>
      <c r="I21" s="45">
        <v>0.86323078007456899</v>
      </c>
      <c r="J21" s="40"/>
      <c r="K21" s="40" t="s">
        <v>2</v>
      </c>
      <c r="L21" s="42">
        <v>2</v>
      </c>
      <c r="M21" s="40"/>
      <c r="N21" s="46">
        <f>($N$4*B21)/$N$2</f>
        <v>0</v>
      </c>
      <c r="O21" s="46">
        <f>($N$4*C21+($O$4-$N$4)*B21)/$N$2</f>
        <v>0</v>
      </c>
      <c r="P21" s="46">
        <f>($N$4*D21+($O$4-$N$4)*C21+($P$4-$O$4)*B21)/$N$2</f>
        <v>0</v>
      </c>
      <c r="Q21" s="46">
        <f>($N$4*E21+($O$4-$N$4)*D21+($P$4-$O$4)*C21+($Q$4-$P$4)*B21)/$N$2</f>
        <v>0</v>
      </c>
      <c r="R21" s="46">
        <f>($N$4*F21+($O$4-$N$4)*E21+($P$4-$O$4)*D21+($Q$4-$P$4)*C21+($R$4-$Q$4)*B21)/$N$2</f>
        <v>0</v>
      </c>
      <c r="S21" s="46">
        <f>($N$4*G21+($O$4-$N$4)*F21+($P$4-$O$4)*E21+($Q$4-$P$4)*D21+($R$4-$Q$4)*C21+($S$4-$R$4)*B21)/$N$2</f>
        <v>0</v>
      </c>
      <c r="T21" s="46">
        <f>($N$4*H21+($O$4-$N$4)*G21+($P$4-$O$4)*F21+($Q$4-$P$4)*E21+($R$4-$Q$4)*D21+($S$4-$R$4)*C21+($T$4-$S$4)*B21)/$N$2</f>
        <v>0</v>
      </c>
      <c r="U21" s="46">
        <f>($N$4*I21+($O$4-$N$4)*H21+($P$4-$O$4)*G21+($Q$4-$P$4)*F21+($R$4-$Q$4)*E21+($S$4-$R$4)*D21+($T$4-$S$4)*C21+($U$4-$T$4)*B21)/$N$2</f>
        <v>0</v>
      </c>
      <c r="V21" s="40"/>
      <c r="W21" s="46">
        <f>($N$4*B21)/$N$2</f>
        <v>0</v>
      </c>
      <c r="X21" s="46">
        <f>($N$4*C21+$O$4*B21)/$N$2</f>
        <v>0</v>
      </c>
      <c r="Y21" s="46">
        <f>($N$4*D21+$O$4*C21+$P$4*B21)/$N$2</f>
        <v>0</v>
      </c>
      <c r="Z21" s="46">
        <f>($N$4*E21+$O$4*D21+$P$4*C21+$Q$4*B21)/$N$2</f>
        <v>0</v>
      </c>
      <c r="AA21" s="46">
        <f>($N$4*F21+$O$4*E21+$P$4*D21+$Q$4*C21+$R$4*B21)/$N$2</f>
        <v>0</v>
      </c>
      <c r="AB21" s="46">
        <f>($N$4*G21+$O$4*F21+$P$4*E21+$Q$4*D21+$R$4*C21+$S$4*B21)/$N$2</f>
        <v>0</v>
      </c>
      <c r="AC21" s="46">
        <f>($N$4*H21+$O$4*G21+$P$4*F21+$Q$4*E21+$R$4*D21+$S$4*C21+$T$4*B21)/$N$2</f>
        <v>0</v>
      </c>
      <c r="AD21" s="46">
        <f>($N$4*I21+$O$4*H21+$P$4*G21+$Q$4*F21+$R$4*E21+$S$4*D21+$T$4*C21+$U$4*B21)/$N$2</f>
        <v>0</v>
      </c>
      <c r="AE21" s="40"/>
      <c r="AF21" s="46">
        <f t="shared" ref="AF21:AM25" si="17">W21-B21</f>
        <v>1.7211743149620701E-3</v>
      </c>
      <c r="AG21" s="46">
        <f t="shared" si="17"/>
        <v>-6.5950591076076196E-4</v>
      </c>
      <c r="AH21" s="46">
        <f t="shared" si="17"/>
        <v>-9.3668515960971394E-2</v>
      </c>
      <c r="AI21" s="46">
        <f t="shared" si="17"/>
        <v>-0.25582542567591898</v>
      </c>
      <c r="AJ21" s="46">
        <f t="shared" si="17"/>
        <v>-0.43009679149455299</v>
      </c>
      <c r="AK21" s="46">
        <f t="shared" si="17"/>
        <v>-0.60318211610022698</v>
      </c>
      <c r="AL21" s="46">
        <f t="shared" si="17"/>
        <v>-0.74707236040126002</v>
      </c>
      <c r="AM21" s="46">
        <f t="shared" si="17"/>
        <v>-0.86323078007456899</v>
      </c>
      <c r="AN21" s="40"/>
    </row>
    <row r="22" spans="1:40" x14ac:dyDescent="0.2">
      <c r="A22" s="38" t="s">
        <v>64</v>
      </c>
      <c r="B22" s="45">
        <v>6.7484531653061496E-3</v>
      </c>
      <c r="C22" s="45">
        <v>2.1980405064847601E-2</v>
      </c>
      <c r="D22" s="45">
        <v>5.6791609298478797E-2</v>
      </c>
      <c r="E22" s="45">
        <v>0.207810673505371</v>
      </c>
      <c r="F22" s="45">
        <v>0.35906826647784701</v>
      </c>
      <c r="G22" s="45">
        <v>0.46250122230842</v>
      </c>
      <c r="H22" s="45">
        <v>0.53717957218442103</v>
      </c>
      <c r="I22" s="45">
        <v>0.61907505045675204</v>
      </c>
      <c r="J22" s="40"/>
      <c r="K22" s="40" t="s">
        <v>2</v>
      </c>
      <c r="L22" s="42">
        <v>2</v>
      </c>
      <c r="M22" s="40"/>
      <c r="N22" s="46">
        <f>($N$4*B22)/$N$2</f>
        <v>0</v>
      </c>
      <c r="O22" s="46">
        <f>($N$4*C22+($O$4-$N$4)*B22)/$N$2</f>
        <v>0</v>
      </c>
      <c r="P22" s="46">
        <f>($N$4*D22+($O$4-$N$4)*C22+($P$4-$O$4)*B22)/$N$2</f>
        <v>0</v>
      </c>
      <c r="Q22" s="46">
        <f>($N$4*E22+($O$4-$N$4)*D22+($P$4-$O$4)*C22+($Q$4-$P$4)*B22)/$N$2</f>
        <v>0</v>
      </c>
      <c r="R22" s="46">
        <f>($N$4*F22+($O$4-$N$4)*E22+($P$4-$O$4)*D22+($Q$4-$P$4)*C22+($R$4-$Q$4)*B22)/$N$2</f>
        <v>0</v>
      </c>
      <c r="S22" s="46">
        <f>($N$4*G22+($O$4-$N$4)*F22+($P$4-$O$4)*E22+($Q$4-$P$4)*D22+($R$4-$Q$4)*C22+($S$4-$R$4)*B22)/$N$2</f>
        <v>0</v>
      </c>
      <c r="T22" s="46">
        <f>($N$4*H22+($O$4-$N$4)*G22+($P$4-$O$4)*F22+($Q$4-$P$4)*E22+($R$4-$Q$4)*D22+($S$4-$R$4)*C22+($T$4-$S$4)*B22)/$N$2</f>
        <v>0</v>
      </c>
      <c r="U22" s="46">
        <f>($N$4*I22+($O$4-$N$4)*H22+($P$4-$O$4)*G22+($Q$4-$P$4)*F22+($R$4-$Q$4)*E22+($S$4-$R$4)*D22+($T$4-$S$4)*C22+($U$4-$T$4)*B22)/$N$2</f>
        <v>0</v>
      </c>
      <c r="V22" s="40"/>
      <c r="W22" s="46">
        <f>($N$4*B22)/$N$2</f>
        <v>0</v>
      </c>
      <c r="X22" s="46">
        <f>($N$4*C22+$O$4*B22)/$N$2</f>
        <v>0</v>
      </c>
      <c r="Y22" s="46">
        <f>($N$4*D22+$O$4*C22+$P$4*B22)/$N$2</f>
        <v>0</v>
      </c>
      <c r="Z22" s="46">
        <f>($N$4*E22+$O$4*D22+$P$4*C22+$Q$4*B22)/$N$2</f>
        <v>0</v>
      </c>
      <c r="AA22" s="46">
        <f>($N$4*F22+$O$4*E22+$P$4*D22+$Q$4*C22+$R$4*B22)/$N$2</f>
        <v>0</v>
      </c>
      <c r="AB22" s="46">
        <f>($N$4*G22+$O$4*F22+$P$4*E22+$Q$4*D22+$R$4*C22+$S$4*B22)/$N$2</f>
        <v>0</v>
      </c>
      <c r="AC22" s="46">
        <f>($N$4*H22+$O$4*G22+$P$4*F22+$Q$4*E22+$R$4*D22+$S$4*C22+$T$4*B22)/$N$2</f>
        <v>0</v>
      </c>
      <c r="AD22" s="46">
        <f>($N$4*I22+$O$4*H22+$P$4*G22+$Q$4*F22+$R$4*E22+$S$4*D22+$T$4*C22+$U$4*B22)/$N$2</f>
        <v>0</v>
      </c>
      <c r="AE22" s="40"/>
      <c r="AF22" s="46">
        <f t="shared" si="17"/>
        <v>-6.7484531653061496E-3</v>
      </c>
      <c r="AG22" s="46">
        <f t="shared" si="17"/>
        <v>-2.1980405064847601E-2</v>
      </c>
      <c r="AH22" s="46">
        <f t="shared" si="17"/>
        <v>-5.6791609298478797E-2</v>
      </c>
      <c r="AI22" s="46">
        <f t="shared" si="17"/>
        <v>-0.207810673505371</v>
      </c>
      <c r="AJ22" s="46">
        <f t="shared" si="17"/>
        <v>-0.35906826647784701</v>
      </c>
      <c r="AK22" s="46">
        <f t="shared" si="17"/>
        <v>-0.46250122230842</v>
      </c>
      <c r="AL22" s="46">
        <f t="shared" si="17"/>
        <v>-0.53717957218442103</v>
      </c>
      <c r="AM22" s="46">
        <f t="shared" si="17"/>
        <v>-0.61907505045675204</v>
      </c>
      <c r="AN22" s="40"/>
    </row>
    <row r="23" spans="1:40" x14ac:dyDescent="0.2">
      <c r="A23" s="38" t="s">
        <v>65</v>
      </c>
      <c r="B23" s="45">
        <v>1.34282694428139E-2</v>
      </c>
      <c r="C23" s="45">
        <v>0.14468195777918799</v>
      </c>
      <c r="D23" s="45">
        <v>0.31254311428231002</v>
      </c>
      <c r="E23" s="45">
        <v>0.52819817729802598</v>
      </c>
      <c r="F23" s="45">
        <v>0.70752504798232096</v>
      </c>
      <c r="G23" s="45">
        <v>0.87071218805420103</v>
      </c>
      <c r="H23" s="45">
        <v>1.03837892621428</v>
      </c>
      <c r="I23" s="45">
        <v>1.20583868655214</v>
      </c>
      <c r="J23" s="40"/>
      <c r="K23" s="40" t="s">
        <v>2</v>
      </c>
      <c r="L23" s="42">
        <v>2</v>
      </c>
      <c r="M23" s="40"/>
      <c r="N23" s="46">
        <f>($N$4*B23)/$N$2</f>
        <v>0</v>
      </c>
      <c r="O23" s="46">
        <f>($N$4*C23+($O$4-$N$4)*B23)/$N$2</f>
        <v>0</v>
      </c>
      <c r="P23" s="46">
        <f>($N$4*D23+($O$4-$N$4)*C23+($P$4-$O$4)*B23)/$N$2</f>
        <v>0</v>
      </c>
      <c r="Q23" s="46">
        <f>($N$4*E23+($O$4-$N$4)*D23+($P$4-$O$4)*C23+($Q$4-$P$4)*B23)/$N$2</f>
        <v>0</v>
      </c>
      <c r="R23" s="46">
        <f>($N$4*F23+($O$4-$N$4)*E23+($P$4-$O$4)*D23+($Q$4-$P$4)*C23+($R$4-$Q$4)*B23)/$N$2</f>
        <v>0</v>
      </c>
      <c r="S23" s="46">
        <f>($N$4*G23+($O$4-$N$4)*F23+($P$4-$O$4)*E23+($Q$4-$P$4)*D23+($R$4-$Q$4)*C23+($S$4-$R$4)*B23)/$N$2</f>
        <v>0</v>
      </c>
      <c r="T23" s="46">
        <f>($N$4*H23+($O$4-$N$4)*G23+($P$4-$O$4)*F23+($Q$4-$P$4)*E23+($R$4-$Q$4)*D23+($S$4-$R$4)*C23+($T$4-$S$4)*B23)/$N$2</f>
        <v>0</v>
      </c>
      <c r="U23" s="46">
        <f>($N$4*I23+($O$4-$N$4)*H23+($P$4-$O$4)*G23+($Q$4-$P$4)*F23+($R$4-$Q$4)*E23+($S$4-$R$4)*D23+($T$4-$S$4)*C23+($U$4-$T$4)*B23)/$N$2</f>
        <v>0</v>
      </c>
      <c r="V23" s="40"/>
      <c r="W23" s="46">
        <f>($N$4*B23)/$N$2</f>
        <v>0</v>
      </c>
      <c r="X23" s="46">
        <f>($N$4*C23+$O$4*B23)/$N$2</f>
        <v>0</v>
      </c>
      <c r="Y23" s="46">
        <f>($N$4*D23+$O$4*C23+$P$4*B23)/$N$2</f>
        <v>0</v>
      </c>
      <c r="Z23" s="46">
        <f>($N$4*E23+$O$4*D23+$P$4*C23+$Q$4*B23)/$N$2</f>
        <v>0</v>
      </c>
      <c r="AA23" s="46">
        <f>($N$4*F23+$O$4*E23+$P$4*D23+$Q$4*C23+$R$4*B23)/$N$2</f>
        <v>0</v>
      </c>
      <c r="AB23" s="46">
        <f>($N$4*G23+$O$4*F23+$P$4*E23+$Q$4*D23+$R$4*C23+$S$4*B23)/$N$2</f>
        <v>0</v>
      </c>
      <c r="AC23" s="46">
        <f>($N$4*H23+$O$4*G23+$P$4*F23+$Q$4*E23+$R$4*D23+$S$4*C23+$T$4*B23)/$N$2</f>
        <v>0</v>
      </c>
      <c r="AD23" s="46">
        <f>($N$4*I23+$O$4*H23+$P$4*G23+$Q$4*F23+$R$4*E23+$S$4*D23+$T$4*C23+$U$4*B23)/$N$2</f>
        <v>0</v>
      </c>
      <c r="AE23" s="40"/>
      <c r="AF23" s="46">
        <f t="shared" si="17"/>
        <v>-1.34282694428139E-2</v>
      </c>
      <c r="AG23" s="46">
        <f t="shared" si="17"/>
        <v>-0.14468195777918799</v>
      </c>
      <c r="AH23" s="46">
        <f t="shared" si="17"/>
        <v>-0.31254311428231002</v>
      </c>
      <c r="AI23" s="46">
        <f t="shared" si="17"/>
        <v>-0.52819817729802598</v>
      </c>
      <c r="AJ23" s="46">
        <f t="shared" si="17"/>
        <v>-0.70752504798232096</v>
      </c>
      <c r="AK23" s="46">
        <f t="shared" si="17"/>
        <v>-0.87071218805420103</v>
      </c>
      <c r="AL23" s="46">
        <f t="shared" si="17"/>
        <v>-1.03837892621428</v>
      </c>
      <c r="AM23" s="46">
        <f t="shared" si="17"/>
        <v>-1.20583868655214</v>
      </c>
      <c r="AN23" s="40"/>
    </row>
    <row r="24" spans="1:40" x14ac:dyDescent="0.2">
      <c r="A24" s="38" t="s">
        <v>66</v>
      </c>
      <c r="B24" s="45">
        <v>4.0739330862223401E-3</v>
      </c>
      <c r="C24" s="45">
        <v>0.1103316409739</v>
      </c>
      <c r="D24" s="45">
        <v>0.29822989302418002</v>
      </c>
      <c r="E24" s="45">
        <v>0.49929706715788302</v>
      </c>
      <c r="F24" s="45">
        <v>0.68261981651540804</v>
      </c>
      <c r="G24" s="45">
        <v>0.87339333636238603</v>
      </c>
      <c r="H24" s="45">
        <v>1.0811712463690499</v>
      </c>
      <c r="I24" s="45">
        <v>1.2851387827421401</v>
      </c>
      <c r="J24" s="40"/>
      <c r="K24" s="40" t="s">
        <v>2</v>
      </c>
      <c r="L24" s="42">
        <v>3</v>
      </c>
      <c r="M24" s="40"/>
      <c r="N24" s="46">
        <f>($N$4*B24)/$N$2</f>
        <v>0</v>
      </c>
      <c r="O24" s="46">
        <f>($N$4*C24+($O$4-$N$4)*B24)/$N$2</f>
        <v>0</v>
      </c>
      <c r="P24" s="46">
        <f>($N$4*D24+($O$4-$N$4)*C24+($P$4-$O$4)*B24)/$N$2</f>
        <v>0</v>
      </c>
      <c r="Q24" s="46">
        <f>($N$4*E24+($O$4-$N$4)*D24+($P$4-$O$4)*C24+($Q$4-$P$4)*B24)/$N$2</f>
        <v>0</v>
      </c>
      <c r="R24" s="46">
        <f>($N$4*F24+($O$4-$N$4)*E24+($P$4-$O$4)*D24+($Q$4-$P$4)*C24+($R$4-$Q$4)*B24)/$N$2</f>
        <v>0</v>
      </c>
      <c r="S24" s="46">
        <f>($N$4*G24+($O$4-$N$4)*F24+($P$4-$O$4)*E24+($Q$4-$P$4)*D24+($R$4-$Q$4)*C24+($S$4-$R$4)*B24)/$N$2</f>
        <v>0</v>
      </c>
      <c r="T24" s="46">
        <f>($N$4*H24+($O$4-$N$4)*G24+($P$4-$O$4)*F24+($Q$4-$P$4)*E24+($R$4-$Q$4)*D24+($S$4-$R$4)*C24+($T$4-$S$4)*B24)/$N$2</f>
        <v>0</v>
      </c>
      <c r="U24" s="46">
        <f>($N$4*I24+($O$4-$N$4)*H24+($P$4-$O$4)*G24+($Q$4-$P$4)*F24+($R$4-$Q$4)*E24+($S$4-$R$4)*D24+($T$4-$S$4)*C24+($U$4-$T$4)*B24)/$N$2</f>
        <v>0</v>
      </c>
      <c r="V24" s="40"/>
      <c r="W24" s="46">
        <f>($N$4*B24)/$N$2</f>
        <v>0</v>
      </c>
      <c r="X24" s="46">
        <f>($N$4*C24+$O$4*B24)/$N$2</f>
        <v>0</v>
      </c>
      <c r="Y24" s="46">
        <f>($N$4*D24+$O$4*C24+$P$4*B24)/$N$2</f>
        <v>0</v>
      </c>
      <c r="Z24" s="46">
        <f>($N$4*E24+$O$4*D24+$P$4*C24+$Q$4*B24)/$N$2</f>
        <v>0</v>
      </c>
      <c r="AA24" s="46">
        <f>($N$4*F24+$O$4*E24+$P$4*D24+$Q$4*C24+$R$4*B24)/$N$2</f>
        <v>0</v>
      </c>
      <c r="AB24" s="46">
        <f>($N$4*G24+$O$4*F24+$P$4*E24+$Q$4*D24+$R$4*C24+$S$4*B24)/$N$2</f>
        <v>0</v>
      </c>
      <c r="AC24" s="46">
        <f>($N$4*H24+$O$4*G24+$P$4*F24+$Q$4*E24+$R$4*D24+$S$4*C24+$T$4*B24)/$N$2</f>
        <v>0</v>
      </c>
      <c r="AD24" s="46">
        <f>($N$4*I24+$O$4*H24+$P$4*G24+$Q$4*F24+$R$4*E24+$S$4*D24+$T$4*C24+$U$4*B24)/$N$2</f>
        <v>0</v>
      </c>
      <c r="AE24" s="40"/>
      <c r="AF24" s="46">
        <f t="shared" si="17"/>
        <v>-4.0739330862223401E-3</v>
      </c>
      <c r="AG24" s="46">
        <f t="shared" si="17"/>
        <v>-0.1103316409739</v>
      </c>
      <c r="AH24" s="46">
        <f t="shared" si="17"/>
        <v>-0.29822989302418002</v>
      </c>
      <c r="AI24" s="46">
        <f t="shared" si="17"/>
        <v>-0.49929706715788302</v>
      </c>
      <c r="AJ24" s="46">
        <f t="shared" si="17"/>
        <v>-0.68261981651540804</v>
      </c>
      <c r="AK24" s="46">
        <f t="shared" si="17"/>
        <v>-0.87339333636238603</v>
      </c>
      <c r="AL24" s="46">
        <f t="shared" si="17"/>
        <v>-1.0811712463690499</v>
      </c>
      <c r="AM24" s="46">
        <f t="shared" si="17"/>
        <v>-1.2851387827421401</v>
      </c>
      <c r="AN24" s="40"/>
    </row>
    <row r="25" spans="1:40" x14ac:dyDescent="0.2">
      <c r="A25" s="38" t="s">
        <v>67</v>
      </c>
      <c r="B25" s="45">
        <v>6.50032176794232E-2</v>
      </c>
      <c r="C25" s="45">
        <v>0.34586693625359799</v>
      </c>
      <c r="D25" s="45">
        <v>0.73282579754052102</v>
      </c>
      <c r="E25" s="45">
        <v>1.3341268847244501</v>
      </c>
      <c r="F25" s="45">
        <v>2.1713291002542001</v>
      </c>
      <c r="G25" s="45">
        <v>3.13711975596543</v>
      </c>
      <c r="H25" s="45">
        <v>4.0845245798423102</v>
      </c>
      <c r="I25" s="45">
        <v>4.8555636298446503</v>
      </c>
      <c r="J25" s="40"/>
      <c r="K25" s="40" t="s">
        <v>2</v>
      </c>
      <c r="L25" s="42">
        <v>2</v>
      </c>
      <c r="M25" s="40"/>
      <c r="N25" s="46">
        <f>($N$4*B25)/$N$2</f>
        <v>0</v>
      </c>
      <c r="O25" s="46">
        <f>($N$4*C25+($O$4-$N$4)*B25)/$N$2</f>
        <v>0</v>
      </c>
      <c r="P25" s="46">
        <f>($N$4*D25+($O$4-$N$4)*C25+($P$4-$O$4)*B25)/$N$2</f>
        <v>0</v>
      </c>
      <c r="Q25" s="46">
        <f>($N$4*E25+($O$4-$N$4)*D25+($P$4-$O$4)*C25+($Q$4-$P$4)*B25)/$N$2</f>
        <v>0</v>
      </c>
      <c r="R25" s="46">
        <f>($N$4*F25+($O$4-$N$4)*E25+($P$4-$O$4)*D25+($Q$4-$P$4)*C25+($R$4-$Q$4)*B25)/$N$2</f>
        <v>0</v>
      </c>
      <c r="S25" s="46">
        <f>($N$4*G25+($O$4-$N$4)*F25+($P$4-$O$4)*E25+($Q$4-$P$4)*D25+($R$4-$Q$4)*C25+($S$4-$R$4)*B25)/$N$2</f>
        <v>0</v>
      </c>
      <c r="T25" s="46">
        <f>($N$4*H25+($O$4-$N$4)*G25+($P$4-$O$4)*F25+($Q$4-$P$4)*E25+($R$4-$Q$4)*D25+($S$4-$R$4)*C25+($T$4-$S$4)*B25)/$N$2</f>
        <v>0</v>
      </c>
      <c r="U25" s="46">
        <f>($N$4*I25+($O$4-$N$4)*H25+($P$4-$O$4)*G25+($Q$4-$P$4)*F25+($R$4-$Q$4)*E25+($S$4-$R$4)*D25+($T$4-$S$4)*C25+($U$4-$T$4)*B25)/$N$2</f>
        <v>0</v>
      </c>
      <c r="V25" s="40"/>
      <c r="W25" s="46">
        <f>($N$4*B25)/$N$2</f>
        <v>0</v>
      </c>
      <c r="X25" s="46">
        <f>($N$4*C25+$O$4*B25)/$N$2</f>
        <v>0</v>
      </c>
      <c r="Y25" s="46">
        <f>($N$4*D25+$O$4*C25+$P$4*B25)/$N$2</f>
        <v>0</v>
      </c>
      <c r="Z25" s="46">
        <f>($N$4*E25+$O$4*D25+$P$4*C25+$Q$4*B25)/$N$2</f>
        <v>0</v>
      </c>
      <c r="AA25" s="46">
        <f>($N$4*F25+$O$4*E25+$P$4*D25+$Q$4*C25+$R$4*B25)/$N$2</f>
        <v>0</v>
      </c>
      <c r="AB25" s="46">
        <f>($N$4*G25+$O$4*F25+$P$4*E25+$Q$4*D25+$R$4*C25+$S$4*B25)/$N$2</f>
        <v>0</v>
      </c>
      <c r="AC25" s="46">
        <f>($N$4*H25+$O$4*G25+$P$4*F25+$Q$4*E25+$R$4*D25+$S$4*C25+$T$4*B25)/$N$2</f>
        <v>0</v>
      </c>
      <c r="AD25" s="46">
        <f>($N$4*I25+$O$4*H25+$P$4*G25+$Q$4*F25+$R$4*E25+$S$4*D25+$T$4*C25+$U$4*B25)/$N$2</f>
        <v>0</v>
      </c>
      <c r="AE25" s="40"/>
      <c r="AF25" s="46">
        <f t="shared" si="17"/>
        <v>-6.50032176794232E-2</v>
      </c>
      <c r="AG25" s="46">
        <f t="shared" si="17"/>
        <v>-0.34586693625359799</v>
      </c>
      <c r="AH25" s="46">
        <f t="shared" si="17"/>
        <v>-0.73282579754052102</v>
      </c>
      <c r="AI25" s="46">
        <f t="shared" si="17"/>
        <v>-1.3341268847244501</v>
      </c>
      <c r="AJ25" s="46">
        <f t="shared" si="17"/>
        <v>-2.1713291002542001</v>
      </c>
      <c r="AK25" s="46">
        <f t="shared" si="17"/>
        <v>-3.13711975596543</v>
      </c>
      <c r="AL25" s="46">
        <f t="shared" si="17"/>
        <v>-4.0845245798423102</v>
      </c>
      <c r="AM25" s="46">
        <f t="shared" si="17"/>
        <v>-4.8555636298446503</v>
      </c>
      <c r="AN25" s="40"/>
    </row>
    <row r="26" spans="1:40" x14ac:dyDescent="0.2">
      <c r="A26" s="39"/>
      <c r="B26" s="45"/>
      <c r="C26" s="45"/>
      <c r="D26" s="45"/>
      <c r="E26" s="45"/>
      <c r="F26" s="45"/>
      <c r="G26" s="45"/>
      <c r="H26" s="45"/>
      <c r="I26" s="45"/>
      <c r="J26" s="40"/>
      <c r="K26" s="40"/>
      <c r="L26" s="42"/>
      <c r="M26" s="40"/>
      <c r="N26" s="46"/>
      <c r="O26" s="46"/>
      <c r="P26" s="46"/>
      <c r="Q26" s="46"/>
      <c r="R26" s="40"/>
      <c r="S26" s="40"/>
      <c r="T26" s="40"/>
      <c r="U26" s="40"/>
      <c r="V26" s="40"/>
      <c r="W26" s="46"/>
      <c r="X26" s="46"/>
      <c r="Y26" s="46"/>
      <c r="Z26" s="46"/>
      <c r="AA26" s="40"/>
      <c r="AB26" s="40"/>
      <c r="AC26" s="40"/>
      <c r="AD26" s="40"/>
      <c r="AE26" s="40"/>
      <c r="AF26" s="40"/>
      <c r="AG26" s="40"/>
      <c r="AH26" s="40"/>
      <c r="AI26" s="40"/>
      <c r="AJ26" s="40"/>
      <c r="AK26" s="40"/>
      <c r="AL26" s="40"/>
      <c r="AM26" s="40"/>
      <c r="AN26" s="40"/>
    </row>
    <row r="27" spans="1:40" x14ac:dyDescent="0.2">
      <c r="A27" s="37" t="s">
        <v>68</v>
      </c>
      <c r="B27" s="45"/>
      <c r="C27" s="45"/>
      <c r="D27" s="45"/>
      <c r="E27" s="45"/>
      <c r="F27" s="45"/>
      <c r="G27" s="45"/>
      <c r="H27" s="45"/>
      <c r="I27" s="45"/>
      <c r="J27" s="40"/>
      <c r="K27" s="40"/>
      <c r="L27" s="42"/>
      <c r="M27" s="40"/>
      <c r="N27" s="46"/>
      <c r="O27" s="46"/>
      <c r="P27" s="46"/>
      <c r="Q27" s="46"/>
      <c r="R27" s="40"/>
      <c r="S27" s="40"/>
      <c r="T27" s="40"/>
      <c r="U27" s="40"/>
      <c r="V27" s="40"/>
      <c r="W27" s="46"/>
      <c r="X27" s="46"/>
      <c r="Y27" s="46"/>
      <c r="Z27" s="46"/>
      <c r="AA27" s="46"/>
      <c r="AB27" s="46"/>
      <c r="AC27" s="46"/>
      <c r="AD27" s="46"/>
      <c r="AE27" s="40"/>
      <c r="AF27" s="40"/>
      <c r="AG27" s="40"/>
      <c r="AH27" s="40"/>
      <c r="AI27" s="40"/>
      <c r="AJ27" s="40"/>
      <c r="AK27" s="40"/>
      <c r="AL27" s="40"/>
      <c r="AM27" s="40"/>
      <c r="AN27" s="40"/>
    </row>
    <row r="28" spans="1:40" x14ac:dyDescent="0.2">
      <c r="A28" s="38" t="s">
        <v>69</v>
      </c>
      <c r="B28" s="45">
        <v>9.75913335181329E-2</v>
      </c>
      <c r="C28" s="45">
        <v>0.40742689569492202</v>
      </c>
      <c r="D28" s="45">
        <v>0.54018423000652904</v>
      </c>
      <c r="E28" s="45">
        <v>0.66305095299254801</v>
      </c>
      <c r="F28" s="45">
        <v>0.69810063670372802</v>
      </c>
      <c r="G28" s="45">
        <v>0.72599762049808303</v>
      </c>
      <c r="H28" s="45">
        <v>0.80641401500336596</v>
      </c>
      <c r="I28" s="45">
        <v>0.846206052039984</v>
      </c>
      <c r="J28" s="40"/>
      <c r="K28" s="40" t="s">
        <v>3</v>
      </c>
      <c r="L28" s="42">
        <v>0</v>
      </c>
      <c r="M28" s="40"/>
      <c r="N28" s="46">
        <f>L28+($N$4*B28)/$N$2</f>
        <v>0</v>
      </c>
      <c r="O28" s="46">
        <f>L28+($N$4*C28+$O$4*B28)/$N$2</f>
        <v>0</v>
      </c>
      <c r="P28" s="46">
        <f>L28+($N$4*D28+$O$4*C28+$P$4*B28)/$N$2</f>
        <v>0</v>
      </c>
      <c r="Q28" s="46">
        <f>L28+($N$4*E28+$O$4*D28+$P$4*C28+$Q$4*B28)/$N$2</f>
        <v>0</v>
      </c>
      <c r="R28" s="46">
        <f>L28+($N$4*F28+$O$4*E28+$P$4*D28+$Q$4*C28+$R$4*B28)/$N$2</f>
        <v>0</v>
      </c>
      <c r="S28" s="46">
        <f>L28+($N$4*G28+$O$4*F28+$P$4*E28+$Q$4*D28+$R$4*C28+$S$4*B28)/$N$2</f>
        <v>0</v>
      </c>
      <c r="T28" s="46">
        <f>L28+($N$4*H28+$O$4*G28+$P$4*F28+$Q$4*E28+$R$4*D28+$S$4*C28+$T$4*B28)/$N$2</f>
        <v>0</v>
      </c>
      <c r="U28" s="46">
        <f>L28+($N$4*I28+$O$4*H28+$P$4*G28+$Q$4*F28+$R$4*E28+$S$4*D28+$T$4*C28+$U$4*B28)/$N$2</f>
        <v>0</v>
      </c>
      <c r="V28" s="40"/>
      <c r="W28" s="46">
        <f>($N$4*B28)/$N$2</f>
        <v>0</v>
      </c>
      <c r="X28" s="46">
        <f>($N$4*C28+$O$4*B28)/$N$2</f>
        <v>0</v>
      </c>
      <c r="Y28" s="46">
        <f>($N$4*D28+$O$4*C28+$P$4*B28)/$N$2</f>
        <v>0</v>
      </c>
      <c r="Z28" s="46">
        <f>($N$4*E28+$O$4*D28+$P$4*C28+$Q$4*B28)/$N$2</f>
        <v>0</v>
      </c>
      <c r="AA28" s="46">
        <f>($N$4*F28+$O$4*E28+$P$4*D28+$Q$4*C28+$R$4*B28)/$N$2</f>
        <v>0</v>
      </c>
      <c r="AB28" s="46">
        <f>($N$4*G28+$O$4*F28+$P$4*E28+$Q$4*D28+$R$4*C28+$S$4*B28)/$N$2</f>
        <v>0</v>
      </c>
      <c r="AC28" s="46">
        <f>($N$4*H28+$O$4*G28+$P$4*F28+$Q$4*E28+$R$4*D28+$S$4*C28+$T$4*B28)/$N$2</f>
        <v>0</v>
      </c>
      <c r="AD28" s="46">
        <f>($N$4*I28+$O$4*H28+$P$4*G28+$Q$4*F28+$R$4*E28+$S$4*D28+$T$4*C28+$U$4*B28)/$N$2</f>
        <v>0</v>
      </c>
      <c r="AE28" s="40"/>
      <c r="AF28" s="46">
        <f t="shared" ref="AF28:AM30" si="18">W28-B28</f>
        <v>-9.75913335181329E-2</v>
      </c>
      <c r="AG28" s="46">
        <f t="shared" si="18"/>
        <v>-0.40742689569492202</v>
      </c>
      <c r="AH28" s="46">
        <f t="shared" si="18"/>
        <v>-0.54018423000652904</v>
      </c>
      <c r="AI28" s="46">
        <f t="shared" si="18"/>
        <v>-0.66305095299254801</v>
      </c>
      <c r="AJ28" s="46">
        <f t="shared" si="18"/>
        <v>-0.69810063670372802</v>
      </c>
      <c r="AK28" s="46">
        <f t="shared" si="18"/>
        <v>-0.72599762049808303</v>
      </c>
      <c r="AL28" s="46">
        <f t="shared" si="18"/>
        <v>-0.80641401500336596</v>
      </c>
      <c r="AM28" s="46">
        <f t="shared" si="18"/>
        <v>-0.846206052039984</v>
      </c>
      <c r="AN28" s="40"/>
    </row>
    <row r="29" spans="1:40" x14ac:dyDescent="0.2">
      <c r="A29" s="38" t="s">
        <v>70</v>
      </c>
      <c r="B29" s="45">
        <v>-6.9185758222038096E-2</v>
      </c>
      <c r="C29" s="45">
        <v>-0.244968568448417</v>
      </c>
      <c r="D29" s="45">
        <v>-0.36731793294430198</v>
      </c>
      <c r="E29" s="45">
        <v>-0.42510223139129699</v>
      </c>
      <c r="F29" s="45">
        <v>-0.46057035000024799</v>
      </c>
      <c r="G29" s="45">
        <v>-0.49779205393388198</v>
      </c>
      <c r="H29" s="45">
        <v>-0.53961464582828</v>
      </c>
      <c r="I29" s="45">
        <v>-0.58543597746300502</v>
      </c>
      <c r="J29" s="40"/>
      <c r="K29" s="40" t="s">
        <v>3</v>
      </c>
      <c r="L29" s="42">
        <v>4</v>
      </c>
      <c r="M29" s="40"/>
      <c r="N29" s="46">
        <f>L29+($N$4*B29)/$N$2</f>
        <v>4</v>
      </c>
      <c r="O29" s="46">
        <f>L29+($N$4*C29+$O$4*B29)/$N$2</f>
        <v>4</v>
      </c>
      <c r="P29" s="46">
        <f>L29+($N$4*D29+$O$4*C29+$P$4*B29)/$N$2</f>
        <v>4</v>
      </c>
      <c r="Q29" s="46">
        <f>L29+($N$4*E29+$O$4*D29+$P$4*C29+$Q$4*B29)/$N$2</f>
        <v>4</v>
      </c>
      <c r="R29" s="46">
        <f>L29+($N$4*F29+$O$4*E29+$P$4*D29+$Q$4*C29+$R$4*B29)/$N$2</f>
        <v>4</v>
      </c>
      <c r="S29" s="46">
        <f>L29+($N$4*G29+$O$4*F29+$P$4*E29+$Q$4*D29+$R$4*C29+$S$4*B29)/$N$2</f>
        <v>4</v>
      </c>
      <c r="T29" s="46">
        <f>L29+($N$4*H29+$O$4*G29+$P$4*F29+$Q$4*E29+$R$4*D29+$S$4*C29+$T$4*B29)/$N$2</f>
        <v>4</v>
      </c>
      <c r="U29" s="46">
        <f>L29+($N$4*I29+$O$4*H29+$P$4*G29+$Q$4*F29+$R$4*E29+$S$4*D29+$T$4*C29+$U$4*B29)/$N$2</f>
        <v>4</v>
      </c>
      <c r="V29" s="40"/>
      <c r="W29" s="46">
        <f>($N$4*B29)/$N$2</f>
        <v>0</v>
      </c>
      <c r="X29" s="46">
        <f>($N$4*C29+$O$4*B29)/$N$2</f>
        <v>0</v>
      </c>
      <c r="Y29" s="46">
        <f>($N$4*D29+$O$4*C29+$P$4*B29)/$N$2</f>
        <v>0</v>
      </c>
      <c r="Z29" s="46">
        <f>($N$4*E29+$O$4*D29+$P$4*C29+$Q$4*B29)/$N$2</f>
        <v>0</v>
      </c>
      <c r="AA29" s="46">
        <f>($N$4*F29+$O$4*E29+$P$4*D29+$Q$4*C29+$R$4*B29)/$N$2</f>
        <v>0</v>
      </c>
      <c r="AB29" s="46">
        <f>($N$4*G29+$O$4*F29+$P$4*E29+$Q$4*D29+$R$4*C29+$S$4*B29)/$N$2</f>
        <v>0</v>
      </c>
      <c r="AC29" s="46">
        <f>($N$4*H29+$O$4*G29+$P$4*F29+$Q$4*E29+$R$4*D29+$S$4*C29+$T$4*B29)/$N$2</f>
        <v>0</v>
      </c>
      <c r="AD29" s="46">
        <f>($N$4*I29+$O$4*H29+$P$4*G29+$Q$4*F29+$R$4*E29+$S$4*D29+$T$4*C29+$U$4*B29)/$N$2</f>
        <v>0</v>
      </c>
      <c r="AE29" s="40"/>
      <c r="AF29" s="46">
        <f t="shared" si="18"/>
        <v>6.9185758222038096E-2</v>
      </c>
      <c r="AG29" s="46">
        <f t="shared" si="18"/>
        <v>0.244968568448417</v>
      </c>
      <c r="AH29" s="46">
        <f t="shared" si="18"/>
        <v>0.36731793294430198</v>
      </c>
      <c r="AI29" s="46">
        <f t="shared" si="18"/>
        <v>0.42510223139129699</v>
      </c>
      <c r="AJ29" s="46">
        <f t="shared" si="18"/>
        <v>0.46057035000024799</v>
      </c>
      <c r="AK29" s="46">
        <f t="shared" si="18"/>
        <v>0.49779205393388198</v>
      </c>
      <c r="AL29" s="46">
        <f t="shared" si="18"/>
        <v>0.53961464582828</v>
      </c>
      <c r="AM29" s="46">
        <f t="shared" si="18"/>
        <v>0.58543597746300502</v>
      </c>
      <c r="AN29" s="40"/>
    </row>
    <row r="30" spans="1:40" x14ac:dyDescent="0.2">
      <c r="A30" s="38" t="s">
        <v>71</v>
      </c>
      <c r="B30" s="45">
        <v>-6.3710218757073694E-2</v>
      </c>
      <c r="C30" s="45">
        <v>-1.7603426319057199E-2</v>
      </c>
      <c r="D30" s="45">
        <v>0.14086447473059499</v>
      </c>
      <c r="E30" s="45">
        <v>0.148544428455577</v>
      </c>
      <c r="F30" s="45">
        <v>0.12947251816910499</v>
      </c>
      <c r="G30" s="45">
        <v>0.14269364015164801</v>
      </c>
      <c r="H30" s="45">
        <v>0.169353522421856</v>
      </c>
      <c r="I30" s="45">
        <v>0.221875459226961</v>
      </c>
      <c r="J30" s="40"/>
      <c r="K30" s="40" t="s">
        <v>3</v>
      </c>
      <c r="L30" s="42">
        <v>80</v>
      </c>
      <c r="M30" s="40"/>
      <c r="N30" s="46">
        <f>L30+($N$4*B30)/$N$2</f>
        <v>80</v>
      </c>
      <c r="O30" s="46">
        <f>L30+($N$4*C30+$O$4*B30)/$N$2</f>
        <v>80</v>
      </c>
      <c r="P30" s="46">
        <f>L30+($N$4*D30+$O$4*C30+$P$4*B30)/$N$2</f>
        <v>80</v>
      </c>
      <c r="Q30" s="46">
        <f>L30+($N$4*E30+$O$4*D30+$P$4*C30+$Q$4*B30)/$N$2</f>
        <v>80</v>
      </c>
      <c r="R30" s="46">
        <f>L30+($N$4*F30+$O$4*E30+$P$4*D30+$Q$4*C30+$R$4*B30)/$N$2</f>
        <v>80</v>
      </c>
      <c r="S30" s="46">
        <f>L30+($N$4*G30+$O$4*F30+$P$4*E30+$Q$4*D30+$R$4*C30+$S$4*B30)/$N$2</f>
        <v>80</v>
      </c>
      <c r="T30" s="46">
        <f>L30+($N$4*H30+$O$4*G30+$P$4*F30+$Q$4*E30+$R$4*D30+$S$4*C30+$T$4*B30)/$N$2</f>
        <v>80</v>
      </c>
      <c r="U30" s="46">
        <f>L30+($N$4*I30+$O$4*H30+$P$4*G30+$Q$4*F30+$R$4*E30+$S$4*D30+$T$4*C30+$U$4*B30)/$N$2</f>
        <v>80</v>
      </c>
      <c r="V30" s="40"/>
      <c r="W30" s="46">
        <f>($N$4*B30)/$N$2</f>
        <v>0</v>
      </c>
      <c r="X30" s="46">
        <f>($N$4*C30+$O$4*B30)/$N$2</f>
        <v>0</v>
      </c>
      <c r="Y30" s="46">
        <f>($N$4*D30+$O$4*C30+$P$4*B30)/$N$2</f>
        <v>0</v>
      </c>
      <c r="Z30" s="46">
        <f>($N$4*E30+$O$4*D30+$P$4*C30+$Q$4*B30)/$N$2</f>
        <v>0</v>
      </c>
      <c r="AA30" s="46">
        <f>($N$4*F30+$O$4*E30+$P$4*D30+$Q$4*C30+$R$4*B30)/$N$2</f>
        <v>0</v>
      </c>
      <c r="AB30" s="46">
        <f>($N$4*G30+$O$4*F30+$P$4*E30+$Q$4*D30+$R$4*C30+$S$4*B30)/$N$2</f>
        <v>0</v>
      </c>
      <c r="AC30" s="46">
        <f>($N$4*H30+$O$4*G30+$P$4*F30+$Q$4*E30+$R$4*D30+$S$4*C30+$T$4*B30)/$N$2</f>
        <v>0</v>
      </c>
      <c r="AD30" s="46">
        <f>($N$4*I30+$O$4*H30+$P$4*G30+$Q$4*F30+$R$4*E30+$S$4*D30+$T$4*C30+$U$4*B30)/$N$2</f>
        <v>0</v>
      </c>
      <c r="AE30" s="40"/>
      <c r="AF30" s="46">
        <f t="shared" si="18"/>
        <v>6.3710218757073694E-2</v>
      </c>
      <c r="AG30" s="46">
        <f t="shared" si="18"/>
        <v>1.7603426319057199E-2</v>
      </c>
      <c r="AH30" s="46">
        <f t="shared" si="18"/>
        <v>-0.14086447473059499</v>
      </c>
      <c r="AI30" s="46">
        <f t="shared" si="18"/>
        <v>-0.148544428455577</v>
      </c>
      <c r="AJ30" s="46">
        <f t="shared" si="18"/>
        <v>-0.12947251816910499</v>
      </c>
      <c r="AK30" s="46">
        <f t="shared" si="18"/>
        <v>-0.14269364015164801</v>
      </c>
      <c r="AL30" s="46">
        <f t="shared" si="18"/>
        <v>-0.169353522421856</v>
      </c>
      <c r="AM30" s="46">
        <f t="shared" si="18"/>
        <v>-0.221875459226961</v>
      </c>
      <c r="AN30" s="40"/>
    </row>
    <row r="31" spans="1:40" x14ac:dyDescent="0.2">
      <c r="A31" s="40"/>
      <c r="B31" s="48"/>
      <c r="C31" s="48"/>
      <c r="D31" s="48"/>
      <c r="E31" s="48"/>
      <c r="F31" s="48"/>
      <c r="G31" s="48"/>
      <c r="H31" s="48"/>
      <c r="I31" s="48"/>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row>
    <row r="32" spans="1:40" x14ac:dyDescent="0.2">
      <c r="A32" s="40"/>
      <c r="B32" s="48"/>
      <c r="C32" s="48"/>
      <c r="D32" s="48"/>
      <c r="E32" s="48"/>
      <c r="F32" s="48"/>
      <c r="G32" s="48"/>
      <c r="H32" s="48"/>
      <c r="I32" s="48"/>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row>
    <row r="33" spans="1:12" x14ac:dyDescent="0.2">
      <c r="A33" s="2"/>
    </row>
    <row r="34" spans="1:12" x14ac:dyDescent="0.2">
      <c r="A34" s="2"/>
    </row>
    <row r="35" spans="1:12" x14ac:dyDescent="0.2">
      <c r="A35" s="2"/>
      <c r="B35" s="32"/>
      <c r="C35" s="32"/>
      <c r="D35" s="32"/>
      <c r="E35" s="32"/>
      <c r="F35" s="32"/>
      <c r="G35" s="32"/>
      <c r="H35" s="32"/>
      <c r="I35" s="32"/>
    </row>
    <row r="36" spans="1:12" x14ac:dyDescent="0.2">
      <c r="A36" s="2"/>
      <c r="B36" s="32"/>
      <c r="C36" s="32"/>
      <c r="D36" s="32"/>
      <c r="E36" s="32"/>
      <c r="F36" s="32"/>
      <c r="G36" s="32"/>
      <c r="H36" s="32"/>
      <c r="I36" s="32"/>
    </row>
    <row r="37" spans="1:12" x14ac:dyDescent="0.2">
      <c r="A37" s="2"/>
      <c r="B37" s="32"/>
      <c r="C37" s="32"/>
      <c r="D37" s="32"/>
      <c r="E37" s="32"/>
      <c r="F37" s="32"/>
      <c r="G37" s="32"/>
      <c r="H37" s="32"/>
      <c r="I37" s="32"/>
    </row>
    <row r="38" spans="1:12" x14ac:dyDescent="0.2">
      <c r="A38" s="2"/>
      <c r="B38" s="32"/>
      <c r="C38" s="32"/>
      <c r="D38" s="32"/>
      <c r="E38" s="32"/>
      <c r="F38" s="32"/>
      <c r="G38" s="32"/>
      <c r="H38" s="32"/>
      <c r="I38" s="32"/>
      <c r="J38" s="32"/>
      <c r="K38" s="32"/>
      <c r="L38" s="32"/>
    </row>
    <row r="39" spans="1:12" x14ac:dyDescent="0.2">
      <c r="A39" s="2"/>
      <c r="B39" s="32"/>
      <c r="C39" s="32"/>
      <c r="D39" s="32"/>
      <c r="E39" s="32"/>
      <c r="F39" s="32"/>
      <c r="G39" s="32"/>
      <c r="H39" s="32"/>
      <c r="I39" s="32"/>
      <c r="J39" s="32"/>
      <c r="K39" s="32"/>
      <c r="L39" s="32"/>
    </row>
    <row r="40" spans="1:12" x14ac:dyDescent="0.2">
      <c r="A40" s="2"/>
      <c r="B40" s="32"/>
      <c r="C40" s="32"/>
      <c r="D40" s="32"/>
      <c r="E40" s="32"/>
      <c r="F40" s="32"/>
      <c r="G40" s="32"/>
      <c r="H40" s="32"/>
      <c r="I40" s="32"/>
      <c r="J40" s="32"/>
      <c r="K40" s="32"/>
      <c r="L40" s="32"/>
    </row>
    <row r="41" spans="1:12" x14ac:dyDescent="0.2">
      <c r="A41" s="2"/>
      <c r="B41" s="32"/>
      <c r="C41" s="32"/>
      <c r="D41" s="32"/>
      <c r="E41" s="32"/>
      <c r="F41" s="32"/>
      <c r="G41" s="32"/>
      <c r="H41" s="32"/>
      <c r="I41" s="32"/>
      <c r="J41" s="32"/>
      <c r="K41" s="32"/>
      <c r="L41" s="32"/>
    </row>
    <row r="42" spans="1:12" x14ac:dyDescent="0.2">
      <c r="A42" s="2"/>
      <c r="B42" s="32"/>
      <c r="C42" s="32"/>
      <c r="D42" s="32"/>
      <c r="E42" s="32"/>
      <c r="F42" s="32"/>
      <c r="G42" s="32"/>
      <c r="H42" s="32"/>
      <c r="I42" s="32"/>
      <c r="J42" s="32"/>
      <c r="K42" s="32"/>
      <c r="L42" s="32"/>
    </row>
    <row r="43" spans="1:12" x14ac:dyDescent="0.2">
      <c r="A43" s="2"/>
      <c r="B43" s="32"/>
      <c r="C43" s="32"/>
      <c r="D43" s="32"/>
      <c r="E43" s="32"/>
      <c r="F43" s="32"/>
      <c r="G43" s="32"/>
      <c r="H43" s="32"/>
      <c r="I43" s="32"/>
      <c r="J43" s="32"/>
      <c r="K43" s="32"/>
      <c r="L43" s="32"/>
    </row>
    <row r="44" spans="1:12" x14ac:dyDescent="0.2">
      <c r="A44" s="2"/>
      <c r="B44" s="32"/>
      <c r="C44" s="32"/>
      <c r="D44" s="32"/>
      <c r="E44" s="32"/>
      <c r="F44" s="32"/>
      <c r="G44" s="32"/>
      <c r="H44" s="32"/>
      <c r="I44" s="32"/>
      <c r="J44" s="32"/>
      <c r="K44" s="32"/>
      <c r="L44" s="32"/>
    </row>
    <row r="45" spans="1:12" x14ac:dyDescent="0.2">
      <c r="A45" s="2"/>
      <c r="B45" s="32"/>
      <c r="C45" s="32"/>
      <c r="D45" s="32"/>
      <c r="E45" s="32"/>
      <c r="F45" s="32"/>
      <c r="G45" s="32"/>
      <c r="H45" s="32"/>
      <c r="I45" s="32"/>
      <c r="J45" s="32"/>
      <c r="K45" s="32"/>
      <c r="L45" s="32"/>
    </row>
    <row r="46" spans="1:12" x14ac:dyDescent="0.2">
      <c r="A46" s="2"/>
      <c r="B46" s="32"/>
      <c r="C46" s="32"/>
      <c r="D46" s="32"/>
      <c r="E46" s="32"/>
      <c r="F46" s="32"/>
      <c r="G46" s="32"/>
      <c r="H46" s="32"/>
      <c r="I46" s="32"/>
      <c r="J46" s="32"/>
      <c r="K46" s="32"/>
      <c r="L46" s="32"/>
    </row>
    <row r="47" spans="1:12" x14ac:dyDescent="0.2">
      <c r="A47" s="2"/>
      <c r="B47" s="32"/>
      <c r="C47" s="32"/>
      <c r="D47" s="32"/>
      <c r="E47" s="32"/>
      <c r="F47" s="32"/>
      <c r="G47" s="32"/>
      <c r="H47" s="32"/>
      <c r="I47" s="32"/>
      <c r="J47" s="32"/>
      <c r="K47" s="32"/>
      <c r="L47" s="32"/>
    </row>
    <row r="48" spans="1:12" x14ac:dyDescent="0.2">
      <c r="A48" s="2"/>
      <c r="B48" s="32"/>
      <c r="C48" s="32"/>
      <c r="D48" s="32"/>
      <c r="E48" s="32"/>
      <c r="F48" s="32"/>
      <c r="G48" s="32"/>
      <c r="H48" s="32"/>
      <c r="I48" s="32"/>
      <c r="J48" s="32"/>
      <c r="K48" s="32"/>
      <c r="L48" s="32"/>
    </row>
    <row r="49" spans="1:12" x14ac:dyDescent="0.2">
      <c r="A49" s="2"/>
      <c r="B49" s="32"/>
      <c r="C49" s="32"/>
      <c r="D49" s="32"/>
      <c r="E49" s="32"/>
      <c r="F49" s="32"/>
      <c r="G49" s="32"/>
      <c r="H49" s="32"/>
      <c r="I49" s="32"/>
      <c r="J49" s="32"/>
      <c r="K49" s="32"/>
      <c r="L49" s="32"/>
    </row>
    <row r="50" spans="1:12" x14ac:dyDescent="0.2">
      <c r="A50" s="2"/>
      <c r="B50" s="32"/>
      <c r="C50" s="32"/>
      <c r="D50" s="32"/>
      <c r="E50" s="32"/>
      <c r="F50" s="32"/>
      <c r="G50" s="32"/>
      <c r="H50" s="32"/>
      <c r="I50" s="32"/>
      <c r="J50" s="32"/>
      <c r="K50" s="32"/>
      <c r="L50" s="32"/>
    </row>
    <row r="51" spans="1:12" x14ac:dyDescent="0.2">
      <c r="A51" s="2"/>
      <c r="B51" s="32"/>
      <c r="C51" s="32"/>
      <c r="D51" s="32"/>
      <c r="E51" s="32"/>
      <c r="F51" s="32"/>
      <c r="G51" s="32"/>
      <c r="H51" s="32"/>
      <c r="I51" s="32"/>
      <c r="J51" s="32"/>
      <c r="K51" s="32"/>
      <c r="L51" s="32"/>
    </row>
    <row r="52" spans="1:12" x14ac:dyDescent="0.2">
      <c r="A52" s="2"/>
      <c r="B52" s="32"/>
      <c r="C52" s="32"/>
      <c r="D52" s="32"/>
      <c r="E52" s="32"/>
      <c r="F52" s="32"/>
      <c r="G52" s="32"/>
      <c r="H52" s="32"/>
      <c r="I52" s="32"/>
      <c r="J52" s="32"/>
      <c r="K52" s="32"/>
      <c r="L52" s="32"/>
    </row>
    <row r="53" spans="1:12" x14ac:dyDescent="0.2">
      <c r="A53" s="2"/>
      <c r="B53" s="32"/>
      <c r="C53" s="32"/>
      <c r="D53" s="32"/>
      <c r="E53" s="32"/>
      <c r="F53" s="32"/>
      <c r="G53" s="32"/>
      <c r="H53" s="32"/>
      <c r="I53" s="32"/>
      <c r="J53" s="32"/>
      <c r="K53" s="32"/>
      <c r="L53" s="32"/>
    </row>
    <row r="54" spans="1:12" x14ac:dyDescent="0.2">
      <c r="A54" s="2"/>
      <c r="B54" s="32"/>
      <c r="C54" s="32"/>
      <c r="D54" s="32"/>
      <c r="E54" s="32"/>
      <c r="F54" s="32"/>
      <c r="G54" s="32"/>
      <c r="H54" s="32"/>
      <c r="I54" s="32"/>
      <c r="J54" s="32"/>
      <c r="K54" s="32"/>
      <c r="L54" s="32"/>
    </row>
    <row r="55" spans="1:12" x14ac:dyDescent="0.2">
      <c r="A55" s="2"/>
      <c r="B55" s="31"/>
      <c r="C55" s="31"/>
      <c r="D55" s="31"/>
      <c r="E55" s="31"/>
      <c r="F55" s="31"/>
      <c r="G55" s="31"/>
      <c r="H55" s="31"/>
      <c r="I55" s="31"/>
      <c r="J55" s="31"/>
      <c r="K55" s="31"/>
      <c r="L55" s="31"/>
    </row>
    <row r="56" spans="1:12" x14ac:dyDescent="0.2">
      <c r="A56" s="2"/>
    </row>
    <row r="57" spans="1:12" x14ac:dyDescent="0.2">
      <c r="A57" s="2"/>
    </row>
    <row r="58" spans="1:12" x14ac:dyDescent="0.2">
      <c r="A58" s="2"/>
    </row>
  </sheetData>
  <phoneticPr fontId="2" type="noConversion"/>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N58"/>
  <sheetViews>
    <sheetView zoomScale="80" zoomScaleNormal="80"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30" width="8.7109375" style="1" customWidth="1"/>
    <col min="31" max="31" width="2.7109375" style="1" customWidth="1"/>
    <col min="32" max="39" width="8.7109375" style="1" customWidth="1"/>
    <col min="40" max="16384" width="9.140625" style="1"/>
  </cols>
  <sheetData>
    <row r="1" spans="1:40" x14ac:dyDescent="0.2">
      <c r="A1" s="40" t="s">
        <v>94</v>
      </c>
      <c r="B1" s="40">
        <f>'DELFI-tool'!AL48</f>
        <v>2</v>
      </c>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row>
    <row r="2" spans="1:40" x14ac:dyDescent="0.2">
      <c r="A2" s="40" t="s">
        <v>11</v>
      </c>
      <c r="B2" s="40"/>
      <c r="C2" s="40"/>
      <c r="D2" s="40"/>
      <c r="E2" s="40"/>
      <c r="F2" s="40"/>
      <c r="G2" s="40"/>
      <c r="H2" s="40"/>
      <c r="I2" s="40"/>
      <c r="J2" s="40"/>
      <c r="K2" s="40"/>
      <c r="L2" s="40"/>
      <c r="M2" s="41" t="s">
        <v>1</v>
      </c>
      <c r="N2" s="42">
        <v>10</v>
      </c>
      <c r="O2" s="40"/>
      <c r="P2" s="40"/>
      <c r="Q2" s="40"/>
      <c r="R2" s="40"/>
      <c r="S2" s="40"/>
      <c r="T2" s="40"/>
      <c r="U2" s="40"/>
      <c r="V2" s="40"/>
      <c r="W2" s="40"/>
      <c r="X2" s="40"/>
      <c r="Y2" s="40"/>
      <c r="Z2" s="40"/>
      <c r="AA2" s="40"/>
      <c r="AB2" s="40"/>
      <c r="AC2" s="40"/>
      <c r="AD2" s="40"/>
      <c r="AE2" s="40"/>
      <c r="AF2" s="40"/>
      <c r="AG2" s="40"/>
      <c r="AH2" s="40"/>
      <c r="AI2" s="40"/>
      <c r="AJ2" s="40"/>
      <c r="AK2" s="40"/>
      <c r="AL2" s="40"/>
      <c r="AM2" s="40"/>
      <c r="AN2" s="40"/>
    </row>
    <row r="3" spans="1:40" x14ac:dyDescent="0.2">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row>
    <row r="4" spans="1:40" x14ac:dyDescent="0.2">
      <c r="A4" s="40"/>
      <c r="B4" s="40"/>
      <c r="C4" s="40"/>
      <c r="D4" s="40"/>
      <c r="E4" s="40"/>
      <c r="F4" s="40"/>
      <c r="G4" s="40"/>
      <c r="H4" s="40"/>
      <c r="I4" s="40"/>
      <c r="J4" s="40"/>
      <c r="K4" s="40"/>
      <c r="L4" s="40"/>
      <c r="M4" s="41" t="s">
        <v>4</v>
      </c>
      <c r="N4" s="42">
        <f>'DELFI-tool'!G48</f>
        <v>0</v>
      </c>
      <c r="O4" s="42">
        <f>'DELFI-tool'!H48</f>
        <v>0</v>
      </c>
      <c r="P4" s="42">
        <f>'DELFI-tool'!I48</f>
        <v>0</v>
      </c>
      <c r="Q4" s="42">
        <f>'DELFI-tool'!J48</f>
        <v>0</v>
      </c>
      <c r="R4" s="42">
        <f>'DELFI-tool'!K48</f>
        <v>0</v>
      </c>
      <c r="S4" s="42">
        <f>'DELFI-tool'!L48</f>
        <v>0</v>
      </c>
      <c r="T4" s="42">
        <f>'DELFI-tool'!M48</f>
        <v>0</v>
      </c>
      <c r="U4" s="42">
        <f>'DELFI-tool'!N48</f>
        <v>0</v>
      </c>
      <c r="V4" s="40"/>
      <c r="W4" s="40"/>
      <c r="X4" s="40"/>
      <c r="Y4" s="40"/>
      <c r="Z4" s="40"/>
      <c r="AA4" s="40"/>
      <c r="AB4" s="40"/>
      <c r="AC4" s="40"/>
      <c r="AD4" s="40"/>
      <c r="AE4" s="40"/>
      <c r="AF4" s="40"/>
      <c r="AG4" s="40"/>
      <c r="AH4" s="40"/>
      <c r="AI4" s="40"/>
      <c r="AJ4" s="40"/>
      <c r="AK4" s="40"/>
      <c r="AL4" s="40"/>
      <c r="AM4" s="40"/>
      <c r="AN4" s="40"/>
    </row>
    <row r="5" spans="1:40" x14ac:dyDescent="0.2">
      <c r="A5" s="40"/>
      <c r="B5" s="40"/>
      <c r="C5" s="40"/>
      <c r="D5" s="40"/>
      <c r="E5" s="40"/>
      <c r="F5" s="40"/>
      <c r="G5" s="40"/>
      <c r="H5" s="40"/>
      <c r="I5" s="40"/>
      <c r="J5" s="40"/>
      <c r="K5" s="40"/>
      <c r="L5" s="40"/>
      <c r="M5" s="41"/>
      <c r="N5" s="42"/>
      <c r="O5" s="42"/>
      <c r="P5" s="42"/>
      <c r="Q5" s="42"/>
      <c r="R5" s="42"/>
      <c r="S5" s="42"/>
      <c r="T5" s="42"/>
      <c r="U5" s="42"/>
      <c r="V5" s="40"/>
      <c r="W5" s="40"/>
      <c r="X5" s="40"/>
      <c r="Y5" s="40"/>
      <c r="Z5" s="40"/>
      <c r="AA5" s="40"/>
      <c r="AB5" s="40"/>
      <c r="AC5" s="40"/>
      <c r="AD5" s="40"/>
      <c r="AE5" s="40"/>
      <c r="AF5" s="40"/>
      <c r="AG5" s="40"/>
      <c r="AH5" s="40"/>
      <c r="AI5" s="40"/>
      <c r="AJ5" s="40"/>
      <c r="AK5" s="40"/>
      <c r="AL5" s="40"/>
      <c r="AM5" s="40"/>
      <c r="AN5" s="40"/>
    </row>
    <row r="6" spans="1:40" x14ac:dyDescent="0.2">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row>
    <row r="7" spans="1:40" x14ac:dyDescent="0.2">
      <c r="A7" s="40"/>
      <c r="B7" s="43" t="s">
        <v>50</v>
      </c>
      <c r="C7" s="40"/>
      <c r="D7" s="40"/>
      <c r="E7" s="40"/>
      <c r="F7" s="40"/>
      <c r="G7" s="40"/>
      <c r="H7" s="40"/>
      <c r="I7" s="40"/>
      <c r="J7" s="40"/>
      <c r="K7" s="40"/>
      <c r="L7" s="40"/>
      <c r="M7" s="41"/>
      <c r="N7" s="43" t="s">
        <v>49</v>
      </c>
      <c r="O7" s="40"/>
      <c r="P7" s="40"/>
      <c r="Q7" s="40"/>
      <c r="R7" s="40"/>
      <c r="S7" s="40"/>
      <c r="T7" s="40"/>
      <c r="U7" s="40"/>
      <c r="V7" s="40"/>
      <c r="W7" s="43" t="s">
        <v>52</v>
      </c>
      <c r="X7" s="40"/>
      <c r="Y7" s="40"/>
      <c r="Z7" s="40"/>
      <c r="AA7" s="40"/>
      <c r="AB7" s="40"/>
      <c r="AC7" s="40"/>
      <c r="AD7" s="40"/>
      <c r="AE7" s="40"/>
      <c r="AF7" s="43" t="s">
        <v>48</v>
      </c>
      <c r="AG7" s="40"/>
      <c r="AH7" s="40"/>
      <c r="AI7" s="40"/>
      <c r="AJ7" s="40"/>
      <c r="AK7" s="40"/>
      <c r="AL7" s="40"/>
      <c r="AM7" s="40"/>
      <c r="AN7" s="40"/>
    </row>
    <row r="8" spans="1:40" x14ac:dyDescent="0.2">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row>
    <row r="9" spans="1:40" x14ac:dyDescent="0.2">
      <c r="A9" s="43"/>
      <c r="B9" s="40">
        <v>1</v>
      </c>
      <c r="C9" s="40">
        <v>2</v>
      </c>
      <c r="D9" s="40">
        <v>3</v>
      </c>
      <c r="E9" s="40">
        <v>4</v>
      </c>
      <c r="F9" s="40">
        <v>5</v>
      </c>
      <c r="G9" s="40">
        <v>6</v>
      </c>
      <c r="H9" s="40">
        <v>7</v>
      </c>
      <c r="I9" s="40">
        <v>8</v>
      </c>
      <c r="J9" s="40"/>
      <c r="K9" s="40" t="s">
        <v>16</v>
      </c>
      <c r="L9" s="40" t="s">
        <v>51</v>
      </c>
      <c r="M9" s="40"/>
      <c r="N9" s="40">
        <v>1</v>
      </c>
      <c r="O9" s="40">
        <v>2</v>
      </c>
      <c r="P9" s="40">
        <v>3</v>
      </c>
      <c r="Q9" s="40">
        <v>4</v>
      </c>
      <c r="R9" s="40">
        <v>5</v>
      </c>
      <c r="S9" s="40">
        <v>6</v>
      </c>
      <c r="T9" s="40">
        <v>7</v>
      </c>
      <c r="U9" s="40">
        <v>8</v>
      </c>
      <c r="V9" s="40"/>
      <c r="W9" s="40">
        <v>1</v>
      </c>
      <c r="X9" s="40">
        <v>2</v>
      </c>
      <c r="Y9" s="40">
        <v>3</v>
      </c>
      <c r="Z9" s="40">
        <v>4</v>
      </c>
      <c r="AA9" s="40">
        <v>5</v>
      </c>
      <c r="AB9" s="40">
        <v>6</v>
      </c>
      <c r="AC9" s="40">
        <v>7</v>
      </c>
      <c r="AD9" s="40">
        <v>8</v>
      </c>
      <c r="AE9" s="40"/>
      <c r="AF9" s="40">
        <v>1</v>
      </c>
      <c r="AG9" s="40">
        <v>2</v>
      </c>
      <c r="AH9" s="40">
        <v>3</v>
      </c>
      <c r="AI9" s="40">
        <v>4</v>
      </c>
      <c r="AJ9" s="40">
        <v>5</v>
      </c>
      <c r="AK9" s="40">
        <v>6</v>
      </c>
      <c r="AL9" s="40">
        <v>7</v>
      </c>
      <c r="AM9" s="40">
        <v>8</v>
      </c>
      <c r="AN9" s="40"/>
    </row>
    <row r="10" spans="1:40" x14ac:dyDescent="0.2">
      <c r="A10" s="37" t="s">
        <v>53</v>
      </c>
      <c r="B10" s="44"/>
      <c r="C10" s="44"/>
      <c r="D10" s="44"/>
      <c r="E10" s="44"/>
      <c r="F10" s="44"/>
      <c r="G10" s="44"/>
      <c r="H10" s="44"/>
      <c r="I10" s="44"/>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row>
    <row r="11" spans="1:40" x14ac:dyDescent="0.2">
      <c r="A11" s="38" t="s">
        <v>54</v>
      </c>
      <c r="B11" s="45">
        <v>0.80086196169233004</v>
      </c>
      <c r="C11" s="45">
        <v>1.0249212327366899</v>
      </c>
      <c r="D11" s="45">
        <v>0.98707965045031998</v>
      </c>
      <c r="E11" s="45">
        <v>0.761323631269195</v>
      </c>
      <c r="F11" s="45">
        <v>0.478824738617595</v>
      </c>
      <c r="G11" s="45">
        <v>0.24578472290348</v>
      </c>
      <c r="H11" s="45">
        <v>7.6205829398316702E-2</v>
      </c>
      <c r="I11" s="45">
        <v>-2.88237891837884E-2</v>
      </c>
      <c r="J11" s="40"/>
      <c r="K11" s="40" t="s">
        <v>2</v>
      </c>
      <c r="L11" s="42">
        <v>1.5</v>
      </c>
      <c r="M11" s="40"/>
      <c r="N11" s="46">
        <f t="shared" ref="N11:N18" si="0">($N$4*B11)/$N$2</f>
        <v>0</v>
      </c>
      <c r="O11" s="46">
        <f t="shared" ref="O11:O18" si="1">($N$4*C11+($O$4-$N$4)*B11)/$N$2</f>
        <v>0</v>
      </c>
      <c r="P11" s="46">
        <f t="shared" ref="P11:P18" si="2">($N$4*D11+($O$4-$N$4)*C11+($P$4-$O$4)*B11)/$N$2</f>
        <v>0</v>
      </c>
      <c r="Q11" s="46">
        <f t="shared" ref="Q11:Q18" si="3">($N$4*E11+($O$4-$N$4)*D11+($P$4-$O$4)*C11+($Q$4-$P$4)*B11)/$N$2</f>
        <v>0</v>
      </c>
      <c r="R11" s="46">
        <f t="shared" ref="R11:R18" si="4">($N$4*F11+($O$4-$N$4)*E11+($P$4-$O$4)*D11+($Q$4-$P$4)*C11+($R$4-$Q$4)*B11)/$N$2</f>
        <v>0</v>
      </c>
      <c r="S11" s="46">
        <f t="shared" ref="S11:S18" si="5">($N$4*G11+($O$4-$N$4)*F11+($P$4-$O$4)*E11+($Q$4-$P$4)*D11+($R$4-$Q$4)*C11+($S$4-$R$4)*B11)/$N$2</f>
        <v>0</v>
      </c>
      <c r="T11" s="46">
        <f t="shared" ref="T11:T18" si="6">($N$4*H11+($O$4-$N$4)*G11+($P$4-$O$4)*F11+($Q$4-$P$4)*E11+($R$4-$Q$4)*D11+($S$4-$R$4)*C11+($T$4-$S$4)*B11)/$N$2</f>
        <v>0</v>
      </c>
      <c r="U11" s="46">
        <f t="shared" ref="U11:U18" si="7">($N$4*I11+($O$4-$N$4)*H11+($P$4-$O$4)*G11+($Q$4-$P$4)*F11+($R$4-$Q$4)*E11+($S$4-$R$4)*D11+($T$4-$S$4)*C11+($U$4-$T$4)*B11)/$N$2</f>
        <v>0</v>
      </c>
      <c r="V11" s="40"/>
      <c r="W11" s="46">
        <f t="shared" ref="W11:W18" si="8">($N$4*B11)/$N$2</f>
        <v>0</v>
      </c>
      <c r="X11" s="46">
        <f t="shared" ref="X11:X18" si="9">($N$4*C11+$O$4*B11)/$N$2</f>
        <v>0</v>
      </c>
      <c r="Y11" s="46">
        <f t="shared" ref="Y11:Y18" si="10">($N$4*D11+$O$4*C11+$P$4*B11)/$N$2</f>
        <v>0</v>
      </c>
      <c r="Z11" s="46">
        <f t="shared" ref="Z11:Z18" si="11">($N$4*E11+$O$4*D11+$P$4*C11+$Q$4*B11)/$N$2</f>
        <v>0</v>
      </c>
      <c r="AA11" s="46">
        <f t="shared" ref="AA11:AA18" si="12">($N$4*F11+$O$4*E11+$P$4*D11+$Q$4*C11+$R$4*B11)/$N$2</f>
        <v>0</v>
      </c>
      <c r="AB11" s="46">
        <f t="shared" ref="AB11:AB18" si="13">($N$4*G11+$O$4*F11+$P$4*E11+$Q$4*D11+$R$4*C11+$S$4*B11)/$N$2</f>
        <v>0</v>
      </c>
      <c r="AC11" s="46">
        <f t="shared" ref="AC11:AC18" si="14">($N$4*H11+$O$4*G11+$P$4*F11+$Q$4*E11+$R$4*D11+$S$4*C11+$T$4*B11)/$N$2</f>
        <v>0</v>
      </c>
      <c r="AD11" s="46">
        <f t="shared" ref="AD11:AD18" si="15">($N$4*I11+$O$4*H11+$P$4*G11+$Q$4*F11+$R$4*E11+$S$4*D11+$T$4*C11+$U$4*B11)/$N$2</f>
        <v>0</v>
      </c>
      <c r="AE11" s="40"/>
      <c r="AF11" s="46">
        <f t="shared" ref="AF11:AM18" si="16">W11-B11</f>
        <v>-0.80086196169233004</v>
      </c>
      <c r="AG11" s="46">
        <f t="shared" si="16"/>
        <v>-1.0249212327366899</v>
      </c>
      <c r="AH11" s="46">
        <f t="shared" si="16"/>
        <v>-0.98707965045031998</v>
      </c>
      <c r="AI11" s="46">
        <f t="shared" si="16"/>
        <v>-0.761323631269195</v>
      </c>
      <c r="AJ11" s="46">
        <f t="shared" si="16"/>
        <v>-0.478824738617595</v>
      </c>
      <c r="AK11" s="46">
        <f t="shared" si="16"/>
        <v>-0.24578472290348</v>
      </c>
      <c r="AL11" s="46">
        <f t="shared" si="16"/>
        <v>-7.6205829398316702E-2</v>
      </c>
      <c r="AM11" s="46">
        <f t="shared" si="16"/>
        <v>2.88237891837884E-2</v>
      </c>
      <c r="AN11" s="40"/>
    </row>
    <row r="12" spans="1:40" x14ac:dyDescent="0.2">
      <c r="A12" s="38" t="s">
        <v>55</v>
      </c>
      <c r="B12" s="45">
        <v>1.8093634258636999</v>
      </c>
      <c r="C12" s="45">
        <v>2.4874063433410898</v>
      </c>
      <c r="D12" s="45">
        <v>2.8055725410450001</v>
      </c>
      <c r="E12" s="45">
        <v>2.8228887909468798</v>
      </c>
      <c r="F12" s="45">
        <v>2.6162657361114698</v>
      </c>
      <c r="G12" s="45">
        <v>2.3416773111006299</v>
      </c>
      <c r="H12" s="45">
        <v>2.0542791096564699</v>
      </c>
      <c r="I12" s="45">
        <v>1.7536978583692799</v>
      </c>
      <c r="J12" s="40"/>
      <c r="K12" s="40" t="s">
        <v>2</v>
      </c>
      <c r="L12" s="42">
        <v>1.5</v>
      </c>
      <c r="M12" s="40"/>
      <c r="N12" s="46">
        <f t="shared" si="0"/>
        <v>0</v>
      </c>
      <c r="O12" s="46">
        <f t="shared" si="1"/>
        <v>0</v>
      </c>
      <c r="P12" s="46">
        <f t="shared" si="2"/>
        <v>0</v>
      </c>
      <c r="Q12" s="46">
        <f t="shared" si="3"/>
        <v>0</v>
      </c>
      <c r="R12" s="46">
        <f t="shared" si="4"/>
        <v>0</v>
      </c>
      <c r="S12" s="46">
        <f t="shared" si="5"/>
        <v>0</v>
      </c>
      <c r="T12" s="46">
        <f t="shared" si="6"/>
        <v>0</v>
      </c>
      <c r="U12" s="46">
        <f t="shared" si="7"/>
        <v>0</v>
      </c>
      <c r="V12" s="40"/>
      <c r="W12" s="46">
        <f t="shared" si="8"/>
        <v>0</v>
      </c>
      <c r="X12" s="46">
        <f t="shared" si="9"/>
        <v>0</v>
      </c>
      <c r="Y12" s="46">
        <f t="shared" si="10"/>
        <v>0</v>
      </c>
      <c r="Z12" s="46">
        <f t="shared" si="11"/>
        <v>0</v>
      </c>
      <c r="AA12" s="46">
        <f t="shared" si="12"/>
        <v>0</v>
      </c>
      <c r="AB12" s="46">
        <f t="shared" si="13"/>
        <v>0</v>
      </c>
      <c r="AC12" s="46">
        <f t="shared" si="14"/>
        <v>0</v>
      </c>
      <c r="AD12" s="46">
        <f t="shared" si="15"/>
        <v>0</v>
      </c>
      <c r="AE12" s="40"/>
      <c r="AF12" s="46">
        <f t="shared" si="16"/>
        <v>-1.8093634258636999</v>
      </c>
      <c r="AG12" s="46">
        <f t="shared" si="16"/>
        <v>-2.4874063433410898</v>
      </c>
      <c r="AH12" s="46">
        <f t="shared" si="16"/>
        <v>-2.8055725410450001</v>
      </c>
      <c r="AI12" s="46">
        <f t="shared" si="16"/>
        <v>-2.8228887909468798</v>
      </c>
      <c r="AJ12" s="46">
        <f t="shared" si="16"/>
        <v>-2.6162657361114698</v>
      </c>
      <c r="AK12" s="46">
        <f t="shared" si="16"/>
        <v>-2.3416773111006299</v>
      </c>
      <c r="AL12" s="46">
        <f t="shared" si="16"/>
        <v>-2.0542791096564699</v>
      </c>
      <c r="AM12" s="46">
        <f t="shared" si="16"/>
        <v>-1.7536978583692799</v>
      </c>
      <c r="AN12" s="40"/>
    </row>
    <row r="13" spans="1:40" x14ac:dyDescent="0.2">
      <c r="A13" s="38" t="s">
        <v>56</v>
      </c>
      <c r="B13" s="45">
        <v>7.9823652018512297</v>
      </c>
      <c r="C13" s="45">
        <v>11.0542611027752</v>
      </c>
      <c r="D13" s="45">
        <v>7.6965482717351801</v>
      </c>
      <c r="E13" s="45">
        <v>4.9950566254994602</v>
      </c>
      <c r="F13" s="45">
        <v>3.2913685685557001</v>
      </c>
      <c r="G13" s="45">
        <v>1.90371908798186</v>
      </c>
      <c r="H13" s="45">
        <v>0.83009596042919398</v>
      </c>
      <c r="I13" s="45">
        <v>0.24214404393559399</v>
      </c>
      <c r="J13" s="40"/>
      <c r="K13" s="40" t="s">
        <v>2</v>
      </c>
      <c r="L13" s="42">
        <v>1.5</v>
      </c>
      <c r="M13" s="40"/>
      <c r="N13" s="46">
        <f t="shared" si="0"/>
        <v>0</v>
      </c>
      <c r="O13" s="46">
        <f t="shared" si="1"/>
        <v>0</v>
      </c>
      <c r="P13" s="46">
        <f t="shared" si="2"/>
        <v>0</v>
      </c>
      <c r="Q13" s="46">
        <f t="shared" si="3"/>
        <v>0</v>
      </c>
      <c r="R13" s="46">
        <f t="shared" si="4"/>
        <v>0</v>
      </c>
      <c r="S13" s="46">
        <f t="shared" si="5"/>
        <v>0</v>
      </c>
      <c r="T13" s="46">
        <f t="shared" si="6"/>
        <v>0</v>
      </c>
      <c r="U13" s="46">
        <f t="shared" si="7"/>
        <v>0</v>
      </c>
      <c r="V13" s="46"/>
      <c r="W13" s="46">
        <f t="shared" si="8"/>
        <v>0</v>
      </c>
      <c r="X13" s="46">
        <f t="shared" si="9"/>
        <v>0</v>
      </c>
      <c r="Y13" s="46">
        <f t="shared" si="10"/>
        <v>0</v>
      </c>
      <c r="Z13" s="46">
        <f t="shared" si="11"/>
        <v>0</v>
      </c>
      <c r="AA13" s="46">
        <f t="shared" si="12"/>
        <v>0</v>
      </c>
      <c r="AB13" s="46">
        <f t="shared" si="13"/>
        <v>0</v>
      </c>
      <c r="AC13" s="46">
        <f t="shared" si="14"/>
        <v>0</v>
      </c>
      <c r="AD13" s="46">
        <f t="shared" si="15"/>
        <v>0</v>
      </c>
      <c r="AE13" s="40"/>
      <c r="AF13" s="46">
        <f t="shared" si="16"/>
        <v>-7.9823652018512297</v>
      </c>
      <c r="AG13" s="46">
        <f t="shared" si="16"/>
        <v>-11.0542611027752</v>
      </c>
      <c r="AH13" s="46">
        <f t="shared" si="16"/>
        <v>-7.6965482717351801</v>
      </c>
      <c r="AI13" s="46">
        <f t="shared" si="16"/>
        <v>-4.9950566254994602</v>
      </c>
      <c r="AJ13" s="46">
        <f t="shared" si="16"/>
        <v>-3.2913685685557001</v>
      </c>
      <c r="AK13" s="46">
        <f t="shared" si="16"/>
        <v>-1.90371908798186</v>
      </c>
      <c r="AL13" s="46">
        <f t="shared" si="16"/>
        <v>-0.83009596042919398</v>
      </c>
      <c r="AM13" s="46">
        <f t="shared" si="16"/>
        <v>-0.24214404393559399</v>
      </c>
      <c r="AN13" s="40"/>
    </row>
    <row r="14" spans="1:40" x14ac:dyDescent="0.2">
      <c r="A14" s="38" t="s">
        <v>57</v>
      </c>
      <c r="B14" s="45">
        <v>0.64804864432991505</v>
      </c>
      <c r="C14" s="45">
        <v>1.90029254766042</v>
      </c>
      <c r="D14" s="45">
        <v>1.6087276817624201</v>
      </c>
      <c r="E14" s="45">
        <v>0.29121647585407301</v>
      </c>
      <c r="F14" s="45">
        <v>-0.59138393046534299</v>
      </c>
      <c r="G14" s="45">
        <v>-0.84339049440826896</v>
      </c>
      <c r="H14" s="45">
        <v>-0.69424637727977401</v>
      </c>
      <c r="I14" s="45">
        <v>-0.37619866414403103</v>
      </c>
      <c r="J14" s="40"/>
      <c r="K14" s="40" t="s">
        <v>2</v>
      </c>
      <c r="L14" s="42">
        <v>1.5</v>
      </c>
      <c r="M14" s="40"/>
      <c r="N14" s="46">
        <f t="shared" si="0"/>
        <v>0</v>
      </c>
      <c r="O14" s="46">
        <f t="shared" si="1"/>
        <v>0</v>
      </c>
      <c r="P14" s="46">
        <f t="shared" si="2"/>
        <v>0</v>
      </c>
      <c r="Q14" s="46">
        <f t="shared" si="3"/>
        <v>0</v>
      </c>
      <c r="R14" s="46">
        <f t="shared" si="4"/>
        <v>0</v>
      </c>
      <c r="S14" s="46">
        <f t="shared" si="5"/>
        <v>0</v>
      </c>
      <c r="T14" s="46">
        <f t="shared" si="6"/>
        <v>0</v>
      </c>
      <c r="U14" s="46">
        <f t="shared" si="7"/>
        <v>0</v>
      </c>
      <c r="V14" s="40"/>
      <c r="W14" s="46">
        <f t="shared" si="8"/>
        <v>0</v>
      </c>
      <c r="X14" s="46">
        <f t="shared" si="9"/>
        <v>0</v>
      </c>
      <c r="Y14" s="46">
        <f t="shared" si="10"/>
        <v>0</v>
      </c>
      <c r="Z14" s="46">
        <f t="shared" si="11"/>
        <v>0</v>
      </c>
      <c r="AA14" s="46">
        <f t="shared" si="12"/>
        <v>0</v>
      </c>
      <c r="AB14" s="46">
        <f t="shared" si="13"/>
        <v>0</v>
      </c>
      <c r="AC14" s="46">
        <f t="shared" si="14"/>
        <v>0</v>
      </c>
      <c r="AD14" s="46">
        <f t="shared" si="15"/>
        <v>0</v>
      </c>
      <c r="AE14" s="40"/>
      <c r="AF14" s="46">
        <f t="shared" si="16"/>
        <v>-0.64804864432991505</v>
      </c>
      <c r="AG14" s="46">
        <f t="shared" si="16"/>
        <v>-1.90029254766042</v>
      </c>
      <c r="AH14" s="46">
        <f t="shared" si="16"/>
        <v>-1.6087276817624201</v>
      </c>
      <c r="AI14" s="46">
        <f t="shared" si="16"/>
        <v>-0.29121647585407301</v>
      </c>
      <c r="AJ14" s="46">
        <f t="shared" si="16"/>
        <v>0.59138393046534299</v>
      </c>
      <c r="AK14" s="46">
        <f t="shared" si="16"/>
        <v>0.84339049440826896</v>
      </c>
      <c r="AL14" s="46">
        <f t="shared" si="16"/>
        <v>0.69424637727977401</v>
      </c>
      <c r="AM14" s="46">
        <f t="shared" si="16"/>
        <v>0.37619866414403103</v>
      </c>
      <c r="AN14" s="40"/>
    </row>
    <row r="15" spans="1:40" x14ac:dyDescent="0.2">
      <c r="A15" s="38" t="s">
        <v>58</v>
      </c>
      <c r="B15" s="45">
        <v>-1.9745614584428799E-2</v>
      </c>
      <c r="C15" s="45">
        <v>1.6898370578136701E-2</v>
      </c>
      <c r="D15" s="45">
        <v>-3.4054669540266598E-2</v>
      </c>
      <c r="E15" s="45">
        <v>-0.19206242618795499</v>
      </c>
      <c r="F15" s="45">
        <v>-0.34381135973594701</v>
      </c>
      <c r="G15" s="45">
        <v>-0.45537828978503098</v>
      </c>
      <c r="H15" s="45">
        <v>-0.52325092919073002</v>
      </c>
      <c r="I15" s="45">
        <v>-0.54622045380316697</v>
      </c>
      <c r="J15" s="40"/>
      <c r="K15" s="40" t="s">
        <v>2</v>
      </c>
      <c r="L15" s="42">
        <v>1.5</v>
      </c>
      <c r="M15" s="40"/>
      <c r="N15" s="46">
        <f t="shared" si="0"/>
        <v>0</v>
      </c>
      <c r="O15" s="46">
        <f t="shared" si="1"/>
        <v>0</v>
      </c>
      <c r="P15" s="46">
        <f t="shared" si="2"/>
        <v>0</v>
      </c>
      <c r="Q15" s="46">
        <f t="shared" si="3"/>
        <v>0</v>
      </c>
      <c r="R15" s="46">
        <f t="shared" si="4"/>
        <v>0</v>
      </c>
      <c r="S15" s="46">
        <f t="shared" si="5"/>
        <v>0</v>
      </c>
      <c r="T15" s="46">
        <f t="shared" si="6"/>
        <v>0</v>
      </c>
      <c r="U15" s="46">
        <f t="shared" si="7"/>
        <v>0</v>
      </c>
      <c r="V15" s="40"/>
      <c r="W15" s="46">
        <f t="shared" si="8"/>
        <v>0</v>
      </c>
      <c r="X15" s="46">
        <f t="shared" si="9"/>
        <v>0</v>
      </c>
      <c r="Y15" s="46">
        <f t="shared" si="10"/>
        <v>0</v>
      </c>
      <c r="Z15" s="46">
        <f t="shared" si="11"/>
        <v>0</v>
      </c>
      <c r="AA15" s="46">
        <f t="shared" si="12"/>
        <v>0</v>
      </c>
      <c r="AB15" s="46">
        <f t="shared" si="13"/>
        <v>0</v>
      </c>
      <c r="AC15" s="46">
        <f t="shared" si="14"/>
        <v>0</v>
      </c>
      <c r="AD15" s="46">
        <f t="shared" si="15"/>
        <v>0</v>
      </c>
      <c r="AE15" s="40"/>
      <c r="AF15" s="46">
        <f t="shared" si="16"/>
        <v>1.9745614584428799E-2</v>
      </c>
      <c r="AG15" s="46">
        <f t="shared" si="16"/>
        <v>-1.6898370578136701E-2</v>
      </c>
      <c r="AH15" s="46">
        <f t="shared" si="16"/>
        <v>3.4054669540266598E-2</v>
      </c>
      <c r="AI15" s="46">
        <f t="shared" si="16"/>
        <v>0.19206242618795499</v>
      </c>
      <c r="AJ15" s="46">
        <f t="shared" si="16"/>
        <v>0.34381135973594701</v>
      </c>
      <c r="AK15" s="46">
        <f t="shared" si="16"/>
        <v>0.45537828978503098</v>
      </c>
      <c r="AL15" s="46">
        <f t="shared" si="16"/>
        <v>0.52325092919073002</v>
      </c>
      <c r="AM15" s="46">
        <f t="shared" si="16"/>
        <v>0.54622045380316697</v>
      </c>
      <c r="AN15" s="40"/>
    </row>
    <row r="16" spans="1:40" x14ac:dyDescent="0.2">
      <c r="A16" s="38" t="s">
        <v>59</v>
      </c>
      <c r="B16" s="45">
        <v>-3.2524894041085002E-2</v>
      </c>
      <c r="C16" s="45">
        <v>2.7578252755161702E-2</v>
      </c>
      <c r="D16" s="45">
        <v>-5.4762518282124799E-2</v>
      </c>
      <c r="E16" s="45">
        <v>-0.309610134599763</v>
      </c>
      <c r="F16" s="45">
        <v>-0.56564662312021896</v>
      </c>
      <c r="G16" s="45">
        <v>-0.75174820888323302</v>
      </c>
      <c r="H16" s="45">
        <v>-0.85937158798461599</v>
      </c>
      <c r="I16" s="45">
        <v>-0.92222019454680704</v>
      </c>
      <c r="J16" s="40"/>
      <c r="K16" s="40" t="s">
        <v>2</v>
      </c>
      <c r="L16" s="42">
        <v>1.5</v>
      </c>
      <c r="M16" s="40"/>
      <c r="N16" s="46">
        <f t="shared" si="0"/>
        <v>0</v>
      </c>
      <c r="O16" s="46">
        <f t="shared" si="1"/>
        <v>0</v>
      </c>
      <c r="P16" s="46">
        <f t="shared" si="2"/>
        <v>0</v>
      </c>
      <c r="Q16" s="46">
        <f t="shared" si="3"/>
        <v>0</v>
      </c>
      <c r="R16" s="46">
        <f t="shared" si="4"/>
        <v>0</v>
      </c>
      <c r="S16" s="46">
        <f t="shared" si="5"/>
        <v>0</v>
      </c>
      <c r="T16" s="46">
        <f t="shared" si="6"/>
        <v>0</v>
      </c>
      <c r="U16" s="46">
        <f t="shared" si="7"/>
        <v>0</v>
      </c>
      <c r="V16" s="40"/>
      <c r="W16" s="46">
        <f t="shared" si="8"/>
        <v>0</v>
      </c>
      <c r="X16" s="46">
        <f t="shared" si="9"/>
        <v>0</v>
      </c>
      <c r="Y16" s="46">
        <f t="shared" si="10"/>
        <v>0</v>
      </c>
      <c r="Z16" s="46">
        <f t="shared" si="11"/>
        <v>0</v>
      </c>
      <c r="AA16" s="46">
        <f t="shared" si="12"/>
        <v>0</v>
      </c>
      <c r="AB16" s="46">
        <f t="shared" si="13"/>
        <v>0</v>
      </c>
      <c r="AC16" s="46">
        <f t="shared" si="14"/>
        <v>0</v>
      </c>
      <c r="AD16" s="46">
        <f t="shared" si="15"/>
        <v>0</v>
      </c>
      <c r="AE16" s="40"/>
      <c r="AF16" s="46">
        <f t="shared" si="16"/>
        <v>3.2524894041085002E-2</v>
      </c>
      <c r="AG16" s="46">
        <f t="shared" si="16"/>
        <v>-2.7578252755161702E-2</v>
      </c>
      <c r="AH16" s="46">
        <f t="shared" si="16"/>
        <v>5.4762518282124799E-2</v>
      </c>
      <c r="AI16" s="46">
        <f t="shared" si="16"/>
        <v>0.309610134599763</v>
      </c>
      <c r="AJ16" s="46">
        <f t="shared" si="16"/>
        <v>0.56564662312021896</v>
      </c>
      <c r="AK16" s="46">
        <f t="shared" si="16"/>
        <v>0.75174820888323302</v>
      </c>
      <c r="AL16" s="46">
        <f t="shared" si="16"/>
        <v>0.85937158798461599</v>
      </c>
      <c r="AM16" s="46">
        <f t="shared" si="16"/>
        <v>0.92222019454680704</v>
      </c>
      <c r="AN16" s="40"/>
    </row>
    <row r="17" spans="1:40" x14ac:dyDescent="0.2">
      <c r="A17" s="38" t="s">
        <v>60</v>
      </c>
      <c r="B17" s="45">
        <v>0.72682452856438695</v>
      </c>
      <c r="C17" s="45">
        <v>1.0545230691318801</v>
      </c>
      <c r="D17" s="45">
        <v>0.98506990724542098</v>
      </c>
      <c r="E17" s="45">
        <v>0.73138345491946299</v>
      </c>
      <c r="F17" s="45">
        <v>0.59004135514346501</v>
      </c>
      <c r="G17" s="45">
        <v>0.45970079101464001</v>
      </c>
      <c r="H17" s="45">
        <v>0.390236716329323</v>
      </c>
      <c r="I17" s="45">
        <v>0.34246678938817099</v>
      </c>
      <c r="J17" s="40"/>
      <c r="K17" s="40" t="s">
        <v>2</v>
      </c>
      <c r="L17" s="42">
        <v>1.5</v>
      </c>
      <c r="M17" s="40"/>
      <c r="N17" s="46">
        <f t="shared" si="0"/>
        <v>0</v>
      </c>
      <c r="O17" s="46">
        <f t="shared" si="1"/>
        <v>0</v>
      </c>
      <c r="P17" s="46">
        <f t="shared" si="2"/>
        <v>0</v>
      </c>
      <c r="Q17" s="46">
        <f t="shared" si="3"/>
        <v>0</v>
      </c>
      <c r="R17" s="46">
        <f t="shared" si="4"/>
        <v>0</v>
      </c>
      <c r="S17" s="46">
        <f t="shared" si="5"/>
        <v>0</v>
      </c>
      <c r="T17" s="46">
        <f t="shared" si="6"/>
        <v>0</v>
      </c>
      <c r="U17" s="46">
        <f t="shared" si="7"/>
        <v>0</v>
      </c>
      <c r="V17" s="40"/>
      <c r="W17" s="46">
        <f t="shared" si="8"/>
        <v>0</v>
      </c>
      <c r="X17" s="46">
        <f t="shared" si="9"/>
        <v>0</v>
      </c>
      <c r="Y17" s="46">
        <f t="shared" si="10"/>
        <v>0</v>
      </c>
      <c r="Z17" s="46">
        <f t="shared" si="11"/>
        <v>0</v>
      </c>
      <c r="AA17" s="46">
        <f t="shared" si="12"/>
        <v>0</v>
      </c>
      <c r="AB17" s="46">
        <f t="shared" si="13"/>
        <v>0</v>
      </c>
      <c r="AC17" s="46">
        <f t="shared" si="14"/>
        <v>0</v>
      </c>
      <c r="AD17" s="46">
        <f t="shared" si="15"/>
        <v>0</v>
      </c>
      <c r="AE17" s="40"/>
      <c r="AF17" s="46">
        <f t="shared" si="16"/>
        <v>-0.72682452856438695</v>
      </c>
      <c r="AG17" s="46">
        <f t="shared" si="16"/>
        <v>-1.0545230691318801</v>
      </c>
      <c r="AH17" s="46">
        <f t="shared" si="16"/>
        <v>-0.98506990724542098</v>
      </c>
      <c r="AI17" s="46">
        <f t="shared" si="16"/>
        <v>-0.73138345491946299</v>
      </c>
      <c r="AJ17" s="46">
        <f t="shared" si="16"/>
        <v>-0.59004135514346501</v>
      </c>
      <c r="AK17" s="46">
        <f t="shared" si="16"/>
        <v>-0.45970079101464001</v>
      </c>
      <c r="AL17" s="46">
        <f t="shared" si="16"/>
        <v>-0.390236716329323</v>
      </c>
      <c r="AM17" s="46">
        <f t="shared" si="16"/>
        <v>-0.34246678938817099</v>
      </c>
      <c r="AN17" s="40"/>
    </row>
    <row r="18" spans="1:40" x14ac:dyDescent="0.2">
      <c r="A18" s="38" t="s">
        <v>61</v>
      </c>
      <c r="B18" s="45">
        <v>0.11825737922289301</v>
      </c>
      <c r="C18" s="45">
        <v>0.66276298924264498</v>
      </c>
      <c r="D18" s="45">
        <v>1.01021288248763</v>
      </c>
      <c r="E18" s="45">
        <v>0.98619885276477903</v>
      </c>
      <c r="F18" s="45">
        <v>0.76783173599282595</v>
      </c>
      <c r="G18" s="45">
        <v>0.51459561852633096</v>
      </c>
      <c r="H18" s="45">
        <v>0.29876518592284301</v>
      </c>
      <c r="I18" s="45">
        <v>0.14652115479279701</v>
      </c>
      <c r="J18" s="40"/>
      <c r="K18" s="40" t="s">
        <v>2</v>
      </c>
      <c r="L18" s="42">
        <v>0.5</v>
      </c>
      <c r="M18" s="40"/>
      <c r="N18" s="46">
        <f t="shared" si="0"/>
        <v>0</v>
      </c>
      <c r="O18" s="46">
        <f t="shared" si="1"/>
        <v>0</v>
      </c>
      <c r="P18" s="46">
        <f t="shared" si="2"/>
        <v>0</v>
      </c>
      <c r="Q18" s="46">
        <f t="shared" si="3"/>
        <v>0</v>
      </c>
      <c r="R18" s="46">
        <f t="shared" si="4"/>
        <v>0</v>
      </c>
      <c r="S18" s="46">
        <f t="shared" si="5"/>
        <v>0</v>
      </c>
      <c r="T18" s="46">
        <f t="shared" si="6"/>
        <v>0</v>
      </c>
      <c r="U18" s="46">
        <f t="shared" si="7"/>
        <v>0</v>
      </c>
      <c r="V18" s="40"/>
      <c r="W18" s="46">
        <f t="shared" si="8"/>
        <v>0</v>
      </c>
      <c r="X18" s="46">
        <f t="shared" si="9"/>
        <v>0</v>
      </c>
      <c r="Y18" s="46">
        <f t="shared" si="10"/>
        <v>0</v>
      </c>
      <c r="Z18" s="46">
        <f t="shared" si="11"/>
        <v>0</v>
      </c>
      <c r="AA18" s="46">
        <f t="shared" si="12"/>
        <v>0</v>
      </c>
      <c r="AB18" s="46">
        <f t="shared" si="13"/>
        <v>0</v>
      </c>
      <c r="AC18" s="46">
        <f t="shared" si="14"/>
        <v>0</v>
      </c>
      <c r="AD18" s="46">
        <f t="shared" si="15"/>
        <v>0</v>
      </c>
      <c r="AE18" s="40"/>
      <c r="AF18" s="46">
        <f t="shared" si="16"/>
        <v>-0.11825737922289301</v>
      </c>
      <c r="AG18" s="46">
        <f t="shared" si="16"/>
        <v>-0.66276298924264498</v>
      </c>
      <c r="AH18" s="46">
        <f t="shared" si="16"/>
        <v>-1.01021288248763</v>
      </c>
      <c r="AI18" s="46">
        <f t="shared" si="16"/>
        <v>-0.98619885276477903</v>
      </c>
      <c r="AJ18" s="46">
        <f t="shared" si="16"/>
        <v>-0.76783173599282595</v>
      </c>
      <c r="AK18" s="46">
        <f t="shared" si="16"/>
        <v>-0.51459561852633096</v>
      </c>
      <c r="AL18" s="46">
        <f t="shared" si="16"/>
        <v>-0.29876518592284301</v>
      </c>
      <c r="AM18" s="46">
        <f t="shared" si="16"/>
        <v>-0.14652115479279701</v>
      </c>
      <c r="AN18" s="40"/>
    </row>
    <row r="19" spans="1:40" x14ac:dyDescent="0.2">
      <c r="A19" s="39"/>
      <c r="B19" s="45"/>
      <c r="C19" s="45"/>
      <c r="D19" s="45"/>
      <c r="E19" s="45"/>
      <c r="F19" s="45"/>
      <c r="G19" s="45"/>
      <c r="H19" s="45"/>
      <c r="I19" s="45"/>
      <c r="J19" s="40"/>
      <c r="K19" s="40"/>
      <c r="L19" s="42"/>
      <c r="M19" s="40"/>
      <c r="N19" s="46"/>
      <c r="O19" s="46"/>
      <c r="P19" s="46"/>
      <c r="Q19" s="46"/>
      <c r="R19" s="40"/>
      <c r="S19" s="40"/>
      <c r="T19" s="40"/>
      <c r="U19" s="40"/>
      <c r="V19" s="40"/>
      <c r="W19" s="46"/>
      <c r="X19" s="46"/>
      <c r="Y19" s="46"/>
      <c r="Z19" s="46"/>
      <c r="AA19" s="40"/>
      <c r="AB19" s="40"/>
      <c r="AC19" s="40"/>
      <c r="AD19" s="40"/>
      <c r="AE19" s="40"/>
      <c r="AF19" s="40"/>
      <c r="AG19" s="40"/>
      <c r="AH19" s="40"/>
      <c r="AI19" s="40"/>
      <c r="AJ19" s="40"/>
      <c r="AK19" s="40"/>
      <c r="AL19" s="40"/>
      <c r="AM19" s="40"/>
      <c r="AN19" s="40"/>
    </row>
    <row r="20" spans="1:40" x14ac:dyDescent="0.2">
      <c r="A20" s="37" t="s">
        <v>62</v>
      </c>
      <c r="B20" s="45"/>
      <c r="C20" s="45"/>
      <c r="D20" s="45"/>
      <c r="E20" s="45"/>
      <c r="F20" s="45"/>
      <c r="G20" s="45"/>
      <c r="H20" s="45"/>
      <c r="I20" s="45"/>
      <c r="J20" s="40"/>
      <c r="K20" s="40"/>
      <c r="L20" s="42"/>
      <c r="M20" s="40"/>
      <c r="N20" s="46"/>
      <c r="O20" s="46"/>
      <c r="P20" s="46"/>
      <c r="Q20" s="46"/>
      <c r="R20" s="40"/>
      <c r="S20" s="40"/>
      <c r="T20" s="40"/>
      <c r="U20" s="40"/>
      <c r="V20" s="40"/>
      <c r="W20" s="46"/>
      <c r="X20" s="46"/>
      <c r="Y20" s="46"/>
      <c r="Z20" s="46"/>
      <c r="AA20" s="46"/>
      <c r="AB20" s="46"/>
      <c r="AC20" s="46"/>
      <c r="AD20" s="46"/>
      <c r="AE20" s="40"/>
      <c r="AF20" s="40"/>
      <c r="AG20" s="40"/>
      <c r="AH20" s="40"/>
      <c r="AI20" s="40"/>
      <c r="AJ20" s="40"/>
      <c r="AK20" s="40"/>
      <c r="AL20" s="40"/>
      <c r="AM20" s="40"/>
      <c r="AN20" s="40"/>
    </row>
    <row r="21" spans="1:40" x14ac:dyDescent="0.2">
      <c r="A21" s="38" t="s">
        <v>63</v>
      </c>
      <c r="B21" s="45">
        <v>6.6741682611894202E-3</v>
      </c>
      <c r="C21" s="45">
        <v>4.8487967561944199E-2</v>
      </c>
      <c r="D21" s="45">
        <v>0.35552541650710601</v>
      </c>
      <c r="E21" s="45">
        <v>0.75195844456402094</v>
      </c>
      <c r="F21" s="45">
        <v>1.1484097975685901</v>
      </c>
      <c r="G21" s="45">
        <v>1.3923914371213</v>
      </c>
      <c r="H21" s="45">
        <v>1.43979950600637</v>
      </c>
      <c r="I21" s="45">
        <v>1.3252705928702599</v>
      </c>
      <c r="J21" s="40"/>
      <c r="K21" s="40" t="s">
        <v>2</v>
      </c>
      <c r="L21" s="42">
        <v>2</v>
      </c>
      <c r="M21" s="40"/>
      <c r="N21" s="46">
        <f>($N$4*B21)/$N$2</f>
        <v>0</v>
      </c>
      <c r="O21" s="46">
        <f>($N$4*C21+($O$4-$N$4)*B21)/$N$2</f>
        <v>0</v>
      </c>
      <c r="P21" s="46">
        <f>($N$4*D21+($O$4-$N$4)*C21+($P$4-$O$4)*B21)/$N$2</f>
        <v>0</v>
      </c>
      <c r="Q21" s="46">
        <f>($N$4*E21+($O$4-$N$4)*D21+($P$4-$O$4)*C21+($Q$4-$P$4)*B21)/$N$2</f>
        <v>0</v>
      </c>
      <c r="R21" s="46">
        <f>($N$4*F21+($O$4-$N$4)*E21+($P$4-$O$4)*D21+($Q$4-$P$4)*C21+($R$4-$Q$4)*B21)/$N$2</f>
        <v>0</v>
      </c>
      <c r="S21" s="46">
        <f>($N$4*G21+($O$4-$N$4)*F21+($P$4-$O$4)*E21+($Q$4-$P$4)*D21+($R$4-$Q$4)*C21+($S$4-$R$4)*B21)/$N$2</f>
        <v>0</v>
      </c>
      <c r="T21" s="46">
        <f>($N$4*H21+($O$4-$N$4)*G21+($P$4-$O$4)*F21+($Q$4-$P$4)*E21+($R$4-$Q$4)*D21+($S$4-$R$4)*C21+($T$4-$S$4)*B21)/$N$2</f>
        <v>0</v>
      </c>
      <c r="U21" s="46">
        <f>($N$4*I21+($O$4-$N$4)*H21+($P$4-$O$4)*G21+($Q$4-$P$4)*F21+($R$4-$Q$4)*E21+($S$4-$R$4)*D21+($T$4-$S$4)*C21+($U$4-$T$4)*B21)/$N$2</f>
        <v>0</v>
      </c>
      <c r="V21" s="40"/>
      <c r="W21" s="46">
        <f>($N$4*B21)/$N$2</f>
        <v>0</v>
      </c>
      <c r="X21" s="46">
        <f>($N$4*C21+$O$4*B21)/$N$2</f>
        <v>0</v>
      </c>
      <c r="Y21" s="46">
        <f>($N$4*D21+$O$4*C21+$P$4*B21)/$N$2</f>
        <v>0</v>
      </c>
      <c r="Z21" s="46">
        <f>($N$4*E21+$O$4*D21+$P$4*C21+$Q$4*B21)/$N$2</f>
        <v>0</v>
      </c>
      <c r="AA21" s="46">
        <f>($N$4*F21+$O$4*E21+$P$4*D21+$Q$4*C21+$R$4*B21)/$N$2</f>
        <v>0</v>
      </c>
      <c r="AB21" s="46">
        <f>($N$4*G21+$O$4*F21+$P$4*E21+$Q$4*D21+$R$4*C21+$S$4*B21)/$N$2</f>
        <v>0</v>
      </c>
      <c r="AC21" s="46">
        <f>($N$4*H21+$O$4*G21+$P$4*F21+$Q$4*E21+$R$4*D21+$S$4*C21+$T$4*B21)/$N$2</f>
        <v>0</v>
      </c>
      <c r="AD21" s="46">
        <f>($N$4*I21+$O$4*H21+$P$4*G21+$Q$4*F21+$R$4*E21+$S$4*D21+$T$4*C21+$U$4*B21)/$N$2</f>
        <v>0</v>
      </c>
      <c r="AE21" s="40"/>
      <c r="AF21" s="46">
        <f t="shared" ref="AF21:AM25" si="17">W21-B21</f>
        <v>-6.6741682611894202E-3</v>
      </c>
      <c r="AG21" s="46">
        <f t="shared" si="17"/>
        <v>-4.8487967561944199E-2</v>
      </c>
      <c r="AH21" s="46">
        <f t="shared" si="17"/>
        <v>-0.35552541650710601</v>
      </c>
      <c r="AI21" s="46">
        <f t="shared" si="17"/>
        <v>-0.75195844456402094</v>
      </c>
      <c r="AJ21" s="46">
        <f t="shared" si="17"/>
        <v>-1.1484097975685901</v>
      </c>
      <c r="AK21" s="46">
        <f t="shared" si="17"/>
        <v>-1.3923914371213</v>
      </c>
      <c r="AL21" s="46">
        <f t="shared" si="17"/>
        <v>-1.43979950600637</v>
      </c>
      <c r="AM21" s="46">
        <f t="shared" si="17"/>
        <v>-1.3252705928702599</v>
      </c>
      <c r="AN21" s="40"/>
    </row>
    <row r="22" spans="1:40" x14ac:dyDescent="0.2">
      <c r="A22" s="38" t="s">
        <v>64</v>
      </c>
      <c r="B22" s="45">
        <v>6.38821055245931E-2</v>
      </c>
      <c r="C22" s="45">
        <v>-7.7632392285376106E-2</v>
      </c>
      <c r="D22" s="45">
        <v>0.118606310108471</v>
      </c>
      <c r="E22" s="45">
        <v>0.58970942940332904</v>
      </c>
      <c r="F22" s="45">
        <v>0.89823525686230099</v>
      </c>
      <c r="G22" s="45">
        <v>0.98113215254405095</v>
      </c>
      <c r="H22" s="45">
        <v>0.93699437361873805</v>
      </c>
      <c r="I22" s="45">
        <v>0.86590689294108203</v>
      </c>
      <c r="J22" s="40"/>
      <c r="K22" s="40" t="s">
        <v>2</v>
      </c>
      <c r="L22" s="42">
        <v>2</v>
      </c>
      <c r="M22" s="40"/>
      <c r="N22" s="46">
        <f>($N$4*B22)/$N$2</f>
        <v>0</v>
      </c>
      <c r="O22" s="46">
        <f>($N$4*C22+($O$4-$N$4)*B22)/$N$2</f>
        <v>0</v>
      </c>
      <c r="P22" s="46">
        <f>($N$4*D22+($O$4-$N$4)*C22+($P$4-$O$4)*B22)/$N$2</f>
        <v>0</v>
      </c>
      <c r="Q22" s="46">
        <f>($N$4*E22+($O$4-$N$4)*D22+($P$4-$O$4)*C22+($Q$4-$P$4)*B22)/$N$2</f>
        <v>0</v>
      </c>
      <c r="R22" s="46">
        <f>($N$4*F22+($O$4-$N$4)*E22+($P$4-$O$4)*D22+($Q$4-$P$4)*C22+($R$4-$Q$4)*B22)/$N$2</f>
        <v>0</v>
      </c>
      <c r="S22" s="46">
        <f>($N$4*G22+($O$4-$N$4)*F22+($P$4-$O$4)*E22+($Q$4-$P$4)*D22+($R$4-$Q$4)*C22+($S$4-$R$4)*B22)/$N$2</f>
        <v>0</v>
      </c>
      <c r="T22" s="46">
        <f>($N$4*H22+($O$4-$N$4)*G22+($P$4-$O$4)*F22+($Q$4-$P$4)*E22+($R$4-$Q$4)*D22+($S$4-$R$4)*C22+($T$4-$S$4)*B22)/$N$2</f>
        <v>0</v>
      </c>
      <c r="U22" s="46">
        <f>($N$4*I22+($O$4-$N$4)*H22+($P$4-$O$4)*G22+($Q$4-$P$4)*F22+($R$4-$Q$4)*E22+($S$4-$R$4)*D22+($T$4-$S$4)*C22+($U$4-$T$4)*B22)/$N$2</f>
        <v>0</v>
      </c>
      <c r="V22" s="40"/>
      <c r="W22" s="46">
        <f>($N$4*B22)/$N$2</f>
        <v>0</v>
      </c>
      <c r="X22" s="46">
        <f>($N$4*C22+$O$4*B22)/$N$2</f>
        <v>0</v>
      </c>
      <c r="Y22" s="46">
        <f>($N$4*D22+$O$4*C22+$P$4*B22)/$N$2</f>
        <v>0</v>
      </c>
      <c r="Z22" s="46">
        <f>($N$4*E22+$O$4*D22+$P$4*C22+$Q$4*B22)/$N$2</f>
        <v>0</v>
      </c>
      <c r="AA22" s="46">
        <f>($N$4*F22+$O$4*E22+$P$4*D22+$Q$4*C22+$R$4*B22)/$N$2</f>
        <v>0</v>
      </c>
      <c r="AB22" s="46">
        <f>($N$4*G22+$O$4*F22+$P$4*E22+$Q$4*D22+$R$4*C22+$S$4*B22)/$N$2</f>
        <v>0</v>
      </c>
      <c r="AC22" s="46">
        <f>($N$4*H22+$O$4*G22+$P$4*F22+$Q$4*E22+$R$4*D22+$S$4*C22+$T$4*B22)/$N$2</f>
        <v>0</v>
      </c>
      <c r="AD22" s="46">
        <f>($N$4*I22+$O$4*H22+$P$4*G22+$Q$4*F22+$R$4*E22+$S$4*D22+$T$4*C22+$U$4*B22)/$N$2</f>
        <v>0</v>
      </c>
      <c r="AE22" s="40"/>
      <c r="AF22" s="46">
        <f t="shared" si="17"/>
        <v>-6.38821055245931E-2</v>
      </c>
      <c r="AG22" s="46">
        <f t="shared" si="17"/>
        <v>7.7632392285376106E-2</v>
      </c>
      <c r="AH22" s="46">
        <f t="shared" si="17"/>
        <v>-0.118606310108471</v>
      </c>
      <c r="AI22" s="46">
        <f t="shared" si="17"/>
        <v>-0.58970942940332904</v>
      </c>
      <c r="AJ22" s="46">
        <f t="shared" si="17"/>
        <v>-0.89823525686230099</v>
      </c>
      <c r="AK22" s="46">
        <f t="shared" si="17"/>
        <v>-0.98113215254405095</v>
      </c>
      <c r="AL22" s="46">
        <f t="shared" si="17"/>
        <v>-0.93699437361873805</v>
      </c>
      <c r="AM22" s="46">
        <f t="shared" si="17"/>
        <v>-0.86590689294108203</v>
      </c>
      <c r="AN22" s="40"/>
    </row>
    <row r="23" spans="1:40" x14ac:dyDescent="0.2">
      <c r="A23" s="38" t="s">
        <v>65</v>
      </c>
      <c r="B23" s="45">
        <v>0.133853737325654</v>
      </c>
      <c r="C23" s="45">
        <v>0.32188616558807698</v>
      </c>
      <c r="D23" s="45">
        <v>0.73262149029130197</v>
      </c>
      <c r="E23" s="45">
        <v>1.16151139185995</v>
      </c>
      <c r="F23" s="45">
        <v>1.37894827132765</v>
      </c>
      <c r="G23" s="45">
        <v>1.4782308521663501</v>
      </c>
      <c r="H23" s="45">
        <v>1.4931992499831099</v>
      </c>
      <c r="I23" s="45">
        <v>1.4216312760699501</v>
      </c>
      <c r="J23" s="40"/>
      <c r="K23" s="40" t="s">
        <v>2</v>
      </c>
      <c r="L23" s="42">
        <v>2</v>
      </c>
      <c r="M23" s="40"/>
      <c r="N23" s="46">
        <f>($N$4*B23)/$N$2</f>
        <v>0</v>
      </c>
      <c r="O23" s="46">
        <f>($N$4*C23+($O$4-$N$4)*B23)/$N$2</f>
        <v>0</v>
      </c>
      <c r="P23" s="46">
        <f>($N$4*D23+($O$4-$N$4)*C23+($P$4-$O$4)*B23)/$N$2</f>
        <v>0</v>
      </c>
      <c r="Q23" s="46">
        <f>($N$4*E23+($O$4-$N$4)*D23+($P$4-$O$4)*C23+($Q$4-$P$4)*B23)/$N$2</f>
        <v>0</v>
      </c>
      <c r="R23" s="46">
        <f>($N$4*F23+($O$4-$N$4)*E23+($P$4-$O$4)*D23+($Q$4-$P$4)*C23+($R$4-$Q$4)*B23)/$N$2</f>
        <v>0</v>
      </c>
      <c r="S23" s="46">
        <f>($N$4*G23+($O$4-$N$4)*F23+($P$4-$O$4)*E23+($Q$4-$P$4)*D23+($R$4-$Q$4)*C23+($S$4-$R$4)*B23)/$N$2</f>
        <v>0</v>
      </c>
      <c r="T23" s="46">
        <f>($N$4*H23+($O$4-$N$4)*G23+($P$4-$O$4)*F23+($Q$4-$P$4)*E23+($R$4-$Q$4)*D23+($S$4-$R$4)*C23+($T$4-$S$4)*B23)/$N$2</f>
        <v>0</v>
      </c>
      <c r="U23" s="46">
        <f>($N$4*I23+($O$4-$N$4)*H23+($P$4-$O$4)*G23+($Q$4-$P$4)*F23+($R$4-$Q$4)*E23+($S$4-$R$4)*D23+($T$4-$S$4)*C23+($U$4-$T$4)*B23)/$N$2</f>
        <v>0</v>
      </c>
      <c r="V23" s="40"/>
      <c r="W23" s="46">
        <f>($N$4*B23)/$N$2</f>
        <v>0</v>
      </c>
      <c r="X23" s="46">
        <f>($N$4*C23+$O$4*B23)/$N$2</f>
        <v>0</v>
      </c>
      <c r="Y23" s="46">
        <f>($N$4*D23+$O$4*C23+$P$4*B23)/$N$2</f>
        <v>0</v>
      </c>
      <c r="Z23" s="46">
        <f>($N$4*E23+$O$4*D23+$P$4*C23+$Q$4*B23)/$N$2</f>
        <v>0</v>
      </c>
      <c r="AA23" s="46">
        <f>($N$4*F23+$O$4*E23+$P$4*D23+$Q$4*C23+$R$4*B23)/$N$2</f>
        <v>0</v>
      </c>
      <c r="AB23" s="46">
        <f>($N$4*G23+$O$4*F23+$P$4*E23+$Q$4*D23+$R$4*C23+$S$4*B23)/$N$2</f>
        <v>0</v>
      </c>
      <c r="AC23" s="46">
        <f>($N$4*H23+$O$4*G23+$P$4*F23+$Q$4*E23+$R$4*D23+$S$4*C23+$T$4*B23)/$N$2</f>
        <v>0</v>
      </c>
      <c r="AD23" s="46">
        <f>($N$4*I23+$O$4*H23+$P$4*G23+$Q$4*F23+$R$4*E23+$S$4*D23+$T$4*C23+$U$4*B23)/$N$2</f>
        <v>0</v>
      </c>
      <c r="AE23" s="40"/>
      <c r="AF23" s="46">
        <f t="shared" si="17"/>
        <v>-0.133853737325654</v>
      </c>
      <c r="AG23" s="46">
        <f t="shared" si="17"/>
        <v>-0.32188616558807698</v>
      </c>
      <c r="AH23" s="46">
        <f t="shared" si="17"/>
        <v>-0.73262149029130197</v>
      </c>
      <c r="AI23" s="46">
        <f t="shared" si="17"/>
        <v>-1.16151139185995</v>
      </c>
      <c r="AJ23" s="46">
        <f t="shared" si="17"/>
        <v>-1.37894827132765</v>
      </c>
      <c r="AK23" s="46">
        <f t="shared" si="17"/>
        <v>-1.4782308521663501</v>
      </c>
      <c r="AL23" s="46">
        <f t="shared" si="17"/>
        <v>-1.4931992499831099</v>
      </c>
      <c r="AM23" s="46">
        <f t="shared" si="17"/>
        <v>-1.4216312760699501</v>
      </c>
      <c r="AN23" s="40"/>
    </row>
    <row r="24" spans="1:40" x14ac:dyDescent="0.2">
      <c r="A24" s="38" t="s">
        <v>66</v>
      </c>
      <c r="B24" s="45">
        <v>4.1112073485302603E-2</v>
      </c>
      <c r="C24" s="45">
        <v>0.33086257026840499</v>
      </c>
      <c r="D24" s="45">
        <v>0.79658846393703997</v>
      </c>
      <c r="E24" s="45">
        <v>1.1844071743567799</v>
      </c>
      <c r="F24" s="45">
        <v>1.4183210801522701</v>
      </c>
      <c r="G24" s="45">
        <v>1.5907570166509</v>
      </c>
      <c r="H24" s="45">
        <v>1.6842143517755701</v>
      </c>
      <c r="I24" s="45">
        <v>1.6472171318742299</v>
      </c>
      <c r="J24" s="40"/>
      <c r="K24" s="40" t="s">
        <v>2</v>
      </c>
      <c r="L24" s="42">
        <v>3</v>
      </c>
      <c r="M24" s="40"/>
      <c r="N24" s="46">
        <f>($N$4*B24)/$N$2</f>
        <v>0</v>
      </c>
      <c r="O24" s="46">
        <f>($N$4*C24+($O$4-$N$4)*B24)/$N$2</f>
        <v>0</v>
      </c>
      <c r="P24" s="46">
        <f>($N$4*D24+($O$4-$N$4)*C24+($P$4-$O$4)*B24)/$N$2</f>
        <v>0</v>
      </c>
      <c r="Q24" s="46">
        <f>($N$4*E24+($O$4-$N$4)*D24+($P$4-$O$4)*C24+($Q$4-$P$4)*B24)/$N$2</f>
        <v>0</v>
      </c>
      <c r="R24" s="46">
        <f>($N$4*F24+($O$4-$N$4)*E24+($P$4-$O$4)*D24+($Q$4-$P$4)*C24+($R$4-$Q$4)*B24)/$N$2</f>
        <v>0</v>
      </c>
      <c r="S24" s="46">
        <f>($N$4*G24+($O$4-$N$4)*F24+($P$4-$O$4)*E24+($Q$4-$P$4)*D24+($R$4-$Q$4)*C24+($S$4-$R$4)*B24)/$N$2</f>
        <v>0</v>
      </c>
      <c r="T24" s="46">
        <f>($N$4*H24+($O$4-$N$4)*G24+($P$4-$O$4)*F24+($Q$4-$P$4)*E24+($R$4-$Q$4)*D24+($S$4-$R$4)*C24+($T$4-$S$4)*B24)/$N$2</f>
        <v>0</v>
      </c>
      <c r="U24" s="46">
        <f>($N$4*I24+($O$4-$N$4)*H24+($P$4-$O$4)*G24+($Q$4-$P$4)*F24+($R$4-$Q$4)*E24+($S$4-$R$4)*D24+($T$4-$S$4)*C24+($U$4-$T$4)*B24)/$N$2</f>
        <v>0</v>
      </c>
      <c r="V24" s="40"/>
      <c r="W24" s="46">
        <f>($N$4*B24)/$N$2</f>
        <v>0</v>
      </c>
      <c r="X24" s="46">
        <f>($N$4*C24+$O$4*B24)/$N$2</f>
        <v>0</v>
      </c>
      <c r="Y24" s="46">
        <f>($N$4*D24+$O$4*C24+$P$4*B24)/$N$2</f>
        <v>0</v>
      </c>
      <c r="Z24" s="46">
        <f>($N$4*E24+$O$4*D24+$P$4*C24+$Q$4*B24)/$N$2</f>
        <v>0</v>
      </c>
      <c r="AA24" s="46">
        <f>($N$4*F24+$O$4*E24+$P$4*D24+$Q$4*C24+$R$4*B24)/$N$2</f>
        <v>0</v>
      </c>
      <c r="AB24" s="46">
        <f>($N$4*G24+$O$4*F24+$P$4*E24+$Q$4*D24+$R$4*C24+$S$4*B24)/$N$2</f>
        <v>0</v>
      </c>
      <c r="AC24" s="46">
        <f>($N$4*H24+$O$4*G24+$P$4*F24+$Q$4*E24+$R$4*D24+$S$4*C24+$T$4*B24)/$N$2</f>
        <v>0</v>
      </c>
      <c r="AD24" s="46">
        <f>($N$4*I24+$O$4*H24+$P$4*G24+$Q$4*F24+$R$4*E24+$S$4*D24+$T$4*C24+$U$4*B24)/$N$2</f>
        <v>0</v>
      </c>
      <c r="AE24" s="40"/>
      <c r="AF24" s="46">
        <f t="shared" si="17"/>
        <v>-4.1112073485302603E-2</v>
      </c>
      <c r="AG24" s="46">
        <f t="shared" si="17"/>
        <v>-0.33086257026840499</v>
      </c>
      <c r="AH24" s="46">
        <f t="shared" si="17"/>
        <v>-0.79658846393703997</v>
      </c>
      <c r="AI24" s="46">
        <f t="shared" si="17"/>
        <v>-1.1844071743567799</v>
      </c>
      <c r="AJ24" s="46">
        <f t="shared" si="17"/>
        <v>-1.4183210801522701</v>
      </c>
      <c r="AK24" s="46">
        <f t="shared" si="17"/>
        <v>-1.5907570166509</v>
      </c>
      <c r="AL24" s="46">
        <f t="shared" si="17"/>
        <v>-1.6842143517755701</v>
      </c>
      <c r="AM24" s="46">
        <f t="shared" si="17"/>
        <v>-1.6472171318742299</v>
      </c>
      <c r="AN24" s="40"/>
    </row>
    <row r="25" spans="1:40" x14ac:dyDescent="0.2">
      <c r="A25" s="38" t="s">
        <v>67</v>
      </c>
      <c r="B25" s="45">
        <v>10.675249261410499</v>
      </c>
      <c r="C25" s="45">
        <v>10.678907755824399</v>
      </c>
      <c r="D25" s="45">
        <v>10.690704492571101</v>
      </c>
      <c r="E25" s="45">
        <v>10.8267144083594</v>
      </c>
      <c r="F25" s="45">
        <v>11.0596398490431</v>
      </c>
      <c r="G25" s="45">
        <v>11.317044185095201</v>
      </c>
      <c r="H25" s="45">
        <v>11.533205773942599</v>
      </c>
      <c r="I25" s="45">
        <v>11.661987923095699</v>
      </c>
      <c r="J25" s="40"/>
      <c r="K25" s="40" t="s">
        <v>2</v>
      </c>
      <c r="L25" s="42">
        <v>2</v>
      </c>
      <c r="M25" s="40"/>
      <c r="N25" s="46">
        <f>($N$4*B25)/$N$2</f>
        <v>0</v>
      </c>
      <c r="O25" s="46">
        <f>($N$4*C25+($O$4-$N$4)*B25)/$N$2</f>
        <v>0</v>
      </c>
      <c r="P25" s="46">
        <f>($N$4*D25+($O$4-$N$4)*C25+($P$4-$O$4)*B25)/$N$2</f>
        <v>0</v>
      </c>
      <c r="Q25" s="46">
        <f>($N$4*E25+($O$4-$N$4)*D25+($P$4-$O$4)*C25+($Q$4-$P$4)*B25)/$N$2</f>
        <v>0</v>
      </c>
      <c r="R25" s="46">
        <f>($N$4*F25+($O$4-$N$4)*E25+($P$4-$O$4)*D25+($Q$4-$P$4)*C25+($R$4-$Q$4)*B25)/$N$2</f>
        <v>0</v>
      </c>
      <c r="S25" s="46">
        <f>($N$4*G25+($O$4-$N$4)*F25+($P$4-$O$4)*E25+($Q$4-$P$4)*D25+($R$4-$Q$4)*C25+($S$4-$R$4)*B25)/$N$2</f>
        <v>0</v>
      </c>
      <c r="T25" s="46">
        <f>($N$4*H25+($O$4-$N$4)*G25+($P$4-$O$4)*F25+($Q$4-$P$4)*E25+($R$4-$Q$4)*D25+($S$4-$R$4)*C25+($T$4-$S$4)*B25)/$N$2</f>
        <v>0</v>
      </c>
      <c r="U25" s="46">
        <f>($N$4*I25+($O$4-$N$4)*H25+($P$4-$O$4)*G25+($Q$4-$P$4)*F25+($R$4-$Q$4)*E25+($S$4-$R$4)*D25+($T$4-$S$4)*C25+($U$4-$T$4)*B25)/$N$2</f>
        <v>0</v>
      </c>
      <c r="V25" s="40"/>
      <c r="W25" s="46">
        <f>($N$4*B25)/$N$2</f>
        <v>0</v>
      </c>
      <c r="X25" s="46">
        <f>($N$4*C25+$O$4*B25)/$N$2</f>
        <v>0</v>
      </c>
      <c r="Y25" s="46">
        <f>($N$4*D25+$O$4*C25+$P$4*B25)/$N$2</f>
        <v>0</v>
      </c>
      <c r="Z25" s="46">
        <f>($N$4*E25+$O$4*D25+$P$4*C25+$Q$4*B25)/$N$2</f>
        <v>0</v>
      </c>
      <c r="AA25" s="46">
        <f>($N$4*F25+$O$4*E25+$P$4*D25+$Q$4*C25+$R$4*B25)/$N$2</f>
        <v>0</v>
      </c>
      <c r="AB25" s="46">
        <f>($N$4*G25+$O$4*F25+$P$4*E25+$Q$4*D25+$R$4*C25+$S$4*B25)/$N$2</f>
        <v>0</v>
      </c>
      <c r="AC25" s="46">
        <f>($N$4*H25+$O$4*G25+$P$4*F25+$Q$4*E25+$R$4*D25+$S$4*C25+$T$4*B25)/$N$2</f>
        <v>0</v>
      </c>
      <c r="AD25" s="46">
        <f>($N$4*I25+$O$4*H25+$P$4*G25+$Q$4*F25+$R$4*E25+$S$4*D25+$T$4*C25+$U$4*B25)/$N$2</f>
        <v>0</v>
      </c>
      <c r="AE25" s="40"/>
      <c r="AF25" s="46">
        <f t="shared" si="17"/>
        <v>-10.675249261410499</v>
      </c>
      <c r="AG25" s="46">
        <f t="shared" si="17"/>
        <v>-10.678907755824399</v>
      </c>
      <c r="AH25" s="46">
        <f t="shared" si="17"/>
        <v>-10.690704492571101</v>
      </c>
      <c r="AI25" s="46">
        <f t="shared" si="17"/>
        <v>-10.8267144083594</v>
      </c>
      <c r="AJ25" s="46">
        <f t="shared" si="17"/>
        <v>-11.0596398490431</v>
      </c>
      <c r="AK25" s="46">
        <f t="shared" si="17"/>
        <v>-11.317044185095201</v>
      </c>
      <c r="AL25" s="46">
        <f t="shared" si="17"/>
        <v>-11.533205773942599</v>
      </c>
      <c r="AM25" s="46">
        <f t="shared" si="17"/>
        <v>-11.661987923095699</v>
      </c>
      <c r="AN25" s="40"/>
    </row>
    <row r="26" spans="1:40" x14ac:dyDescent="0.2">
      <c r="A26" s="39"/>
      <c r="B26" s="45"/>
      <c r="C26" s="45"/>
      <c r="D26" s="45"/>
      <c r="E26" s="45"/>
      <c r="F26" s="45"/>
      <c r="G26" s="45"/>
      <c r="H26" s="45"/>
      <c r="I26" s="45"/>
      <c r="J26" s="40"/>
      <c r="K26" s="40"/>
      <c r="L26" s="42"/>
      <c r="M26" s="40"/>
      <c r="N26" s="46"/>
      <c r="O26" s="46"/>
      <c r="P26" s="46"/>
      <c r="Q26" s="46"/>
      <c r="R26" s="40"/>
      <c r="S26" s="40"/>
      <c r="T26" s="40"/>
      <c r="U26" s="40"/>
      <c r="V26" s="40"/>
      <c r="W26" s="46"/>
      <c r="X26" s="46"/>
      <c r="Y26" s="46"/>
      <c r="Z26" s="46"/>
      <c r="AA26" s="40"/>
      <c r="AB26" s="40"/>
      <c r="AC26" s="40"/>
      <c r="AD26" s="40"/>
      <c r="AE26" s="40"/>
      <c r="AF26" s="40"/>
      <c r="AG26" s="40"/>
      <c r="AH26" s="40"/>
      <c r="AI26" s="40"/>
      <c r="AJ26" s="40"/>
      <c r="AK26" s="40"/>
      <c r="AL26" s="40"/>
      <c r="AM26" s="40"/>
      <c r="AN26" s="40"/>
    </row>
    <row r="27" spans="1:40" x14ac:dyDescent="0.2">
      <c r="A27" s="37" t="s">
        <v>68</v>
      </c>
      <c r="B27" s="45"/>
      <c r="C27" s="45"/>
      <c r="D27" s="45"/>
      <c r="E27" s="45"/>
      <c r="F27" s="45"/>
      <c r="G27" s="45"/>
      <c r="H27" s="45"/>
      <c r="I27" s="45"/>
      <c r="J27" s="40"/>
      <c r="K27" s="40"/>
      <c r="L27" s="42"/>
      <c r="M27" s="40"/>
      <c r="N27" s="46"/>
      <c r="O27" s="46"/>
      <c r="P27" s="46"/>
      <c r="Q27" s="46"/>
      <c r="R27" s="40"/>
      <c r="S27" s="40"/>
      <c r="T27" s="40"/>
      <c r="U27" s="40"/>
      <c r="V27" s="40"/>
      <c r="W27" s="46"/>
      <c r="X27" s="46"/>
      <c r="Y27" s="46"/>
      <c r="Z27" s="46"/>
      <c r="AA27" s="46"/>
      <c r="AB27" s="46"/>
      <c r="AC27" s="46"/>
      <c r="AD27" s="46"/>
      <c r="AE27" s="40"/>
      <c r="AF27" s="40"/>
      <c r="AG27" s="40"/>
      <c r="AH27" s="40"/>
      <c r="AI27" s="40"/>
      <c r="AJ27" s="40"/>
      <c r="AK27" s="40"/>
      <c r="AL27" s="40"/>
      <c r="AM27" s="40"/>
      <c r="AN27" s="40"/>
    </row>
    <row r="28" spans="1:40" x14ac:dyDescent="0.2">
      <c r="A28" s="38" t="s">
        <v>69</v>
      </c>
      <c r="B28" s="45">
        <v>0.35078138726165597</v>
      </c>
      <c r="C28" s="45">
        <v>0.57841685066595805</v>
      </c>
      <c r="D28" s="45">
        <v>0.66621336425401501</v>
      </c>
      <c r="E28" s="45">
        <v>0.64960007104723605</v>
      </c>
      <c r="F28" s="45">
        <v>0.51569770174660801</v>
      </c>
      <c r="G28" s="45">
        <v>0.38232919967551898</v>
      </c>
      <c r="H28" s="45">
        <v>0.26738267049131098</v>
      </c>
      <c r="I28" s="45">
        <v>0.15935437961114299</v>
      </c>
      <c r="J28" s="40"/>
      <c r="K28" s="40" t="s">
        <v>3</v>
      </c>
      <c r="L28" s="42">
        <v>0</v>
      </c>
      <c r="M28" s="40"/>
      <c r="N28" s="46">
        <f>L28+($N$4*B28)/$N$2</f>
        <v>0</v>
      </c>
      <c r="O28" s="46">
        <f>L28+($N$4*C28+$O$4*B28)/$N$2</f>
        <v>0</v>
      </c>
      <c r="P28" s="46">
        <f>L28+($N$4*D28+$O$4*C28+$P$4*B28)/$N$2</f>
        <v>0</v>
      </c>
      <c r="Q28" s="46">
        <f>L28+($N$4*E28+$O$4*D28+$P$4*C28+$Q$4*B28)/$N$2</f>
        <v>0</v>
      </c>
      <c r="R28" s="46">
        <f>L28+($N$4*F28+$O$4*E28+$P$4*D28+$Q$4*C28+$R$4*B28)/$N$2</f>
        <v>0</v>
      </c>
      <c r="S28" s="46">
        <f>L28+($N$4*G28+$O$4*F28+$P$4*E28+$Q$4*D28+$R$4*C28+$S$4*B28)/$N$2</f>
        <v>0</v>
      </c>
      <c r="T28" s="46">
        <f>L28+($N$4*H28+$O$4*G28+$P$4*F28+$Q$4*E28+$R$4*D28+$S$4*C28+$T$4*B28)/$N$2</f>
        <v>0</v>
      </c>
      <c r="U28" s="46">
        <f>L28+($N$4*I28+$O$4*H28+$P$4*G28+$Q$4*F28+$R$4*E28+$S$4*D28+$T$4*C28+$U$4*B28)/$N$2</f>
        <v>0</v>
      </c>
      <c r="V28" s="40"/>
      <c r="W28" s="46">
        <f>($N$4*B28)/$N$2</f>
        <v>0</v>
      </c>
      <c r="X28" s="46">
        <f>($N$4*C28+$O$4*B28)/$N$2</f>
        <v>0</v>
      </c>
      <c r="Y28" s="46">
        <f>($N$4*D28+$O$4*C28+$P$4*B28)/$N$2</f>
        <v>0</v>
      </c>
      <c r="Z28" s="46">
        <f>($N$4*E28+$O$4*D28+$P$4*C28+$Q$4*B28)/$N$2</f>
        <v>0</v>
      </c>
      <c r="AA28" s="46">
        <f>($N$4*F28+$O$4*E28+$P$4*D28+$Q$4*C28+$R$4*B28)/$N$2</f>
        <v>0</v>
      </c>
      <c r="AB28" s="46">
        <f>($N$4*G28+$O$4*F28+$P$4*E28+$Q$4*D28+$R$4*C28+$S$4*B28)/$N$2</f>
        <v>0</v>
      </c>
      <c r="AC28" s="46">
        <f>($N$4*H28+$O$4*G28+$P$4*F28+$Q$4*E28+$R$4*D28+$S$4*C28+$T$4*B28)/$N$2</f>
        <v>0</v>
      </c>
      <c r="AD28" s="46">
        <f>($N$4*I28+$O$4*H28+$P$4*G28+$Q$4*F28+$R$4*E28+$S$4*D28+$T$4*C28+$U$4*B28)/$N$2</f>
        <v>0</v>
      </c>
      <c r="AE28" s="40"/>
      <c r="AF28" s="46">
        <f t="shared" ref="AF28:AM30" si="18">W28-B28</f>
        <v>-0.35078138726165597</v>
      </c>
      <c r="AG28" s="46">
        <f t="shared" si="18"/>
        <v>-0.57841685066595805</v>
      </c>
      <c r="AH28" s="46">
        <f t="shared" si="18"/>
        <v>-0.66621336425401501</v>
      </c>
      <c r="AI28" s="46">
        <f t="shared" si="18"/>
        <v>-0.64960007104723605</v>
      </c>
      <c r="AJ28" s="46">
        <f t="shared" si="18"/>
        <v>-0.51569770174660801</v>
      </c>
      <c r="AK28" s="46">
        <f t="shared" si="18"/>
        <v>-0.38232919967551898</v>
      </c>
      <c r="AL28" s="46">
        <f t="shared" si="18"/>
        <v>-0.26738267049131098</v>
      </c>
      <c r="AM28" s="46">
        <f t="shared" si="18"/>
        <v>-0.15935437961114299</v>
      </c>
      <c r="AN28" s="40"/>
    </row>
    <row r="29" spans="1:40" x14ac:dyDescent="0.2">
      <c r="A29" s="38" t="s">
        <v>70</v>
      </c>
      <c r="B29" s="45">
        <v>-0.105709442584889</v>
      </c>
      <c r="C29" s="45">
        <v>-0.51912952782412503</v>
      </c>
      <c r="D29" s="45">
        <v>-0.70746943986667299</v>
      </c>
      <c r="E29" s="45">
        <v>-0.68526147053319697</v>
      </c>
      <c r="F29" s="45">
        <v>-0.58419880309439698</v>
      </c>
      <c r="G29" s="45">
        <v>-0.46846611326019599</v>
      </c>
      <c r="H29" s="45">
        <v>-0.34292636396787302</v>
      </c>
      <c r="I29" s="45">
        <v>-0.227627249870205</v>
      </c>
      <c r="J29" s="40"/>
      <c r="K29" s="40" t="s">
        <v>3</v>
      </c>
      <c r="L29" s="42">
        <v>4</v>
      </c>
      <c r="M29" s="40"/>
      <c r="N29" s="46">
        <f>L29+($N$4*B29)/$N$2</f>
        <v>4</v>
      </c>
      <c r="O29" s="46">
        <f>L29+($N$4*C29+$O$4*B29)/$N$2</f>
        <v>4</v>
      </c>
      <c r="P29" s="46">
        <f>L29+($N$4*D29+$O$4*C29+$P$4*B29)/$N$2</f>
        <v>4</v>
      </c>
      <c r="Q29" s="46">
        <f>L29+($N$4*E29+$O$4*D29+$P$4*C29+$Q$4*B29)/$N$2</f>
        <v>4</v>
      </c>
      <c r="R29" s="46">
        <f>L29+($N$4*F29+$O$4*E29+$P$4*D29+$Q$4*C29+$R$4*B29)/$N$2</f>
        <v>4</v>
      </c>
      <c r="S29" s="46">
        <f>L29+($N$4*G29+$O$4*F29+$P$4*E29+$Q$4*D29+$R$4*C29+$S$4*B29)/$N$2</f>
        <v>4</v>
      </c>
      <c r="T29" s="46">
        <f>L29+($N$4*H29+$O$4*G29+$P$4*F29+$Q$4*E29+$R$4*D29+$S$4*C29+$T$4*B29)/$N$2</f>
        <v>4</v>
      </c>
      <c r="U29" s="46">
        <f>L29+($N$4*I29+$O$4*H29+$P$4*G29+$Q$4*F29+$R$4*E29+$S$4*D29+$T$4*C29+$U$4*B29)/$N$2</f>
        <v>4</v>
      </c>
      <c r="V29" s="40"/>
      <c r="W29" s="46">
        <f>($N$4*B29)/$N$2</f>
        <v>0</v>
      </c>
      <c r="X29" s="46">
        <f>($N$4*C29+$O$4*B29)/$N$2</f>
        <v>0</v>
      </c>
      <c r="Y29" s="46">
        <f>($N$4*D29+$O$4*C29+$P$4*B29)/$N$2</f>
        <v>0</v>
      </c>
      <c r="Z29" s="46">
        <f>($N$4*E29+$O$4*D29+$P$4*C29+$Q$4*B29)/$N$2</f>
        <v>0</v>
      </c>
      <c r="AA29" s="46">
        <f>($N$4*F29+$O$4*E29+$P$4*D29+$Q$4*C29+$R$4*B29)/$N$2</f>
        <v>0</v>
      </c>
      <c r="AB29" s="46">
        <f>($N$4*G29+$O$4*F29+$P$4*E29+$Q$4*D29+$R$4*C29+$S$4*B29)/$N$2</f>
        <v>0</v>
      </c>
      <c r="AC29" s="46">
        <f>($N$4*H29+$O$4*G29+$P$4*F29+$Q$4*E29+$R$4*D29+$S$4*C29+$T$4*B29)/$N$2</f>
        <v>0</v>
      </c>
      <c r="AD29" s="46">
        <f>($N$4*I29+$O$4*H29+$P$4*G29+$Q$4*F29+$R$4*E29+$S$4*D29+$T$4*C29+$U$4*B29)/$N$2</f>
        <v>0</v>
      </c>
      <c r="AE29" s="40"/>
      <c r="AF29" s="46">
        <f t="shared" si="18"/>
        <v>0.105709442584889</v>
      </c>
      <c r="AG29" s="46">
        <f t="shared" si="18"/>
        <v>0.51912952782412503</v>
      </c>
      <c r="AH29" s="46">
        <f t="shared" si="18"/>
        <v>0.70746943986667299</v>
      </c>
      <c r="AI29" s="46">
        <f t="shared" si="18"/>
        <v>0.68526147053319697</v>
      </c>
      <c r="AJ29" s="46">
        <f t="shared" si="18"/>
        <v>0.58419880309439698</v>
      </c>
      <c r="AK29" s="46">
        <f t="shared" si="18"/>
        <v>0.46846611326019599</v>
      </c>
      <c r="AL29" s="46">
        <f t="shared" si="18"/>
        <v>0.34292636396787302</v>
      </c>
      <c r="AM29" s="46">
        <f t="shared" si="18"/>
        <v>0.227627249870205</v>
      </c>
      <c r="AN29" s="40"/>
    </row>
    <row r="30" spans="1:40" x14ac:dyDescent="0.2">
      <c r="A30" s="38" t="s">
        <v>71</v>
      </c>
      <c r="B30" s="45">
        <v>-0.51791346663717697</v>
      </c>
      <c r="C30" s="45">
        <v>1.93149558068373E-2</v>
      </c>
      <c r="D30" s="45">
        <v>0.46690987005474399</v>
      </c>
      <c r="E30" s="45">
        <v>0.422911510299118</v>
      </c>
      <c r="F30" s="45">
        <v>0.337614370253081</v>
      </c>
      <c r="G30" s="45">
        <v>0.32721470648956502</v>
      </c>
      <c r="H30" s="45">
        <v>0.36646839089995398</v>
      </c>
      <c r="I30" s="45">
        <v>0.38433371278466799</v>
      </c>
      <c r="J30" s="40"/>
      <c r="K30" s="40" t="s">
        <v>3</v>
      </c>
      <c r="L30" s="42">
        <v>80</v>
      </c>
      <c r="M30" s="40"/>
      <c r="N30" s="46">
        <f>L30+($N$4*B30)/$N$2</f>
        <v>80</v>
      </c>
      <c r="O30" s="46">
        <f>L30+($N$4*C30+$O$4*B30)/$N$2</f>
        <v>80</v>
      </c>
      <c r="P30" s="46">
        <f>L30+($N$4*D30+$O$4*C30+$P$4*B30)/$N$2</f>
        <v>80</v>
      </c>
      <c r="Q30" s="46">
        <f>L30+($N$4*E30+$O$4*D30+$P$4*C30+$Q$4*B30)/$N$2</f>
        <v>80</v>
      </c>
      <c r="R30" s="46">
        <f>L30+($N$4*F30+$O$4*E30+$P$4*D30+$Q$4*C30+$R$4*B30)/$N$2</f>
        <v>80</v>
      </c>
      <c r="S30" s="46">
        <f>L30+($N$4*G30+$O$4*F30+$P$4*E30+$Q$4*D30+$R$4*C30+$S$4*B30)/$N$2</f>
        <v>80</v>
      </c>
      <c r="T30" s="46">
        <f>L30+($N$4*H30+$O$4*G30+$P$4*F30+$Q$4*E30+$R$4*D30+$S$4*C30+$T$4*B30)/$N$2</f>
        <v>80</v>
      </c>
      <c r="U30" s="46">
        <f>L30+($N$4*I30+$O$4*H30+$P$4*G30+$Q$4*F30+$R$4*E30+$S$4*D30+$T$4*C30+$U$4*B30)/$N$2</f>
        <v>80</v>
      </c>
      <c r="V30" s="40"/>
      <c r="W30" s="46">
        <f>($N$4*B30)/$N$2</f>
        <v>0</v>
      </c>
      <c r="X30" s="46">
        <f>($N$4*C30+$O$4*B30)/$N$2</f>
        <v>0</v>
      </c>
      <c r="Y30" s="46">
        <f>($N$4*D30+$O$4*C30+$P$4*B30)/$N$2</f>
        <v>0</v>
      </c>
      <c r="Z30" s="46">
        <f>($N$4*E30+$O$4*D30+$P$4*C30+$Q$4*B30)/$N$2</f>
        <v>0</v>
      </c>
      <c r="AA30" s="46">
        <f>($N$4*F30+$O$4*E30+$P$4*D30+$Q$4*C30+$R$4*B30)/$N$2</f>
        <v>0</v>
      </c>
      <c r="AB30" s="46">
        <f>($N$4*G30+$O$4*F30+$P$4*E30+$Q$4*D30+$R$4*C30+$S$4*B30)/$N$2</f>
        <v>0</v>
      </c>
      <c r="AC30" s="46">
        <f>($N$4*H30+$O$4*G30+$P$4*F30+$Q$4*E30+$R$4*D30+$S$4*C30+$T$4*B30)/$N$2</f>
        <v>0</v>
      </c>
      <c r="AD30" s="46">
        <f>($N$4*I30+$O$4*H30+$P$4*G30+$Q$4*F30+$R$4*E30+$S$4*D30+$T$4*C30+$U$4*B30)/$N$2</f>
        <v>0</v>
      </c>
      <c r="AE30" s="40"/>
      <c r="AF30" s="46">
        <f t="shared" si="18"/>
        <v>0.51791346663717697</v>
      </c>
      <c r="AG30" s="46">
        <f t="shared" si="18"/>
        <v>-1.93149558068373E-2</v>
      </c>
      <c r="AH30" s="46">
        <f t="shared" si="18"/>
        <v>-0.46690987005474399</v>
      </c>
      <c r="AI30" s="46">
        <f t="shared" si="18"/>
        <v>-0.422911510299118</v>
      </c>
      <c r="AJ30" s="46">
        <f t="shared" si="18"/>
        <v>-0.337614370253081</v>
      </c>
      <c r="AK30" s="46">
        <f t="shared" si="18"/>
        <v>-0.32721470648956502</v>
      </c>
      <c r="AL30" s="46">
        <f t="shared" si="18"/>
        <v>-0.36646839089995398</v>
      </c>
      <c r="AM30" s="46">
        <f t="shared" si="18"/>
        <v>-0.38433371278466799</v>
      </c>
      <c r="AN30" s="40"/>
    </row>
    <row r="31" spans="1:40" x14ac:dyDescent="0.2">
      <c r="A31" s="40"/>
      <c r="B31" s="48"/>
      <c r="C31" s="48"/>
      <c r="D31" s="48"/>
      <c r="E31" s="48"/>
      <c r="F31" s="48"/>
      <c r="G31" s="48"/>
      <c r="H31" s="48"/>
      <c r="I31" s="48"/>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row>
    <row r="32" spans="1:40" x14ac:dyDescent="0.2">
      <c r="A32" s="40"/>
      <c r="B32" s="48"/>
      <c r="C32" s="48"/>
      <c r="D32" s="48"/>
      <c r="E32" s="48"/>
      <c r="F32" s="48"/>
      <c r="G32" s="48"/>
      <c r="H32" s="48"/>
      <c r="I32" s="48"/>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row>
    <row r="33" spans="1:12" x14ac:dyDescent="0.2">
      <c r="A33" s="2"/>
    </row>
    <row r="34" spans="1:12" x14ac:dyDescent="0.2">
      <c r="A34" s="2"/>
    </row>
    <row r="35" spans="1:12" x14ac:dyDescent="0.2">
      <c r="A35" s="2"/>
      <c r="B35" s="32"/>
      <c r="C35" s="32"/>
      <c r="D35" s="32"/>
      <c r="E35" s="32"/>
      <c r="F35" s="32"/>
      <c r="G35" s="32"/>
      <c r="H35" s="32"/>
      <c r="I35" s="32"/>
    </row>
    <row r="36" spans="1:12" x14ac:dyDescent="0.2">
      <c r="A36" s="2"/>
      <c r="B36" s="32"/>
      <c r="C36" s="32"/>
      <c r="D36" s="32"/>
      <c r="E36" s="32"/>
      <c r="F36" s="32"/>
      <c r="G36" s="32"/>
      <c r="H36" s="32"/>
      <c r="I36" s="32"/>
    </row>
    <row r="37" spans="1:12" x14ac:dyDescent="0.2">
      <c r="A37" s="2"/>
      <c r="B37" s="32"/>
      <c r="C37" s="32"/>
      <c r="D37" s="32"/>
      <c r="E37" s="32"/>
      <c r="F37" s="32"/>
      <c r="G37" s="32"/>
      <c r="H37" s="32"/>
      <c r="I37" s="32"/>
    </row>
    <row r="38" spans="1:12" x14ac:dyDescent="0.2">
      <c r="A38" s="2"/>
      <c r="B38" s="32"/>
      <c r="C38" s="32"/>
      <c r="D38" s="32"/>
      <c r="E38" s="32"/>
      <c r="F38" s="32"/>
      <c r="G38" s="32"/>
      <c r="H38" s="32"/>
      <c r="I38" s="32"/>
      <c r="J38" s="32"/>
      <c r="K38" s="32"/>
      <c r="L38" s="32"/>
    </row>
    <row r="39" spans="1:12" x14ac:dyDescent="0.2">
      <c r="A39" s="2"/>
      <c r="B39" s="32"/>
      <c r="C39" s="32"/>
      <c r="D39" s="32"/>
      <c r="E39" s="32"/>
      <c r="F39" s="32"/>
      <c r="G39" s="32"/>
      <c r="H39" s="32"/>
      <c r="I39" s="32"/>
      <c r="J39" s="32"/>
      <c r="K39" s="32"/>
      <c r="L39" s="32"/>
    </row>
    <row r="40" spans="1:12" x14ac:dyDescent="0.2">
      <c r="A40" s="2"/>
      <c r="B40" s="32"/>
      <c r="C40" s="32"/>
      <c r="D40" s="32"/>
      <c r="E40" s="32"/>
      <c r="F40" s="32"/>
      <c r="G40" s="32"/>
      <c r="H40" s="32"/>
      <c r="I40" s="32"/>
      <c r="J40" s="32"/>
      <c r="K40" s="32"/>
      <c r="L40" s="32"/>
    </row>
    <row r="41" spans="1:12" x14ac:dyDescent="0.2">
      <c r="A41" s="2"/>
      <c r="B41" s="32"/>
      <c r="C41" s="32"/>
      <c r="D41" s="32"/>
      <c r="E41" s="32"/>
      <c r="F41" s="32"/>
      <c r="G41" s="32"/>
      <c r="H41" s="32"/>
      <c r="I41" s="32"/>
      <c r="J41" s="32"/>
      <c r="K41" s="32"/>
      <c r="L41" s="32"/>
    </row>
    <row r="42" spans="1:12" x14ac:dyDescent="0.2">
      <c r="A42" s="2"/>
      <c r="B42" s="32"/>
      <c r="C42" s="32"/>
      <c r="D42" s="32"/>
      <c r="E42" s="32"/>
      <c r="F42" s="32"/>
      <c r="G42" s="32"/>
      <c r="H42" s="32"/>
      <c r="I42" s="32"/>
      <c r="J42" s="32"/>
      <c r="K42" s="32"/>
      <c r="L42" s="32"/>
    </row>
    <row r="43" spans="1:12" x14ac:dyDescent="0.2">
      <c r="A43" s="2"/>
      <c r="B43" s="32"/>
      <c r="C43" s="32"/>
      <c r="D43" s="32"/>
      <c r="E43" s="32"/>
      <c r="F43" s="32"/>
      <c r="G43" s="32"/>
      <c r="H43" s="32"/>
      <c r="I43" s="32"/>
      <c r="J43" s="32"/>
      <c r="K43" s="32"/>
      <c r="L43" s="32"/>
    </row>
    <row r="44" spans="1:12" x14ac:dyDescent="0.2">
      <c r="A44" s="2"/>
      <c r="B44" s="32"/>
      <c r="C44" s="32"/>
      <c r="D44" s="32"/>
      <c r="E44" s="32"/>
      <c r="F44" s="32"/>
      <c r="G44" s="32"/>
      <c r="H44" s="32"/>
      <c r="I44" s="32"/>
      <c r="J44" s="32"/>
      <c r="K44" s="32"/>
      <c r="L44" s="32"/>
    </row>
    <row r="45" spans="1:12" x14ac:dyDescent="0.2">
      <c r="A45" s="2"/>
      <c r="B45" s="32"/>
      <c r="C45" s="32"/>
      <c r="D45" s="32"/>
      <c r="E45" s="32"/>
      <c r="F45" s="32"/>
      <c r="G45" s="32"/>
      <c r="H45" s="32"/>
      <c r="I45" s="32"/>
      <c r="J45" s="32"/>
      <c r="K45" s="32"/>
      <c r="L45" s="32"/>
    </row>
    <row r="46" spans="1:12" x14ac:dyDescent="0.2">
      <c r="A46" s="2"/>
      <c r="B46" s="32"/>
      <c r="C46" s="32"/>
      <c r="D46" s="32"/>
      <c r="E46" s="32"/>
      <c r="F46" s="32"/>
      <c r="G46" s="32"/>
      <c r="H46" s="32"/>
      <c r="I46" s="32"/>
      <c r="J46" s="32"/>
      <c r="K46" s="32"/>
      <c r="L46" s="32"/>
    </row>
    <row r="47" spans="1:12" x14ac:dyDescent="0.2">
      <c r="A47" s="2"/>
      <c r="B47" s="32"/>
      <c r="C47" s="32"/>
      <c r="D47" s="32"/>
      <c r="E47" s="32"/>
      <c r="F47" s="32"/>
      <c r="G47" s="32"/>
      <c r="H47" s="32"/>
      <c r="I47" s="32"/>
      <c r="J47" s="32"/>
      <c r="K47" s="32"/>
      <c r="L47" s="32"/>
    </row>
    <row r="48" spans="1:12" x14ac:dyDescent="0.2">
      <c r="A48" s="2"/>
      <c r="B48" s="32"/>
      <c r="C48" s="32"/>
      <c r="D48" s="32"/>
      <c r="E48" s="32"/>
      <c r="F48" s="32"/>
      <c r="G48" s="32"/>
      <c r="H48" s="32"/>
      <c r="I48" s="32"/>
      <c r="J48" s="32"/>
      <c r="K48" s="32"/>
      <c r="L48" s="32"/>
    </row>
    <row r="49" spans="1:12" x14ac:dyDescent="0.2">
      <c r="A49" s="2"/>
      <c r="B49" s="32"/>
      <c r="C49" s="32"/>
      <c r="D49" s="32"/>
      <c r="E49" s="32"/>
      <c r="F49" s="32"/>
      <c r="G49" s="32"/>
      <c r="H49" s="32"/>
      <c r="I49" s="32"/>
      <c r="J49" s="32"/>
      <c r="K49" s="32"/>
      <c r="L49" s="32"/>
    </row>
    <row r="50" spans="1:12" x14ac:dyDescent="0.2">
      <c r="A50" s="2"/>
      <c r="B50" s="32"/>
      <c r="C50" s="32"/>
      <c r="D50" s="32"/>
      <c r="E50" s="32"/>
      <c r="F50" s="32"/>
      <c r="G50" s="32"/>
      <c r="H50" s="32"/>
      <c r="I50" s="32"/>
      <c r="J50" s="32"/>
      <c r="K50" s="32"/>
      <c r="L50" s="32"/>
    </row>
    <row r="51" spans="1:12" x14ac:dyDescent="0.2">
      <c r="A51" s="2"/>
      <c r="B51" s="32"/>
      <c r="C51" s="32"/>
      <c r="D51" s="32"/>
      <c r="E51" s="32"/>
      <c r="F51" s="32"/>
      <c r="G51" s="32"/>
      <c r="H51" s="32"/>
      <c r="I51" s="32"/>
      <c r="J51" s="32"/>
      <c r="K51" s="32"/>
      <c r="L51" s="32"/>
    </row>
    <row r="52" spans="1:12" x14ac:dyDescent="0.2">
      <c r="A52" s="2"/>
      <c r="B52" s="32"/>
      <c r="C52" s="32"/>
      <c r="D52" s="32"/>
      <c r="E52" s="32"/>
      <c r="F52" s="32"/>
      <c r="G52" s="32"/>
      <c r="H52" s="32"/>
      <c r="I52" s="32"/>
      <c r="J52" s="32"/>
      <c r="K52" s="32"/>
      <c r="L52" s="32"/>
    </row>
    <row r="53" spans="1:12" x14ac:dyDescent="0.2">
      <c r="A53" s="2"/>
      <c r="B53" s="32"/>
      <c r="C53" s="32"/>
      <c r="D53" s="32"/>
      <c r="E53" s="32"/>
      <c r="F53" s="32"/>
      <c r="G53" s="32"/>
      <c r="H53" s="32"/>
      <c r="I53" s="32"/>
      <c r="J53" s="32"/>
      <c r="K53" s="32"/>
      <c r="L53" s="32"/>
    </row>
    <row r="54" spans="1:12" x14ac:dyDescent="0.2">
      <c r="A54" s="2"/>
      <c r="B54" s="32"/>
      <c r="C54" s="32"/>
      <c r="D54" s="32"/>
      <c r="E54" s="32"/>
      <c r="F54" s="32"/>
      <c r="G54" s="32"/>
      <c r="H54" s="32"/>
      <c r="I54" s="32"/>
      <c r="J54" s="32"/>
      <c r="K54" s="32"/>
      <c r="L54" s="32"/>
    </row>
    <row r="55" spans="1:12" x14ac:dyDescent="0.2">
      <c r="A55" s="2"/>
      <c r="B55" s="31"/>
      <c r="C55" s="31"/>
      <c r="D55" s="31"/>
      <c r="E55" s="31"/>
      <c r="F55" s="31"/>
      <c r="G55" s="31"/>
      <c r="H55" s="31"/>
      <c r="I55" s="31"/>
      <c r="J55" s="31"/>
      <c r="K55" s="31"/>
      <c r="L55" s="31"/>
    </row>
    <row r="56" spans="1:12" x14ac:dyDescent="0.2">
      <c r="A56" s="2"/>
    </row>
    <row r="57" spans="1:12" x14ac:dyDescent="0.2">
      <c r="A57" s="2"/>
    </row>
    <row r="58" spans="1:12" x14ac:dyDescent="0.2">
      <c r="A58" s="2"/>
    </row>
  </sheetData>
  <phoneticPr fontId="2"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N58"/>
  <sheetViews>
    <sheetView zoomScale="80" zoomScaleNormal="80"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ColWidth="9.140625"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30" width="8.7109375" style="1" customWidth="1"/>
    <col min="31" max="31" width="2.7109375" style="1" customWidth="1"/>
    <col min="32" max="39" width="8.7109375" style="1" customWidth="1"/>
    <col min="40" max="16384" width="9.140625" style="1"/>
  </cols>
  <sheetData>
    <row r="1" spans="1:40" x14ac:dyDescent="0.2">
      <c r="A1" s="40" t="s">
        <v>94</v>
      </c>
      <c r="B1" s="40">
        <f>'DELFI-tool'!AL38</f>
        <v>4</v>
      </c>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row>
    <row r="2" spans="1:40" x14ac:dyDescent="0.2">
      <c r="A2" s="40" t="s">
        <v>74</v>
      </c>
      <c r="B2" s="40"/>
      <c r="C2" s="40"/>
      <c r="D2" s="40"/>
      <c r="E2" s="40"/>
      <c r="F2" s="40"/>
      <c r="G2" s="40"/>
      <c r="H2" s="40"/>
      <c r="I2" s="40"/>
      <c r="J2" s="40"/>
      <c r="K2" s="40"/>
      <c r="L2" s="40"/>
      <c r="M2" s="41" t="s">
        <v>1</v>
      </c>
      <c r="N2" s="42">
        <v>1</v>
      </c>
      <c r="O2" s="40"/>
      <c r="P2" s="40"/>
      <c r="Q2" s="40"/>
      <c r="R2" s="40"/>
      <c r="S2" s="40"/>
      <c r="T2" s="40"/>
      <c r="U2" s="40"/>
      <c r="V2" s="40"/>
      <c r="W2" s="40"/>
      <c r="X2" s="40"/>
      <c r="Y2" s="40"/>
      <c r="Z2" s="40"/>
      <c r="AA2" s="40"/>
      <c r="AB2" s="40"/>
      <c r="AC2" s="40"/>
      <c r="AD2" s="40"/>
      <c r="AE2" s="40"/>
      <c r="AF2" s="40"/>
      <c r="AG2" s="40"/>
      <c r="AH2" s="40"/>
      <c r="AI2" s="40"/>
      <c r="AJ2" s="40"/>
      <c r="AK2" s="40"/>
      <c r="AL2" s="40"/>
      <c r="AM2" s="40"/>
      <c r="AN2" s="40"/>
    </row>
    <row r="3" spans="1:40" x14ac:dyDescent="0.2">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row>
    <row r="4" spans="1:40" x14ac:dyDescent="0.2">
      <c r="A4" s="40"/>
      <c r="B4" s="40"/>
      <c r="C4" s="40"/>
      <c r="D4" s="40"/>
      <c r="E4" s="40"/>
      <c r="F4" s="40"/>
      <c r="G4" s="40"/>
      <c r="H4" s="40"/>
      <c r="I4" s="40"/>
      <c r="J4" s="40"/>
      <c r="K4" s="40"/>
      <c r="L4" s="40"/>
      <c r="M4" s="41" t="s">
        <v>4</v>
      </c>
      <c r="N4" s="42">
        <f>'DELFI-tool'!G38</f>
        <v>0</v>
      </c>
      <c r="O4" s="42">
        <f>'DELFI-tool'!H38</f>
        <v>0</v>
      </c>
      <c r="P4" s="42">
        <f>'DELFI-tool'!I38</f>
        <v>0</v>
      </c>
      <c r="Q4" s="42">
        <f>'DELFI-tool'!J38</f>
        <v>0</v>
      </c>
      <c r="R4" s="42">
        <f>'DELFI-tool'!K38</f>
        <v>0</v>
      </c>
      <c r="S4" s="42">
        <f>'DELFI-tool'!L38</f>
        <v>0</v>
      </c>
      <c r="T4" s="42">
        <f>'DELFI-tool'!M38</f>
        <v>0</v>
      </c>
      <c r="U4" s="42">
        <f>'DELFI-tool'!N38</f>
        <v>0</v>
      </c>
      <c r="V4" s="40"/>
      <c r="W4" s="40"/>
      <c r="X4" s="40"/>
      <c r="Y4" s="40"/>
      <c r="Z4" s="40"/>
      <c r="AA4" s="40"/>
      <c r="AB4" s="40"/>
      <c r="AC4" s="40"/>
      <c r="AD4" s="40"/>
      <c r="AE4" s="40"/>
      <c r="AF4" s="40"/>
      <c r="AG4" s="40"/>
      <c r="AH4" s="40"/>
      <c r="AI4" s="40"/>
      <c r="AJ4" s="40"/>
      <c r="AK4" s="40"/>
      <c r="AL4" s="40"/>
      <c r="AM4" s="40"/>
      <c r="AN4" s="40"/>
    </row>
    <row r="5" spans="1:40" x14ac:dyDescent="0.2">
      <c r="A5" s="40"/>
      <c r="B5" s="40"/>
      <c r="C5" s="40"/>
      <c r="D5" s="40"/>
      <c r="E5" s="40"/>
      <c r="F5" s="40"/>
      <c r="G5" s="40"/>
      <c r="H5" s="40"/>
      <c r="I5" s="40"/>
      <c r="J5" s="40"/>
      <c r="K5" s="40"/>
      <c r="L5" s="40"/>
      <c r="M5" s="41"/>
      <c r="N5" s="42"/>
      <c r="O5" s="42"/>
      <c r="P5" s="42"/>
      <c r="Q5" s="42"/>
      <c r="R5" s="42"/>
      <c r="S5" s="42"/>
      <c r="T5" s="42"/>
      <c r="U5" s="42"/>
      <c r="V5" s="40"/>
      <c r="W5" s="40"/>
      <c r="X5" s="40"/>
      <c r="Y5" s="40"/>
      <c r="Z5" s="40"/>
      <c r="AA5" s="40"/>
      <c r="AB5" s="40"/>
      <c r="AC5" s="40"/>
      <c r="AD5" s="40"/>
      <c r="AE5" s="40"/>
      <c r="AF5" s="40"/>
      <c r="AG5" s="40"/>
      <c r="AH5" s="40"/>
      <c r="AI5" s="40"/>
      <c r="AJ5" s="40"/>
      <c r="AK5" s="40"/>
      <c r="AL5" s="40"/>
      <c r="AM5" s="40"/>
      <c r="AN5" s="40"/>
    </row>
    <row r="6" spans="1:40" x14ac:dyDescent="0.2">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row>
    <row r="7" spans="1:40" x14ac:dyDescent="0.2">
      <c r="A7" s="40"/>
      <c r="B7" s="43" t="s">
        <v>50</v>
      </c>
      <c r="C7" s="40"/>
      <c r="D7" s="40"/>
      <c r="E7" s="40"/>
      <c r="F7" s="40"/>
      <c r="G7" s="40"/>
      <c r="H7" s="40"/>
      <c r="I7" s="40"/>
      <c r="J7" s="40"/>
      <c r="K7" s="40"/>
      <c r="L7" s="40"/>
      <c r="M7" s="41"/>
      <c r="N7" s="43" t="s">
        <v>49</v>
      </c>
      <c r="O7" s="40"/>
      <c r="P7" s="40"/>
      <c r="Q7" s="40"/>
      <c r="R7" s="40"/>
      <c r="S7" s="40"/>
      <c r="T7" s="40"/>
      <c r="U7" s="40"/>
      <c r="V7" s="40"/>
      <c r="W7" s="43" t="s">
        <v>52</v>
      </c>
      <c r="X7" s="40"/>
      <c r="Y7" s="40"/>
      <c r="Z7" s="40"/>
      <c r="AA7" s="40"/>
      <c r="AB7" s="40"/>
      <c r="AC7" s="40"/>
      <c r="AD7" s="40"/>
      <c r="AE7" s="40"/>
      <c r="AF7" s="43" t="s">
        <v>48</v>
      </c>
      <c r="AG7" s="40"/>
      <c r="AH7" s="40"/>
      <c r="AI7" s="40"/>
      <c r="AJ7" s="40"/>
      <c r="AK7" s="40"/>
      <c r="AL7" s="40"/>
      <c r="AM7" s="40"/>
      <c r="AN7" s="40"/>
    </row>
    <row r="8" spans="1:40" x14ac:dyDescent="0.2">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row>
    <row r="9" spans="1:40" x14ac:dyDescent="0.2">
      <c r="A9" s="43"/>
      <c r="B9" s="40">
        <v>1</v>
      </c>
      <c r="C9" s="40">
        <v>2</v>
      </c>
      <c r="D9" s="40">
        <v>3</v>
      </c>
      <c r="E9" s="40">
        <v>4</v>
      </c>
      <c r="F9" s="40">
        <v>5</v>
      </c>
      <c r="G9" s="40">
        <v>6</v>
      </c>
      <c r="H9" s="40">
        <v>7</v>
      </c>
      <c r="I9" s="40">
        <v>8</v>
      </c>
      <c r="J9" s="40"/>
      <c r="K9" s="40" t="s">
        <v>16</v>
      </c>
      <c r="L9" s="40" t="s">
        <v>51</v>
      </c>
      <c r="M9" s="40"/>
      <c r="N9" s="40">
        <v>1</v>
      </c>
      <c r="O9" s="40">
        <v>2</v>
      </c>
      <c r="P9" s="40">
        <v>3</v>
      </c>
      <c r="Q9" s="40">
        <v>4</v>
      </c>
      <c r="R9" s="40">
        <v>5</v>
      </c>
      <c r="S9" s="40">
        <v>6</v>
      </c>
      <c r="T9" s="40">
        <v>7</v>
      </c>
      <c r="U9" s="40">
        <v>8</v>
      </c>
      <c r="V9" s="40"/>
      <c r="W9" s="40">
        <v>1</v>
      </c>
      <c r="X9" s="40">
        <v>2</v>
      </c>
      <c r="Y9" s="40">
        <v>3</v>
      </c>
      <c r="Z9" s="40">
        <v>4</v>
      </c>
      <c r="AA9" s="40">
        <v>5</v>
      </c>
      <c r="AB9" s="40">
        <v>6</v>
      </c>
      <c r="AC9" s="40">
        <v>7</v>
      </c>
      <c r="AD9" s="40">
        <v>8</v>
      </c>
      <c r="AE9" s="40"/>
      <c r="AF9" s="40">
        <v>1</v>
      </c>
      <c r="AG9" s="40">
        <v>2</v>
      </c>
      <c r="AH9" s="40">
        <v>3</v>
      </c>
      <c r="AI9" s="40">
        <v>4</v>
      </c>
      <c r="AJ9" s="40">
        <v>5</v>
      </c>
      <c r="AK9" s="40">
        <v>6</v>
      </c>
      <c r="AL9" s="40">
        <v>7</v>
      </c>
      <c r="AM9" s="40">
        <v>8</v>
      </c>
      <c r="AN9" s="40"/>
    </row>
    <row r="10" spans="1:40" x14ac:dyDescent="0.2">
      <c r="A10" s="37" t="s">
        <v>53</v>
      </c>
      <c r="B10" s="44"/>
      <c r="C10" s="44"/>
      <c r="D10" s="44"/>
      <c r="E10" s="44"/>
      <c r="F10" s="44"/>
      <c r="G10" s="44"/>
      <c r="H10" s="44"/>
      <c r="I10" s="44"/>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row>
    <row r="11" spans="1:40" x14ac:dyDescent="0.2">
      <c r="A11" s="38" t="s">
        <v>54</v>
      </c>
      <c r="B11" s="45">
        <v>0.23070714594069</v>
      </c>
      <c r="C11" s="45">
        <v>0.305184923897447</v>
      </c>
      <c r="D11" s="45">
        <v>0.33285134162673202</v>
      </c>
      <c r="E11" s="45">
        <v>0.30914004603922102</v>
      </c>
      <c r="F11" s="45">
        <v>0.25061479066287701</v>
      </c>
      <c r="G11" s="45">
        <v>0.19296917417301099</v>
      </c>
      <c r="H11" s="45">
        <v>0.15138446133233299</v>
      </c>
      <c r="I11" s="45">
        <v>0.13363044325154499</v>
      </c>
      <c r="J11" s="40"/>
      <c r="K11" s="40" t="s">
        <v>2</v>
      </c>
      <c r="L11" s="42">
        <v>1.5</v>
      </c>
      <c r="M11" s="40"/>
      <c r="N11" s="46">
        <f t="shared" ref="N11:N18" si="0">($N$4*B11)/$N$2</f>
        <v>0</v>
      </c>
      <c r="O11" s="46">
        <f t="shared" ref="O11:O18" si="1">($N$4*C11+($O$4-$N$4)*B11)/$N$2</f>
        <v>0</v>
      </c>
      <c r="P11" s="46">
        <f t="shared" ref="P11:P18" si="2">($N$4*D11+($O$4-$N$4)*C11+($P$4-$O$4)*B11)/$N$2</f>
        <v>0</v>
      </c>
      <c r="Q11" s="46">
        <f t="shared" ref="Q11:Q18" si="3">($N$4*E11+($O$4-$N$4)*D11+($P$4-$O$4)*C11+($Q$4-$P$4)*B11)/$N$2</f>
        <v>0</v>
      </c>
      <c r="R11" s="46">
        <f t="shared" ref="R11:R18" si="4">($N$4*F11+($O$4-$N$4)*E11+($P$4-$O$4)*D11+($Q$4-$P$4)*C11+($R$4-$Q$4)*B11)/$N$2</f>
        <v>0</v>
      </c>
      <c r="S11" s="46">
        <f t="shared" ref="S11:S18" si="5">($N$4*G11+($O$4-$N$4)*F11+($P$4-$O$4)*E11+($Q$4-$P$4)*D11+($R$4-$Q$4)*C11+($S$4-$R$4)*B11)/$N$2</f>
        <v>0</v>
      </c>
      <c r="T11" s="46">
        <f t="shared" ref="T11:T18" si="6">($N$4*H11+($O$4-$N$4)*G11+($P$4-$O$4)*F11+($Q$4-$P$4)*E11+($R$4-$Q$4)*D11+($S$4-$R$4)*C11+($T$4-$S$4)*B11)/$N$2</f>
        <v>0</v>
      </c>
      <c r="U11" s="46">
        <f t="shared" ref="U11:U18" si="7">($N$4*I11+($O$4-$N$4)*H11+($P$4-$O$4)*G11+($Q$4-$P$4)*F11+($R$4-$Q$4)*E11+($S$4-$R$4)*D11+($T$4-$S$4)*C11+($U$4-$T$4)*B11)/$N$2</f>
        <v>0</v>
      </c>
      <c r="V11" s="40"/>
      <c r="W11" s="46">
        <f t="shared" ref="W11:W18" si="8">($N$4*B11)/$N$2</f>
        <v>0</v>
      </c>
      <c r="X11" s="46">
        <f t="shared" ref="X11:X18" si="9">($N$4*C11+$O$4*B11)/$N$2</f>
        <v>0</v>
      </c>
      <c r="Y11" s="46">
        <f t="shared" ref="Y11:Y18" si="10">($N$4*D11+$O$4*C11+$P$4*B11)/$N$2</f>
        <v>0</v>
      </c>
      <c r="Z11" s="46">
        <f t="shared" ref="Z11:Z18" si="11">($N$4*E11+$O$4*D11+$P$4*C11+$Q$4*B11)/$N$2</f>
        <v>0</v>
      </c>
      <c r="AA11" s="46">
        <f t="shared" ref="AA11:AA18" si="12">($N$4*F11+$O$4*E11+$P$4*D11+$Q$4*C11+$R$4*B11)/$N$2</f>
        <v>0</v>
      </c>
      <c r="AB11" s="46">
        <f t="shared" ref="AB11:AB18" si="13">($N$4*G11+$O$4*F11+$P$4*E11+$Q$4*D11+$R$4*C11+$S$4*B11)/$N$2</f>
        <v>0</v>
      </c>
      <c r="AC11" s="46">
        <f t="shared" ref="AC11:AC18" si="14">($N$4*H11+$O$4*G11+$P$4*F11+$Q$4*E11+$R$4*D11+$S$4*C11+$T$4*B11)/$N$2</f>
        <v>0</v>
      </c>
      <c r="AD11" s="46">
        <f t="shared" ref="AD11:AD18" si="15">($N$4*I11+$O$4*H11+$P$4*G11+$Q$4*F11+$R$4*E11+$S$4*D11+$T$4*C11+$U$4*B11)/$N$2</f>
        <v>0</v>
      </c>
      <c r="AE11" s="40"/>
      <c r="AF11" s="46">
        <f t="shared" ref="AF11:AM18" si="16">W11-B11</f>
        <v>-0.23070714594069</v>
      </c>
      <c r="AG11" s="46">
        <f t="shared" si="16"/>
        <v>-0.305184923897447</v>
      </c>
      <c r="AH11" s="46">
        <f t="shared" si="16"/>
        <v>-0.33285134162673202</v>
      </c>
      <c r="AI11" s="46">
        <f t="shared" si="16"/>
        <v>-0.30914004603922102</v>
      </c>
      <c r="AJ11" s="46">
        <f t="shared" si="16"/>
        <v>-0.25061479066287701</v>
      </c>
      <c r="AK11" s="46">
        <f t="shared" si="16"/>
        <v>-0.19296917417301099</v>
      </c>
      <c r="AL11" s="46">
        <f t="shared" si="16"/>
        <v>-0.15138446133233299</v>
      </c>
      <c r="AM11" s="46">
        <f t="shared" si="16"/>
        <v>-0.13363044325154499</v>
      </c>
      <c r="AN11" s="40"/>
    </row>
    <row r="12" spans="1:40" x14ac:dyDescent="0.2">
      <c r="A12" s="38" t="s">
        <v>55</v>
      </c>
      <c r="B12" s="45">
        <v>2.3495171342260798E-2</v>
      </c>
      <c r="C12" s="45">
        <v>0.14660458258114401</v>
      </c>
      <c r="D12" s="45">
        <v>0.29686768105860201</v>
      </c>
      <c r="E12" s="45">
        <v>0.37801181796524302</v>
      </c>
      <c r="F12" s="45">
        <v>0.39991740573794099</v>
      </c>
      <c r="G12" s="45">
        <v>0.39492892268998803</v>
      </c>
      <c r="H12" s="45">
        <v>0.39381192638838097</v>
      </c>
      <c r="I12" s="45">
        <v>0.390462977577271</v>
      </c>
      <c r="J12" s="40"/>
      <c r="K12" s="40" t="s">
        <v>2</v>
      </c>
      <c r="L12" s="42">
        <v>1.5</v>
      </c>
      <c r="M12" s="40"/>
      <c r="N12" s="46">
        <f t="shared" si="0"/>
        <v>0</v>
      </c>
      <c r="O12" s="46">
        <f t="shared" si="1"/>
        <v>0</v>
      </c>
      <c r="P12" s="46">
        <f t="shared" si="2"/>
        <v>0</v>
      </c>
      <c r="Q12" s="46">
        <f t="shared" si="3"/>
        <v>0</v>
      </c>
      <c r="R12" s="46">
        <f t="shared" si="4"/>
        <v>0</v>
      </c>
      <c r="S12" s="46">
        <f t="shared" si="5"/>
        <v>0</v>
      </c>
      <c r="T12" s="46">
        <f t="shared" si="6"/>
        <v>0</v>
      </c>
      <c r="U12" s="46">
        <f t="shared" si="7"/>
        <v>0</v>
      </c>
      <c r="V12" s="40"/>
      <c r="W12" s="46">
        <f t="shared" si="8"/>
        <v>0</v>
      </c>
      <c r="X12" s="46">
        <f t="shared" si="9"/>
        <v>0</v>
      </c>
      <c r="Y12" s="46">
        <f t="shared" si="10"/>
        <v>0</v>
      </c>
      <c r="Z12" s="46">
        <f t="shared" si="11"/>
        <v>0</v>
      </c>
      <c r="AA12" s="46">
        <f t="shared" si="12"/>
        <v>0</v>
      </c>
      <c r="AB12" s="46">
        <f t="shared" si="13"/>
        <v>0</v>
      </c>
      <c r="AC12" s="46">
        <f t="shared" si="14"/>
        <v>0</v>
      </c>
      <c r="AD12" s="46">
        <f t="shared" si="15"/>
        <v>0</v>
      </c>
      <c r="AE12" s="40"/>
      <c r="AF12" s="46">
        <f t="shared" si="16"/>
        <v>-2.3495171342260798E-2</v>
      </c>
      <c r="AG12" s="46">
        <f t="shared" si="16"/>
        <v>-0.14660458258114401</v>
      </c>
      <c r="AH12" s="46">
        <f t="shared" si="16"/>
        <v>-0.29686768105860201</v>
      </c>
      <c r="AI12" s="46">
        <f t="shared" si="16"/>
        <v>-0.37801181796524302</v>
      </c>
      <c r="AJ12" s="46">
        <f t="shared" si="16"/>
        <v>-0.39991740573794099</v>
      </c>
      <c r="AK12" s="46">
        <f t="shared" si="16"/>
        <v>-0.39492892268998803</v>
      </c>
      <c r="AL12" s="46">
        <f t="shared" si="16"/>
        <v>-0.39381192638838097</v>
      </c>
      <c r="AM12" s="46">
        <f t="shared" si="16"/>
        <v>-0.390462977577271</v>
      </c>
      <c r="AN12" s="40"/>
    </row>
    <row r="13" spans="1:40" x14ac:dyDescent="0.2">
      <c r="A13" s="38" t="s">
        <v>56</v>
      </c>
      <c r="B13" s="45">
        <v>1.25552392497817E-2</v>
      </c>
      <c r="C13" s="45">
        <v>0.147903766786354</v>
      </c>
      <c r="D13" s="45">
        <v>0.29419917808125901</v>
      </c>
      <c r="E13" s="45">
        <v>0.35781568892867899</v>
      </c>
      <c r="F13" s="45">
        <v>0.44214090719545401</v>
      </c>
      <c r="G13" s="45">
        <v>0.49625224125442202</v>
      </c>
      <c r="H13" s="45">
        <v>0.55138917151243105</v>
      </c>
      <c r="I13" s="45">
        <v>0.587123894159154</v>
      </c>
      <c r="J13" s="40"/>
      <c r="K13" s="40" t="s">
        <v>2</v>
      </c>
      <c r="L13" s="42">
        <v>1.5</v>
      </c>
      <c r="M13" s="40"/>
      <c r="N13" s="46">
        <f t="shared" si="0"/>
        <v>0</v>
      </c>
      <c r="O13" s="46">
        <f t="shared" si="1"/>
        <v>0</v>
      </c>
      <c r="P13" s="46">
        <f t="shared" si="2"/>
        <v>0</v>
      </c>
      <c r="Q13" s="46">
        <f t="shared" si="3"/>
        <v>0</v>
      </c>
      <c r="R13" s="46">
        <f t="shared" si="4"/>
        <v>0</v>
      </c>
      <c r="S13" s="46">
        <f t="shared" si="5"/>
        <v>0</v>
      </c>
      <c r="T13" s="46">
        <f t="shared" si="6"/>
        <v>0</v>
      </c>
      <c r="U13" s="46">
        <f t="shared" si="7"/>
        <v>0</v>
      </c>
      <c r="V13" s="46"/>
      <c r="W13" s="46">
        <f t="shared" si="8"/>
        <v>0</v>
      </c>
      <c r="X13" s="46">
        <f t="shared" si="9"/>
        <v>0</v>
      </c>
      <c r="Y13" s="46">
        <f t="shared" si="10"/>
        <v>0</v>
      </c>
      <c r="Z13" s="46">
        <f t="shared" si="11"/>
        <v>0</v>
      </c>
      <c r="AA13" s="46">
        <f t="shared" si="12"/>
        <v>0</v>
      </c>
      <c r="AB13" s="46">
        <f t="shared" si="13"/>
        <v>0</v>
      </c>
      <c r="AC13" s="46">
        <f t="shared" si="14"/>
        <v>0</v>
      </c>
      <c r="AD13" s="46">
        <f t="shared" si="15"/>
        <v>0</v>
      </c>
      <c r="AE13" s="40"/>
      <c r="AF13" s="46">
        <f t="shared" si="16"/>
        <v>-1.25552392497817E-2</v>
      </c>
      <c r="AG13" s="46">
        <f t="shared" si="16"/>
        <v>-0.147903766786354</v>
      </c>
      <c r="AH13" s="46">
        <f t="shared" si="16"/>
        <v>-0.29419917808125901</v>
      </c>
      <c r="AI13" s="46">
        <f t="shared" si="16"/>
        <v>-0.35781568892867899</v>
      </c>
      <c r="AJ13" s="46">
        <f t="shared" si="16"/>
        <v>-0.44214090719545401</v>
      </c>
      <c r="AK13" s="46">
        <f t="shared" si="16"/>
        <v>-0.49625224125442202</v>
      </c>
      <c r="AL13" s="46">
        <f t="shared" si="16"/>
        <v>-0.55138917151243105</v>
      </c>
      <c r="AM13" s="46">
        <f t="shared" si="16"/>
        <v>-0.587123894159154</v>
      </c>
      <c r="AN13" s="40"/>
    </row>
    <row r="14" spans="1:40" x14ac:dyDescent="0.2">
      <c r="A14" s="38" t="s">
        <v>57</v>
      </c>
      <c r="B14" s="45">
        <v>0.18155766531388701</v>
      </c>
      <c r="C14" s="45">
        <v>0.61667052836886105</v>
      </c>
      <c r="D14" s="45">
        <v>0.66623330811870496</v>
      </c>
      <c r="E14" s="45">
        <v>0.34244448625378299</v>
      </c>
      <c r="F14" s="45">
        <v>0.17886481676910901</v>
      </c>
      <c r="G14" s="45">
        <v>4.06308648866993E-2</v>
      </c>
      <c r="H14" s="45">
        <v>1.88356931167171E-3</v>
      </c>
      <c r="I14" s="45">
        <v>7.90662301754083E-2</v>
      </c>
      <c r="J14" s="40"/>
      <c r="K14" s="40" t="s">
        <v>2</v>
      </c>
      <c r="L14" s="42">
        <v>1.5</v>
      </c>
      <c r="M14" s="40"/>
      <c r="N14" s="46">
        <f t="shared" si="0"/>
        <v>0</v>
      </c>
      <c r="O14" s="46">
        <f t="shared" si="1"/>
        <v>0</v>
      </c>
      <c r="P14" s="46">
        <f t="shared" si="2"/>
        <v>0</v>
      </c>
      <c r="Q14" s="46">
        <f t="shared" si="3"/>
        <v>0</v>
      </c>
      <c r="R14" s="46">
        <f t="shared" si="4"/>
        <v>0</v>
      </c>
      <c r="S14" s="46">
        <f t="shared" si="5"/>
        <v>0</v>
      </c>
      <c r="T14" s="46">
        <f t="shared" si="6"/>
        <v>0</v>
      </c>
      <c r="U14" s="46">
        <f t="shared" si="7"/>
        <v>0</v>
      </c>
      <c r="V14" s="40"/>
      <c r="W14" s="46">
        <f t="shared" si="8"/>
        <v>0</v>
      </c>
      <c r="X14" s="46">
        <f t="shared" si="9"/>
        <v>0</v>
      </c>
      <c r="Y14" s="46">
        <f t="shared" si="10"/>
        <v>0</v>
      </c>
      <c r="Z14" s="46">
        <f t="shared" si="11"/>
        <v>0</v>
      </c>
      <c r="AA14" s="46">
        <f t="shared" si="12"/>
        <v>0</v>
      </c>
      <c r="AB14" s="46">
        <f t="shared" si="13"/>
        <v>0</v>
      </c>
      <c r="AC14" s="46">
        <f t="shared" si="14"/>
        <v>0</v>
      </c>
      <c r="AD14" s="46">
        <f t="shared" si="15"/>
        <v>0</v>
      </c>
      <c r="AE14" s="40"/>
      <c r="AF14" s="46">
        <f t="shared" si="16"/>
        <v>-0.18155766531388701</v>
      </c>
      <c r="AG14" s="46">
        <f t="shared" si="16"/>
        <v>-0.61667052836886105</v>
      </c>
      <c r="AH14" s="46">
        <f t="shared" si="16"/>
        <v>-0.66623330811870496</v>
      </c>
      <c r="AI14" s="46">
        <f t="shared" si="16"/>
        <v>-0.34244448625378299</v>
      </c>
      <c r="AJ14" s="46">
        <f t="shared" si="16"/>
        <v>-0.17886481676910901</v>
      </c>
      <c r="AK14" s="46">
        <f t="shared" si="16"/>
        <v>-4.06308648866993E-2</v>
      </c>
      <c r="AL14" s="46">
        <f t="shared" si="16"/>
        <v>-1.88356931167171E-3</v>
      </c>
      <c r="AM14" s="46">
        <f t="shared" si="16"/>
        <v>-7.90662301754083E-2</v>
      </c>
      <c r="AN14" s="40"/>
    </row>
    <row r="15" spans="1:40" x14ac:dyDescent="0.2">
      <c r="A15" s="38" t="s">
        <v>58</v>
      </c>
      <c r="B15" s="45">
        <v>0.85979441245682198</v>
      </c>
      <c r="C15" s="45">
        <v>0.89967679676210899</v>
      </c>
      <c r="D15" s="45">
        <v>0.89730849259085799</v>
      </c>
      <c r="E15" s="45">
        <v>0.85685268631498501</v>
      </c>
      <c r="F15" s="45">
        <v>0.81967165326777602</v>
      </c>
      <c r="G15" s="45">
        <v>0.77998911454944098</v>
      </c>
      <c r="H15" s="45">
        <v>0.74654244156343397</v>
      </c>
      <c r="I15" s="45">
        <v>0.73436894261409602</v>
      </c>
      <c r="J15" s="40"/>
      <c r="K15" s="40" t="s">
        <v>2</v>
      </c>
      <c r="L15" s="42">
        <v>1.5</v>
      </c>
      <c r="M15" s="40"/>
      <c r="N15" s="46">
        <f t="shared" si="0"/>
        <v>0</v>
      </c>
      <c r="O15" s="46">
        <f t="shared" si="1"/>
        <v>0</v>
      </c>
      <c r="P15" s="46">
        <f t="shared" si="2"/>
        <v>0</v>
      </c>
      <c r="Q15" s="46">
        <f t="shared" si="3"/>
        <v>0</v>
      </c>
      <c r="R15" s="46">
        <f t="shared" si="4"/>
        <v>0</v>
      </c>
      <c r="S15" s="46">
        <f t="shared" si="5"/>
        <v>0</v>
      </c>
      <c r="T15" s="46">
        <f t="shared" si="6"/>
        <v>0</v>
      </c>
      <c r="U15" s="46">
        <f t="shared" si="7"/>
        <v>0</v>
      </c>
      <c r="V15" s="40"/>
      <c r="W15" s="46">
        <f t="shared" si="8"/>
        <v>0</v>
      </c>
      <c r="X15" s="46">
        <f t="shared" si="9"/>
        <v>0</v>
      </c>
      <c r="Y15" s="46">
        <f t="shared" si="10"/>
        <v>0</v>
      </c>
      <c r="Z15" s="46">
        <f t="shared" si="11"/>
        <v>0</v>
      </c>
      <c r="AA15" s="46">
        <f t="shared" si="12"/>
        <v>0</v>
      </c>
      <c r="AB15" s="46">
        <f t="shared" si="13"/>
        <v>0</v>
      </c>
      <c r="AC15" s="46">
        <f t="shared" si="14"/>
        <v>0</v>
      </c>
      <c r="AD15" s="46">
        <f t="shared" si="15"/>
        <v>0</v>
      </c>
      <c r="AE15" s="40"/>
      <c r="AF15" s="46">
        <f t="shared" si="16"/>
        <v>-0.85979441245682198</v>
      </c>
      <c r="AG15" s="46">
        <f t="shared" si="16"/>
        <v>-0.89967679676210899</v>
      </c>
      <c r="AH15" s="46">
        <f t="shared" si="16"/>
        <v>-0.89730849259085799</v>
      </c>
      <c r="AI15" s="46">
        <f t="shared" si="16"/>
        <v>-0.85685268631498501</v>
      </c>
      <c r="AJ15" s="46">
        <f t="shared" si="16"/>
        <v>-0.81967165326777602</v>
      </c>
      <c r="AK15" s="46">
        <f t="shared" si="16"/>
        <v>-0.77998911454944098</v>
      </c>
      <c r="AL15" s="46">
        <f t="shared" si="16"/>
        <v>-0.74654244156343397</v>
      </c>
      <c r="AM15" s="46">
        <f t="shared" si="16"/>
        <v>-0.73436894261409602</v>
      </c>
      <c r="AN15" s="40"/>
    </row>
    <row r="16" spans="1:40" x14ac:dyDescent="0.2">
      <c r="A16" s="38" t="s">
        <v>59</v>
      </c>
      <c r="B16" s="45">
        <v>0.57648440269586199</v>
      </c>
      <c r="C16" s="45">
        <v>0.572814732008331</v>
      </c>
      <c r="D16" s="45">
        <v>0.55824522362219497</v>
      </c>
      <c r="E16" s="45">
        <v>0.48352825127430699</v>
      </c>
      <c r="F16" s="45">
        <v>0.39967098476382901</v>
      </c>
      <c r="G16" s="45">
        <v>0.32974582555729698</v>
      </c>
      <c r="H16" s="45">
        <v>0.28042007958237802</v>
      </c>
      <c r="I16" s="45">
        <v>0.22640868106836801</v>
      </c>
      <c r="J16" s="40"/>
      <c r="K16" s="40" t="s">
        <v>2</v>
      </c>
      <c r="L16" s="42">
        <v>1.5</v>
      </c>
      <c r="M16" s="40"/>
      <c r="N16" s="46">
        <f t="shared" si="0"/>
        <v>0</v>
      </c>
      <c r="O16" s="46">
        <f t="shared" si="1"/>
        <v>0</v>
      </c>
      <c r="P16" s="46">
        <f t="shared" si="2"/>
        <v>0</v>
      </c>
      <c r="Q16" s="46">
        <f t="shared" si="3"/>
        <v>0</v>
      </c>
      <c r="R16" s="46">
        <f t="shared" si="4"/>
        <v>0</v>
      </c>
      <c r="S16" s="46">
        <f t="shared" si="5"/>
        <v>0</v>
      </c>
      <c r="T16" s="46">
        <f t="shared" si="6"/>
        <v>0</v>
      </c>
      <c r="U16" s="46">
        <f t="shared" si="7"/>
        <v>0</v>
      </c>
      <c r="V16" s="40"/>
      <c r="W16" s="46">
        <f t="shared" si="8"/>
        <v>0</v>
      </c>
      <c r="X16" s="46">
        <f t="shared" si="9"/>
        <v>0</v>
      </c>
      <c r="Y16" s="46">
        <f t="shared" si="10"/>
        <v>0</v>
      </c>
      <c r="Z16" s="46">
        <f t="shared" si="11"/>
        <v>0</v>
      </c>
      <c r="AA16" s="46">
        <f t="shared" si="12"/>
        <v>0</v>
      </c>
      <c r="AB16" s="46">
        <f t="shared" si="13"/>
        <v>0</v>
      </c>
      <c r="AC16" s="46">
        <f t="shared" si="14"/>
        <v>0</v>
      </c>
      <c r="AD16" s="46">
        <f t="shared" si="15"/>
        <v>0</v>
      </c>
      <c r="AE16" s="40"/>
      <c r="AF16" s="46">
        <f t="shared" si="16"/>
        <v>-0.57648440269586199</v>
      </c>
      <c r="AG16" s="46">
        <f t="shared" si="16"/>
        <v>-0.572814732008331</v>
      </c>
      <c r="AH16" s="46">
        <f t="shared" si="16"/>
        <v>-0.55824522362219497</v>
      </c>
      <c r="AI16" s="46">
        <f t="shared" si="16"/>
        <v>-0.48352825127430699</v>
      </c>
      <c r="AJ16" s="46">
        <f t="shared" si="16"/>
        <v>-0.39967098476382901</v>
      </c>
      <c r="AK16" s="46">
        <f t="shared" si="16"/>
        <v>-0.32974582555729698</v>
      </c>
      <c r="AL16" s="46">
        <f t="shared" si="16"/>
        <v>-0.28042007958237802</v>
      </c>
      <c r="AM16" s="46">
        <f t="shared" si="16"/>
        <v>-0.22640868106836801</v>
      </c>
      <c r="AN16" s="40"/>
    </row>
    <row r="17" spans="1:40" x14ac:dyDescent="0.2">
      <c r="A17" s="38" t="s">
        <v>60</v>
      </c>
      <c r="B17" s="45">
        <v>0.66436452414679403</v>
      </c>
      <c r="C17" s="45">
        <v>0.79698599263293002</v>
      </c>
      <c r="D17" s="45">
        <v>0.87265483098672403</v>
      </c>
      <c r="E17" s="45">
        <v>0.83031571583429697</v>
      </c>
      <c r="F17" s="45">
        <v>0.87009681797178695</v>
      </c>
      <c r="G17" s="45">
        <v>0.87750395167267303</v>
      </c>
      <c r="H17" s="45">
        <v>0.894719142781085</v>
      </c>
      <c r="I17" s="45">
        <v>0.91746607060538199</v>
      </c>
      <c r="J17" s="40"/>
      <c r="K17" s="40" t="s">
        <v>2</v>
      </c>
      <c r="L17" s="42">
        <v>1.5</v>
      </c>
      <c r="M17" s="40"/>
      <c r="N17" s="46">
        <f t="shared" si="0"/>
        <v>0</v>
      </c>
      <c r="O17" s="46">
        <f t="shared" si="1"/>
        <v>0</v>
      </c>
      <c r="P17" s="46">
        <f t="shared" si="2"/>
        <v>0</v>
      </c>
      <c r="Q17" s="46">
        <f t="shared" si="3"/>
        <v>0</v>
      </c>
      <c r="R17" s="46">
        <f t="shared" si="4"/>
        <v>0</v>
      </c>
      <c r="S17" s="46">
        <f t="shared" si="5"/>
        <v>0</v>
      </c>
      <c r="T17" s="46">
        <f t="shared" si="6"/>
        <v>0</v>
      </c>
      <c r="U17" s="46">
        <f t="shared" si="7"/>
        <v>0</v>
      </c>
      <c r="V17" s="40"/>
      <c r="W17" s="46">
        <f t="shared" si="8"/>
        <v>0</v>
      </c>
      <c r="X17" s="46">
        <f t="shared" si="9"/>
        <v>0</v>
      </c>
      <c r="Y17" s="46">
        <f t="shared" si="10"/>
        <v>0</v>
      </c>
      <c r="Z17" s="46">
        <f t="shared" si="11"/>
        <v>0</v>
      </c>
      <c r="AA17" s="46">
        <f t="shared" si="12"/>
        <v>0</v>
      </c>
      <c r="AB17" s="46">
        <f t="shared" si="13"/>
        <v>0</v>
      </c>
      <c r="AC17" s="46">
        <f t="shared" si="14"/>
        <v>0</v>
      </c>
      <c r="AD17" s="46">
        <f t="shared" si="15"/>
        <v>0</v>
      </c>
      <c r="AE17" s="40"/>
      <c r="AF17" s="46">
        <f t="shared" si="16"/>
        <v>-0.66436452414679403</v>
      </c>
      <c r="AG17" s="46">
        <f t="shared" si="16"/>
        <v>-0.79698599263293002</v>
      </c>
      <c r="AH17" s="46">
        <f t="shared" si="16"/>
        <v>-0.87265483098672403</v>
      </c>
      <c r="AI17" s="46">
        <f t="shared" si="16"/>
        <v>-0.83031571583429697</v>
      </c>
      <c r="AJ17" s="46">
        <f t="shared" si="16"/>
        <v>-0.87009681797178695</v>
      </c>
      <c r="AK17" s="46">
        <f t="shared" si="16"/>
        <v>-0.87750395167267303</v>
      </c>
      <c r="AL17" s="46">
        <f t="shared" si="16"/>
        <v>-0.894719142781085</v>
      </c>
      <c r="AM17" s="46">
        <f t="shared" si="16"/>
        <v>-0.91746607060538199</v>
      </c>
      <c r="AN17" s="40"/>
    </row>
    <row r="18" spans="1:40" x14ac:dyDescent="0.2">
      <c r="A18" s="38" t="s">
        <v>61</v>
      </c>
      <c r="B18" s="45">
        <v>3.3686807640694497E-2</v>
      </c>
      <c r="C18" s="45">
        <v>0.19394908409301601</v>
      </c>
      <c r="D18" s="45">
        <v>0.31142229144973799</v>
      </c>
      <c r="E18" s="45">
        <v>0.34068353051203598</v>
      </c>
      <c r="F18" s="45">
        <v>0.31269221109040701</v>
      </c>
      <c r="G18" s="45">
        <v>0.25801191879839502</v>
      </c>
      <c r="H18" s="45">
        <v>0.200891021423557</v>
      </c>
      <c r="I18" s="45">
        <v>0.16229480493482301</v>
      </c>
      <c r="J18" s="40"/>
      <c r="K18" s="40" t="s">
        <v>2</v>
      </c>
      <c r="L18" s="42">
        <v>0.5</v>
      </c>
      <c r="M18" s="40"/>
      <c r="N18" s="46">
        <f t="shared" si="0"/>
        <v>0</v>
      </c>
      <c r="O18" s="46">
        <f t="shared" si="1"/>
        <v>0</v>
      </c>
      <c r="P18" s="46">
        <f t="shared" si="2"/>
        <v>0</v>
      </c>
      <c r="Q18" s="46">
        <f t="shared" si="3"/>
        <v>0</v>
      </c>
      <c r="R18" s="46">
        <f t="shared" si="4"/>
        <v>0</v>
      </c>
      <c r="S18" s="46">
        <f t="shared" si="5"/>
        <v>0</v>
      </c>
      <c r="T18" s="46">
        <f t="shared" si="6"/>
        <v>0</v>
      </c>
      <c r="U18" s="46">
        <f t="shared" si="7"/>
        <v>0</v>
      </c>
      <c r="V18" s="40"/>
      <c r="W18" s="46">
        <f t="shared" si="8"/>
        <v>0</v>
      </c>
      <c r="X18" s="46">
        <f t="shared" si="9"/>
        <v>0</v>
      </c>
      <c r="Y18" s="46">
        <f t="shared" si="10"/>
        <v>0</v>
      </c>
      <c r="Z18" s="46">
        <f t="shared" si="11"/>
        <v>0</v>
      </c>
      <c r="AA18" s="46">
        <f t="shared" si="12"/>
        <v>0</v>
      </c>
      <c r="AB18" s="46">
        <f t="shared" si="13"/>
        <v>0</v>
      </c>
      <c r="AC18" s="46">
        <f t="shared" si="14"/>
        <v>0</v>
      </c>
      <c r="AD18" s="46">
        <f t="shared" si="15"/>
        <v>0</v>
      </c>
      <c r="AE18" s="40"/>
      <c r="AF18" s="46">
        <f t="shared" si="16"/>
        <v>-3.3686807640694497E-2</v>
      </c>
      <c r="AG18" s="46">
        <f t="shared" si="16"/>
        <v>-0.19394908409301601</v>
      </c>
      <c r="AH18" s="46">
        <f t="shared" si="16"/>
        <v>-0.31142229144973799</v>
      </c>
      <c r="AI18" s="46">
        <f t="shared" si="16"/>
        <v>-0.34068353051203598</v>
      </c>
      <c r="AJ18" s="46">
        <f t="shared" si="16"/>
        <v>-0.31269221109040701</v>
      </c>
      <c r="AK18" s="46">
        <f t="shared" si="16"/>
        <v>-0.25801191879839502</v>
      </c>
      <c r="AL18" s="46">
        <f t="shared" si="16"/>
        <v>-0.200891021423557</v>
      </c>
      <c r="AM18" s="46">
        <f t="shared" si="16"/>
        <v>-0.16229480493482301</v>
      </c>
      <c r="AN18" s="40"/>
    </row>
    <row r="19" spans="1:40" x14ac:dyDescent="0.2">
      <c r="A19" s="39"/>
      <c r="B19" s="45"/>
      <c r="C19" s="45"/>
      <c r="D19" s="45"/>
      <c r="E19" s="45"/>
      <c r="F19" s="45"/>
      <c r="G19" s="45"/>
      <c r="H19" s="45"/>
      <c r="I19" s="45"/>
      <c r="J19" s="40"/>
      <c r="K19" s="40"/>
      <c r="L19" s="42"/>
      <c r="M19" s="40"/>
      <c r="N19" s="46"/>
      <c r="O19" s="46"/>
      <c r="P19" s="46"/>
      <c r="Q19" s="46"/>
      <c r="R19" s="40"/>
      <c r="S19" s="40"/>
      <c r="T19" s="40"/>
      <c r="U19" s="40"/>
      <c r="V19" s="40"/>
      <c r="W19" s="46"/>
      <c r="X19" s="46"/>
      <c r="Y19" s="46"/>
      <c r="Z19" s="46"/>
      <c r="AA19" s="40"/>
      <c r="AB19" s="40"/>
      <c r="AC19" s="40"/>
      <c r="AD19" s="40"/>
      <c r="AE19" s="40"/>
      <c r="AF19" s="40"/>
      <c r="AG19" s="40"/>
      <c r="AH19" s="40"/>
      <c r="AI19" s="40"/>
      <c r="AJ19" s="40"/>
      <c r="AK19" s="40"/>
      <c r="AL19" s="40"/>
      <c r="AM19" s="40"/>
      <c r="AN19" s="40"/>
    </row>
    <row r="20" spans="1:40" x14ac:dyDescent="0.2">
      <c r="A20" s="37" t="s">
        <v>62</v>
      </c>
      <c r="B20" s="45"/>
      <c r="C20" s="45"/>
      <c r="D20" s="45"/>
      <c r="E20" s="45"/>
      <c r="F20" s="45"/>
      <c r="G20" s="45"/>
      <c r="H20" s="45"/>
      <c r="I20" s="45"/>
      <c r="J20" s="40"/>
      <c r="K20" s="40"/>
      <c r="L20" s="42"/>
      <c r="M20" s="40"/>
      <c r="N20" s="46"/>
      <c r="O20" s="46"/>
      <c r="P20" s="46"/>
      <c r="Q20" s="46"/>
      <c r="R20" s="40"/>
      <c r="S20" s="40"/>
      <c r="T20" s="40"/>
      <c r="U20" s="40"/>
      <c r="V20" s="40"/>
      <c r="W20" s="46"/>
      <c r="X20" s="46"/>
      <c r="Y20" s="46"/>
      <c r="Z20" s="46"/>
      <c r="AA20" s="46"/>
      <c r="AB20" s="46"/>
      <c r="AC20" s="46"/>
      <c r="AD20" s="46"/>
      <c r="AE20" s="40"/>
      <c r="AF20" s="40"/>
      <c r="AG20" s="40"/>
      <c r="AH20" s="40"/>
      <c r="AI20" s="40"/>
      <c r="AJ20" s="40"/>
      <c r="AK20" s="40"/>
      <c r="AL20" s="40"/>
      <c r="AM20" s="40"/>
      <c r="AN20" s="40"/>
    </row>
    <row r="21" spans="1:40" x14ac:dyDescent="0.2">
      <c r="A21" s="38" t="s">
        <v>63</v>
      </c>
      <c r="B21" s="45">
        <v>-1.96827729647819E-4</v>
      </c>
      <c r="C21" s="45">
        <v>-4.5102467083562503E-3</v>
      </c>
      <c r="D21" s="45">
        <v>8.1140963655983805E-2</v>
      </c>
      <c r="E21" s="45">
        <v>0.196525941407663</v>
      </c>
      <c r="F21" s="45">
        <v>0.33503819735680601</v>
      </c>
      <c r="G21" s="45">
        <v>0.44215843720807702</v>
      </c>
      <c r="H21" s="45">
        <v>0.50098663623950102</v>
      </c>
      <c r="I21" s="45">
        <v>0.50949430161835496</v>
      </c>
      <c r="J21" s="40"/>
      <c r="K21" s="40" t="s">
        <v>2</v>
      </c>
      <c r="L21" s="42">
        <v>2</v>
      </c>
      <c r="M21" s="40"/>
      <c r="N21" s="46">
        <f>($N$4*B21)/$N$2</f>
        <v>0</v>
      </c>
      <c r="O21" s="46">
        <f>($N$4*C21+($O$4-$N$4)*B21)/$N$2</f>
        <v>0</v>
      </c>
      <c r="P21" s="46">
        <f>($N$4*D21+($O$4-$N$4)*C21+($P$4-$O$4)*B21)/$N$2</f>
        <v>0</v>
      </c>
      <c r="Q21" s="46">
        <f>($N$4*E21+($O$4-$N$4)*D21+($P$4-$O$4)*C21+($Q$4-$P$4)*B21)/$N$2</f>
        <v>0</v>
      </c>
      <c r="R21" s="46">
        <f>($N$4*F21+($O$4-$N$4)*E21+($P$4-$O$4)*D21+($Q$4-$P$4)*C21+($R$4-$Q$4)*B21)/$N$2</f>
        <v>0</v>
      </c>
      <c r="S21" s="46">
        <f>($N$4*G21+($O$4-$N$4)*F21+($P$4-$O$4)*E21+($Q$4-$P$4)*D21+($R$4-$Q$4)*C21+($S$4-$R$4)*B21)/$N$2</f>
        <v>0</v>
      </c>
      <c r="T21" s="46">
        <f>($N$4*H21+($O$4-$N$4)*G21+($P$4-$O$4)*F21+($Q$4-$P$4)*E21+($R$4-$Q$4)*D21+($S$4-$R$4)*C21+($T$4-$S$4)*B21)/$N$2</f>
        <v>0</v>
      </c>
      <c r="U21" s="46">
        <f>($N$4*I21+($O$4-$N$4)*H21+($P$4-$O$4)*G21+($Q$4-$P$4)*F21+($R$4-$Q$4)*E21+($S$4-$R$4)*D21+($T$4-$S$4)*C21+($U$4-$T$4)*B21)/$N$2</f>
        <v>0</v>
      </c>
      <c r="V21" s="40"/>
      <c r="W21" s="46">
        <f>($N$4*B21)/$N$2</f>
        <v>0</v>
      </c>
      <c r="X21" s="46">
        <f>($N$4*C21+$O$4*B21)/$N$2</f>
        <v>0</v>
      </c>
      <c r="Y21" s="46">
        <f>($N$4*D21+$O$4*C21+$P$4*B21)/$N$2</f>
        <v>0</v>
      </c>
      <c r="Z21" s="46">
        <f>($N$4*E21+$O$4*D21+$P$4*C21+$Q$4*B21)/$N$2</f>
        <v>0</v>
      </c>
      <c r="AA21" s="46">
        <f>($N$4*F21+$O$4*E21+$P$4*D21+$Q$4*C21+$R$4*B21)/$N$2</f>
        <v>0</v>
      </c>
      <c r="AB21" s="46">
        <f>($N$4*G21+$O$4*F21+$P$4*E21+$Q$4*D21+$R$4*C21+$S$4*B21)/$N$2</f>
        <v>0</v>
      </c>
      <c r="AC21" s="46">
        <f>($N$4*H21+$O$4*G21+$P$4*F21+$Q$4*E21+$R$4*D21+$S$4*C21+$T$4*B21)/$N$2</f>
        <v>0</v>
      </c>
      <c r="AD21" s="46">
        <f>($N$4*I21+$O$4*H21+$P$4*G21+$Q$4*F21+$R$4*E21+$S$4*D21+$T$4*C21+$U$4*B21)/$N$2</f>
        <v>0</v>
      </c>
      <c r="AE21" s="40"/>
      <c r="AF21" s="46">
        <f t="shared" ref="AF21:AM25" si="17">W21-B21</f>
        <v>1.96827729647819E-4</v>
      </c>
      <c r="AG21" s="46">
        <f t="shared" si="17"/>
        <v>4.5102467083562503E-3</v>
      </c>
      <c r="AH21" s="46">
        <f t="shared" si="17"/>
        <v>-8.1140963655983805E-2</v>
      </c>
      <c r="AI21" s="46">
        <f t="shared" si="17"/>
        <v>-0.196525941407663</v>
      </c>
      <c r="AJ21" s="46">
        <f t="shared" si="17"/>
        <v>-0.33503819735680601</v>
      </c>
      <c r="AK21" s="46">
        <f t="shared" si="17"/>
        <v>-0.44215843720807702</v>
      </c>
      <c r="AL21" s="46">
        <f t="shared" si="17"/>
        <v>-0.50098663623950102</v>
      </c>
      <c r="AM21" s="46">
        <f t="shared" si="17"/>
        <v>-0.50949430161835496</v>
      </c>
      <c r="AN21" s="40"/>
    </row>
    <row r="22" spans="1:40" x14ac:dyDescent="0.2">
      <c r="A22" s="38" t="s">
        <v>64</v>
      </c>
      <c r="B22" s="45">
        <v>-4.7795217319246401E-2</v>
      </c>
      <c r="C22" s="45">
        <v>-8.3665188513704095E-2</v>
      </c>
      <c r="D22" s="45">
        <v>-2.5965075500222801E-2</v>
      </c>
      <c r="E22" s="45">
        <v>0.136062140350868</v>
      </c>
      <c r="F22" s="45">
        <v>0.24948315934245599</v>
      </c>
      <c r="G22" s="45">
        <v>0.30226171274057001</v>
      </c>
      <c r="H22" s="45">
        <v>0.31896687034034299</v>
      </c>
      <c r="I22" s="45">
        <v>0.334702095769845</v>
      </c>
      <c r="J22" s="40"/>
      <c r="K22" s="40" t="s">
        <v>2</v>
      </c>
      <c r="L22" s="42">
        <v>2</v>
      </c>
      <c r="M22" s="40"/>
      <c r="N22" s="46">
        <f>($N$4*B22)/$N$2</f>
        <v>0</v>
      </c>
      <c r="O22" s="46">
        <f>($N$4*C22+($O$4-$N$4)*B22)/$N$2</f>
        <v>0</v>
      </c>
      <c r="P22" s="46">
        <f>($N$4*D22+($O$4-$N$4)*C22+($P$4-$O$4)*B22)/$N$2</f>
        <v>0</v>
      </c>
      <c r="Q22" s="46">
        <f>($N$4*E22+($O$4-$N$4)*D22+($P$4-$O$4)*C22+($Q$4-$P$4)*B22)/$N$2</f>
        <v>0</v>
      </c>
      <c r="R22" s="46">
        <f>($N$4*F22+($O$4-$N$4)*E22+($P$4-$O$4)*D22+($Q$4-$P$4)*C22+($R$4-$Q$4)*B22)/$N$2</f>
        <v>0</v>
      </c>
      <c r="S22" s="46">
        <f>($N$4*G22+($O$4-$N$4)*F22+($P$4-$O$4)*E22+($Q$4-$P$4)*D22+($R$4-$Q$4)*C22+($S$4-$R$4)*B22)/$N$2</f>
        <v>0</v>
      </c>
      <c r="T22" s="46">
        <f>($N$4*H22+($O$4-$N$4)*G22+($P$4-$O$4)*F22+($Q$4-$P$4)*E22+($R$4-$Q$4)*D22+($S$4-$R$4)*C22+($T$4-$S$4)*B22)/$N$2</f>
        <v>0</v>
      </c>
      <c r="U22" s="46">
        <f>($N$4*I22+($O$4-$N$4)*H22+($P$4-$O$4)*G22+($Q$4-$P$4)*F22+($R$4-$Q$4)*E22+($S$4-$R$4)*D22+($T$4-$S$4)*C22+($U$4-$T$4)*B22)/$N$2</f>
        <v>0</v>
      </c>
      <c r="V22" s="40"/>
      <c r="W22" s="46">
        <f>($N$4*B22)/$N$2</f>
        <v>0</v>
      </c>
      <c r="X22" s="46">
        <f>($N$4*C22+$O$4*B22)/$N$2</f>
        <v>0</v>
      </c>
      <c r="Y22" s="46">
        <f>($N$4*D22+$O$4*C22+$P$4*B22)/$N$2</f>
        <v>0</v>
      </c>
      <c r="Z22" s="46">
        <f>($N$4*E22+$O$4*D22+$P$4*C22+$Q$4*B22)/$N$2</f>
        <v>0</v>
      </c>
      <c r="AA22" s="46">
        <f>($N$4*F22+$O$4*E22+$P$4*D22+$Q$4*C22+$R$4*B22)/$N$2</f>
        <v>0</v>
      </c>
      <c r="AB22" s="46">
        <f>($N$4*G22+$O$4*F22+$P$4*E22+$Q$4*D22+$R$4*C22+$S$4*B22)/$N$2</f>
        <v>0</v>
      </c>
      <c r="AC22" s="46">
        <f>($N$4*H22+$O$4*G22+$P$4*F22+$Q$4*E22+$R$4*D22+$S$4*C22+$T$4*B22)/$N$2</f>
        <v>0</v>
      </c>
      <c r="AD22" s="46">
        <f>($N$4*I22+$O$4*H22+$P$4*G22+$Q$4*F22+$R$4*E22+$S$4*D22+$T$4*C22+$U$4*B22)/$N$2</f>
        <v>0</v>
      </c>
      <c r="AE22" s="40"/>
      <c r="AF22" s="46">
        <f t="shared" si="17"/>
        <v>4.7795217319246401E-2</v>
      </c>
      <c r="AG22" s="46">
        <f t="shared" si="17"/>
        <v>8.3665188513704095E-2</v>
      </c>
      <c r="AH22" s="46">
        <f t="shared" si="17"/>
        <v>2.5965075500222801E-2</v>
      </c>
      <c r="AI22" s="46">
        <f t="shared" si="17"/>
        <v>-0.136062140350868</v>
      </c>
      <c r="AJ22" s="46">
        <f t="shared" si="17"/>
        <v>-0.24948315934245599</v>
      </c>
      <c r="AK22" s="46">
        <f t="shared" si="17"/>
        <v>-0.30226171274057001</v>
      </c>
      <c r="AL22" s="46">
        <f t="shared" si="17"/>
        <v>-0.31896687034034299</v>
      </c>
      <c r="AM22" s="46">
        <f t="shared" si="17"/>
        <v>-0.334702095769845</v>
      </c>
      <c r="AN22" s="40"/>
    </row>
    <row r="23" spans="1:40" x14ac:dyDescent="0.2">
      <c r="A23" s="38" t="s">
        <v>65</v>
      </c>
      <c r="B23" s="45">
        <v>3.7262090021448001E-2</v>
      </c>
      <c r="C23" s="45">
        <v>8.2004395485248502E-2</v>
      </c>
      <c r="D23" s="45">
        <v>0.20286167984496101</v>
      </c>
      <c r="E23" s="45">
        <v>0.35280118293271301</v>
      </c>
      <c r="F23" s="45">
        <v>0.46214027755887499</v>
      </c>
      <c r="G23" s="45">
        <v>0.54513744474352999</v>
      </c>
      <c r="H23" s="45">
        <v>0.60235098846100599</v>
      </c>
      <c r="I23" s="45">
        <v>0.63581827231091603</v>
      </c>
      <c r="J23" s="40"/>
      <c r="K23" s="40" t="s">
        <v>2</v>
      </c>
      <c r="L23" s="42">
        <v>2</v>
      </c>
      <c r="M23" s="40"/>
      <c r="N23" s="46">
        <f>($N$4*B23)/$N$2</f>
        <v>0</v>
      </c>
      <c r="O23" s="46">
        <f>($N$4*C23+($O$4-$N$4)*B23)/$N$2</f>
        <v>0</v>
      </c>
      <c r="P23" s="46">
        <f>($N$4*D23+($O$4-$N$4)*C23+($P$4-$O$4)*B23)/$N$2</f>
        <v>0</v>
      </c>
      <c r="Q23" s="46">
        <f>($N$4*E23+($O$4-$N$4)*D23+($P$4-$O$4)*C23+($Q$4-$P$4)*B23)/$N$2</f>
        <v>0</v>
      </c>
      <c r="R23" s="46">
        <f>($N$4*F23+($O$4-$N$4)*E23+($P$4-$O$4)*D23+($Q$4-$P$4)*C23+($R$4-$Q$4)*B23)/$N$2</f>
        <v>0</v>
      </c>
      <c r="S23" s="46">
        <f>($N$4*G23+($O$4-$N$4)*F23+($P$4-$O$4)*E23+($Q$4-$P$4)*D23+($R$4-$Q$4)*C23+($S$4-$R$4)*B23)/$N$2</f>
        <v>0</v>
      </c>
      <c r="T23" s="46">
        <f>($N$4*H23+($O$4-$N$4)*G23+($P$4-$O$4)*F23+($Q$4-$P$4)*E23+($R$4-$Q$4)*D23+($S$4-$R$4)*C23+($T$4-$S$4)*B23)/$N$2</f>
        <v>0</v>
      </c>
      <c r="U23" s="46">
        <f>($N$4*I23+($O$4-$N$4)*H23+($P$4-$O$4)*G23+($Q$4-$P$4)*F23+($R$4-$Q$4)*E23+($S$4-$R$4)*D23+($T$4-$S$4)*C23+($U$4-$T$4)*B23)/$N$2</f>
        <v>0</v>
      </c>
      <c r="V23" s="40"/>
      <c r="W23" s="46">
        <f>($N$4*B23)/$N$2</f>
        <v>0</v>
      </c>
      <c r="X23" s="46">
        <f>($N$4*C23+$O$4*B23)/$N$2</f>
        <v>0</v>
      </c>
      <c r="Y23" s="46">
        <f>($N$4*D23+$O$4*C23+$P$4*B23)/$N$2</f>
        <v>0</v>
      </c>
      <c r="Z23" s="46">
        <f>($N$4*E23+$O$4*D23+$P$4*C23+$Q$4*B23)/$N$2</f>
        <v>0</v>
      </c>
      <c r="AA23" s="46">
        <f>($N$4*F23+$O$4*E23+$P$4*D23+$Q$4*C23+$R$4*B23)/$N$2</f>
        <v>0</v>
      </c>
      <c r="AB23" s="46">
        <f>($N$4*G23+$O$4*F23+$P$4*E23+$Q$4*D23+$R$4*C23+$S$4*B23)/$N$2</f>
        <v>0</v>
      </c>
      <c r="AC23" s="46">
        <f>($N$4*H23+$O$4*G23+$P$4*F23+$Q$4*E23+$R$4*D23+$S$4*C23+$T$4*B23)/$N$2</f>
        <v>0</v>
      </c>
      <c r="AD23" s="46">
        <f>($N$4*I23+$O$4*H23+$P$4*G23+$Q$4*F23+$R$4*E23+$S$4*D23+$T$4*C23+$U$4*B23)/$N$2</f>
        <v>0</v>
      </c>
      <c r="AE23" s="40"/>
      <c r="AF23" s="46">
        <f t="shared" si="17"/>
        <v>-3.7262090021448001E-2</v>
      </c>
      <c r="AG23" s="46">
        <f t="shared" si="17"/>
        <v>-8.2004395485248502E-2</v>
      </c>
      <c r="AH23" s="46">
        <f t="shared" si="17"/>
        <v>-0.20286167984496101</v>
      </c>
      <c r="AI23" s="46">
        <f t="shared" si="17"/>
        <v>-0.35280118293271301</v>
      </c>
      <c r="AJ23" s="46">
        <f t="shared" si="17"/>
        <v>-0.46214027755887499</v>
      </c>
      <c r="AK23" s="46">
        <f t="shared" si="17"/>
        <v>-0.54513744474352999</v>
      </c>
      <c r="AL23" s="46">
        <f t="shared" si="17"/>
        <v>-0.60235098846100599</v>
      </c>
      <c r="AM23" s="46">
        <f t="shared" si="17"/>
        <v>-0.63581827231091603</v>
      </c>
      <c r="AN23" s="40"/>
    </row>
    <row r="24" spans="1:40" x14ac:dyDescent="0.2">
      <c r="A24" s="38" t="s">
        <v>66</v>
      </c>
      <c r="B24" s="45">
        <v>1.2213443303676101E-2</v>
      </c>
      <c r="C24" s="45">
        <v>9.1251021045007097E-2</v>
      </c>
      <c r="D24" s="45">
        <v>0.23282737363700401</v>
      </c>
      <c r="E24" s="45">
        <v>0.37906847361733798</v>
      </c>
      <c r="F24" s="45">
        <v>0.50059872507969905</v>
      </c>
      <c r="G24" s="45">
        <v>0.61213531897955697</v>
      </c>
      <c r="H24" s="45">
        <v>0.69816912560421096</v>
      </c>
      <c r="I24" s="45">
        <v>0.74839119694940104</v>
      </c>
      <c r="J24" s="40"/>
      <c r="K24" s="40" t="s">
        <v>2</v>
      </c>
      <c r="L24" s="42">
        <v>3</v>
      </c>
      <c r="M24" s="40"/>
      <c r="N24" s="46">
        <f>($N$4*B24)/$N$2</f>
        <v>0</v>
      </c>
      <c r="O24" s="46">
        <f>($N$4*C24+($O$4-$N$4)*B24)/$N$2</f>
        <v>0</v>
      </c>
      <c r="P24" s="46">
        <f>($N$4*D24+($O$4-$N$4)*C24+($P$4-$O$4)*B24)/$N$2</f>
        <v>0</v>
      </c>
      <c r="Q24" s="46">
        <f>($N$4*E24+($O$4-$N$4)*D24+($P$4-$O$4)*C24+($Q$4-$P$4)*B24)/$N$2</f>
        <v>0</v>
      </c>
      <c r="R24" s="46">
        <f>($N$4*F24+($O$4-$N$4)*E24+($P$4-$O$4)*D24+($Q$4-$P$4)*C24+($R$4-$Q$4)*B24)/$N$2</f>
        <v>0</v>
      </c>
      <c r="S24" s="46">
        <f>($N$4*G24+($O$4-$N$4)*F24+($P$4-$O$4)*E24+($Q$4-$P$4)*D24+($R$4-$Q$4)*C24+($S$4-$R$4)*B24)/$N$2</f>
        <v>0</v>
      </c>
      <c r="T24" s="46">
        <f>($N$4*H24+($O$4-$N$4)*G24+($P$4-$O$4)*F24+($Q$4-$P$4)*E24+($R$4-$Q$4)*D24+($S$4-$R$4)*C24+($T$4-$S$4)*B24)/$N$2</f>
        <v>0</v>
      </c>
      <c r="U24" s="46">
        <f>($N$4*I24+($O$4-$N$4)*H24+($P$4-$O$4)*G24+($Q$4-$P$4)*F24+($R$4-$Q$4)*E24+($S$4-$R$4)*D24+($T$4-$S$4)*C24+($U$4-$T$4)*B24)/$N$2</f>
        <v>0</v>
      </c>
      <c r="V24" s="40"/>
      <c r="W24" s="46">
        <f>($N$4*B24)/$N$2</f>
        <v>0</v>
      </c>
      <c r="X24" s="46">
        <f>($N$4*C24+$O$4*B24)/$N$2</f>
        <v>0</v>
      </c>
      <c r="Y24" s="46">
        <f>($N$4*D24+$O$4*C24+$P$4*B24)/$N$2</f>
        <v>0</v>
      </c>
      <c r="Z24" s="46">
        <f>($N$4*E24+$O$4*D24+$P$4*C24+$Q$4*B24)/$N$2</f>
        <v>0</v>
      </c>
      <c r="AA24" s="46">
        <f>($N$4*F24+$O$4*E24+$P$4*D24+$Q$4*C24+$R$4*B24)/$N$2</f>
        <v>0</v>
      </c>
      <c r="AB24" s="46">
        <f>($N$4*G24+$O$4*F24+$P$4*E24+$Q$4*D24+$R$4*C24+$S$4*B24)/$N$2</f>
        <v>0</v>
      </c>
      <c r="AC24" s="46">
        <f>($N$4*H24+$O$4*G24+$P$4*F24+$Q$4*E24+$R$4*D24+$S$4*C24+$T$4*B24)/$N$2</f>
        <v>0</v>
      </c>
      <c r="AD24" s="46">
        <f>($N$4*I24+$O$4*H24+$P$4*G24+$Q$4*F24+$R$4*E24+$S$4*D24+$T$4*C24+$U$4*B24)/$N$2</f>
        <v>0</v>
      </c>
      <c r="AE24" s="40"/>
      <c r="AF24" s="46">
        <f t="shared" si="17"/>
        <v>-1.2213443303676101E-2</v>
      </c>
      <c r="AG24" s="46">
        <f t="shared" si="17"/>
        <v>-9.1251021045007097E-2</v>
      </c>
      <c r="AH24" s="46">
        <f t="shared" si="17"/>
        <v>-0.23282737363700401</v>
      </c>
      <c r="AI24" s="46">
        <f t="shared" si="17"/>
        <v>-0.37906847361733798</v>
      </c>
      <c r="AJ24" s="46">
        <f t="shared" si="17"/>
        <v>-0.50059872507969905</v>
      </c>
      <c r="AK24" s="46">
        <f t="shared" si="17"/>
        <v>-0.61213531897955697</v>
      </c>
      <c r="AL24" s="46">
        <f t="shared" si="17"/>
        <v>-0.69816912560421096</v>
      </c>
      <c r="AM24" s="46">
        <f t="shared" si="17"/>
        <v>-0.74839119694940104</v>
      </c>
      <c r="AN24" s="40"/>
    </row>
    <row r="25" spans="1:40" x14ac:dyDescent="0.2">
      <c r="A25" s="38" t="s">
        <v>67</v>
      </c>
      <c r="B25" s="45">
        <v>4.3116026123531997E-3</v>
      </c>
      <c r="C25" s="45">
        <v>5.1598797264283298E-2</v>
      </c>
      <c r="D25" s="45">
        <v>0.14581151728733899</v>
      </c>
      <c r="E25" s="45">
        <v>0.28574613786615599</v>
      </c>
      <c r="F25" s="45">
        <v>0.479647817586557</v>
      </c>
      <c r="G25" s="45">
        <v>0.71132514323717599</v>
      </c>
      <c r="H25" s="45">
        <v>0.94881918724658498</v>
      </c>
      <c r="I25" s="45">
        <v>1.1524581931318501</v>
      </c>
      <c r="J25" s="40"/>
      <c r="K25" s="40" t="s">
        <v>2</v>
      </c>
      <c r="L25" s="42">
        <v>2</v>
      </c>
      <c r="M25" s="40"/>
      <c r="N25" s="46">
        <f>($N$4*B25)/$N$2</f>
        <v>0</v>
      </c>
      <c r="O25" s="46">
        <f>($N$4*C25+($O$4-$N$4)*B25)/$N$2</f>
        <v>0</v>
      </c>
      <c r="P25" s="46">
        <f>($N$4*D25+($O$4-$N$4)*C25+($P$4-$O$4)*B25)/$N$2</f>
        <v>0</v>
      </c>
      <c r="Q25" s="46">
        <f>($N$4*E25+($O$4-$N$4)*D25+($P$4-$O$4)*C25+($Q$4-$P$4)*B25)/$N$2</f>
        <v>0</v>
      </c>
      <c r="R25" s="46">
        <f>($N$4*F25+($O$4-$N$4)*E25+($P$4-$O$4)*D25+($Q$4-$P$4)*C25+($R$4-$Q$4)*B25)/$N$2</f>
        <v>0</v>
      </c>
      <c r="S25" s="46">
        <f>($N$4*G25+($O$4-$N$4)*F25+($P$4-$O$4)*E25+($Q$4-$P$4)*D25+($R$4-$Q$4)*C25+($S$4-$R$4)*B25)/$N$2</f>
        <v>0</v>
      </c>
      <c r="T25" s="46">
        <f>($N$4*H25+($O$4-$N$4)*G25+($P$4-$O$4)*F25+($Q$4-$P$4)*E25+($R$4-$Q$4)*D25+($S$4-$R$4)*C25+($T$4-$S$4)*B25)/$N$2</f>
        <v>0</v>
      </c>
      <c r="U25" s="46">
        <f>($N$4*I25+($O$4-$N$4)*H25+($P$4-$O$4)*G25+($Q$4-$P$4)*F25+($R$4-$Q$4)*E25+($S$4-$R$4)*D25+($T$4-$S$4)*C25+($U$4-$T$4)*B25)/$N$2</f>
        <v>0</v>
      </c>
      <c r="V25" s="40"/>
      <c r="W25" s="46">
        <f>($N$4*B25)/$N$2</f>
        <v>0</v>
      </c>
      <c r="X25" s="46">
        <f>($N$4*C25+$O$4*B25)/$N$2</f>
        <v>0</v>
      </c>
      <c r="Y25" s="46">
        <f>($N$4*D25+$O$4*C25+$P$4*B25)/$N$2</f>
        <v>0</v>
      </c>
      <c r="Z25" s="46">
        <f>($N$4*E25+$O$4*D25+$P$4*C25+$Q$4*B25)/$N$2</f>
        <v>0</v>
      </c>
      <c r="AA25" s="46">
        <f>($N$4*F25+$O$4*E25+$P$4*D25+$Q$4*C25+$R$4*B25)/$N$2</f>
        <v>0</v>
      </c>
      <c r="AB25" s="46">
        <f>($N$4*G25+$O$4*F25+$P$4*E25+$Q$4*D25+$R$4*C25+$S$4*B25)/$N$2</f>
        <v>0</v>
      </c>
      <c r="AC25" s="46">
        <f>($N$4*H25+$O$4*G25+$P$4*F25+$Q$4*E25+$R$4*D25+$S$4*C25+$T$4*B25)/$N$2</f>
        <v>0</v>
      </c>
      <c r="AD25" s="46">
        <f>($N$4*I25+$O$4*H25+$P$4*G25+$Q$4*F25+$R$4*E25+$S$4*D25+$T$4*C25+$U$4*B25)/$N$2</f>
        <v>0</v>
      </c>
      <c r="AE25" s="40"/>
      <c r="AF25" s="46">
        <f t="shared" si="17"/>
        <v>-4.3116026123531997E-3</v>
      </c>
      <c r="AG25" s="46">
        <f t="shared" si="17"/>
        <v>-5.1598797264283298E-2</v>
      </c>
      <c r="AH25" s="46">
        <f t="shared" si="17"/>
        <v>-0.14581151728733899</v>
      </c>
      <c r="AI25" s="46">
        <f t="shared" si="17"/>
        <v>-0.28574613786615599</v>
      </c>
      <c r="AJ25" s="46">
        <f t="shared" si="17"/>
        <v>-0.479647817586557</v>
      </c>
      <c r="AK25" s="46">
        <f t="shared" si="17"/>
        <v>-0.71132514323717599</v>
      </c>
      <c r="AL25" s="46">
        <f t="shared" si="17"/>
        <v>-0.94881918724658498</v>
      </c>
      <c r="AM25" s="46">
        <f t="shared" si="17"/>
        <v>-1.1524581931318501</v>
      </c>
      <c r="AN25" s="40"/>
    </row>
    <row r="26" spans="1:40" x14ac:dyDescent="0.2">
      <c r="A26" s="39"/>
      <c r="B26" s="45"/>
      <c r="C26" s="45"/>
      <c r="D26" s="45"/>
      <c r="E26" s="45"/>
      <c r="F26" s="45"/>
      <c r="G26" s="45"/>
      <c r="H26" s="45"/>
      <c r="I26" s="45"/>
      <c r="J26" s="40"/>
      <c r="K26" s="40"/>
      <c r="L26" s="42"/>
      <c r="M26" s="40"/>
      <c r="N26" s="46"/>
      <c r="O26" s="46"/>
      <c r="P26" s="46"/>
      <c r="Q26" s="46"/>
      <c r="R26" s="40"/>
      <c r="S26" s="40"/>
      <c r="T26" s="40"/>
      <c r="U26" s="40"/>
      <c r="V26" s="40"/>
      <c r="W26" s="46"/>
      <c r="X26" s="46"/>
      <c r="Y26" s="46"/>
      <c r="Z26" s="46"/>
      <c r="AA26" s="40"/>
      <c r="AB26" s="40"/>
      <c r="AC26" s="40"/>
      <c r="AD26" s="40"/>
      <c r="AE26" s="40"/>
      <c r="AF26" s="40"/>
      <c r="AG26" s="40"/>
      <c r="AH26" s="40"/>
      <c r="AI26" s="40"/>
      <c r="AJ26" s="40"/>
      <c r="AK26" s="40"/>
      <c r="AL26" s="40"/>
      <c r="AM26" s="40"/>
      <c r="AN26" s="40"/>
    </row>
    <row r="27" spans="1:40" x14ac:dyDescent="0.2">
      <c r="A27" s="37" t="s">
        <v>68</v>
      </c>
      <c r="B27" s="45"/>
      <c r="C27" s="45"/>
      <c r="D27" s="45"/>
      <c r="E27" s="45"/>
      <c r="F27" s="45"/>
      <c r="G27" s="45"/>
      <c r="H27" s="45"/>
      <c r="I27" s="45"/>
      <c r="J27" s="40"/>
      <c r="K27" s="40"/>
      <c r="L27" s="42"/>
      <c r="M27" s="40"/>
      <c r="N27" s="46"/>
      <c r="O27" s="46"/>
      <c r="P27" s="46"/>
      <c r="Q27" s="46"/>
      <c r="R27" s="40"/>
      <c r="S27" s="40"/>
      <c r="T27" s="40"/>
      <c r="U27" s="40"/>
      <c r="V27" s="40"/>
      <c r="W27" s="46"/>
      <c r="X27" s="46"/>
      <c r="Y27" s="46"/>
      <c r="Z27" s="46"/>
      <c r="AA27" s="46"/>
      <c r="AB27" s="46"/>
      <c r="AC27" s="46"/>
      <c r="AD27" s="46"/>
      <c r="AE27" s="40"/>
      <c r="AF27" s="40"/>
      <c r="AG27" s="40"/>
      <c r="AH27" s="40"/>
      <c r="AI27" s="40"/>
      <c r="AJ27" s="40"/>
      <c r="AK27" s="40"/>
      <c r="AL27" s="40"/>
      <c r="AM27" s="40"/>
      <c r="AN27" s="40"/>
    </row>
    <row r="28" spans="1:40" x14ac:dyDescent="0.2">
      <c r="A28" s="38" t="s">
        <v>69</v>
      </c>
      <c r="B28" s="45">
        <v>5.8368083302925998E-2</v>
      </c>
      <c r="C28" s="45">
        <v>0.1162596301873</v>
      </c>
      <c r="D28" s="45">
        <v>0.164652684310053</v>
      </c>
      <c r="E28" s="45">
        <v>0.189441865583059</v>
      </c>
      <c r="F28" s="45">
        <v>0.17057026780933901</v>
      </c>
      <c r="G28" s="45">
        <v>0.14932953543066299</v>
      </c>
      <c r="H28" s="45">
        <v>0.13457370893732301</v>
      </c>
      <c r="I28" s="45">
        <v>0.11785511248844301</v>
      </c>
      <c r="J28" s="40"/>
      <c r="K28" s="40" t="s">
        <v>3</v>
      </c>
      <c r="L28" s="42">
        <v>0</v>
      </c>
      <c r="M28" s="40"/>
      <c r="N28" s="46">
        <f>L28+($N$4*B28)/$N$2</f>
        <v>0</v>
      </c>
      <c r="O28" s="46">
        <f>L28+($N$4*C28+$O$4*B28)/$N$2</f>
        <v>0</v>
      </c>
      <c r="P28" s="46">
        <f>L28+($N$4*D28+$O$4*C28+$P$4*B28)/$N$2</f>
        <v>0</v>
      </c>
      <c r="Q28" s="46">
        <f>L28+($N$4*E28+$O$4*D28+$P$4*C28+$Q$4*B28)/$N$2</f>
        <v>0</v>
      </c>
      <c r="R28" s="46">
        <f>L28+($N$4*F28+$O$4*E28+$P$4*D28+$Q$4*C28+$R$4*B28)/$N$2</f>
        <v>0</v>
      </c>
      <c r="S28" s="46">
        <f>L28+($N$4*G28+$O$4*F28+$P$4*E28+$Q$4*D28+$R$4*C28+$S$4*B28)/$N$2</f>
        <v>0</v>
      </c>
      <c r="T28" s="46">
        <f>L28+($N$4*H28+$O$4*G28+$P$4*F28+$Q$4*E28+$R$4*D28+$S$4*C28+$T$4*B28)/$N$2</f>
        <v>0</v>
      </c>
      <c r="U28" s="46">
        <f>L28+($N$4*I28+$O$4*H28+$P$4*G28+$Q$4*F28+$R$4*E28+$S$4*D28+$T$4*C28+$U$4*B28)/$N$2</f>
        <v>0</v>
      </c>
      <c r="V28" s="40"/>
      <c r="W28" s="46">
        <f>($N$4*B28)/$N$2</f>
        <v>0</v>
      </c>
      <c r="X28" s="46">
        <f>($N$4*C28+$O$4*B28)/$N$2</f>
        <v>0</v>
      </c>
      <c r="Y28" s="46">
        <f>($N$4*D28+$O$4*C28+$P$4*B28)/$N$2</f>
        <v>0</v>
      </c>
      <c r="Z28" s="46">
        <f>($N$4*E28+$O$4*D28+$P$4*C28+$Q$4*B28)/$N$2</f>
        <v>0</v>
      </c>
      <c r="AA28" s="46">
        <f>($N$4*F28+$O$4*E28+$P$4*D28+$Q$4*C28+$R$4*B28)/$N$2</f>
        <v>0</v>
      </c>
      <c r="AB28" s="46">
        <f>($N$4*G28+$O$4*F28+$P$4*E28+$Q$4*D28+$R$4*C28+$S$4*B28)/$N$2</f>
        <v>0</v>
      </c>
      <c r="AC28" s="46">
        <f>($N$4*H28+$O$4*G28+$P$4*F28+$Q$4*E28+$R$4*D28+$S$4*C28+$T$4*B28)/$N$2</f>
        <v>0</v>
      </c>
      <c r="AD28" s="46">
        <f>($N$4*I28+$O$4*H28+$P$4*G28+$Q$4*F28+$R$4*E28+$S$4*D28+$T$4*C28+$U$4*B28)/$N$2</f>
        <v>0</v>
      </c>
      <c r="AE28" s="40"/>
      <c r="AF28" s="46">
        <f t="shared" ref="AF28:AM30" si="18">W28-B28</f>
        <v>-5.8368083302925998E-2</v>
      </c>
      <c r="AG28" s="46">
        <f t="shared" si="18"/>
        <v>-0.1162596301873</v>
      </c>
      <c r="AH28" s="46">
        <f t="shared" si="18"/>
        <v>-0.164652684310053</v>
      </c>
      <c r="AI28" s="46">
        <f t="shared" si="18"/>
        <v>-0.189441865583059</v>
      </c>
      <c r="AJ28" s="46">
        <f t="shared" si="18"/>
        <v>-0.17057026780933901</v>
      </c>
      <c r="AK28" s="46">
        <f t="shared" si="18"/>
        <v>-0.14932953543066299</v>
      </c>
      <c r="AL28" s="46">
        <f t="shared" si="18"/>
        <v>-0.13457370893732301</v>
      </c>
      <c r="AM28" s="46">
        <f t="shared" si="18"/>
        <v>-0.11785511248844301</v>
      </c>
      <c r="AN28" s="40"/>
    </row>
    <row r="29" spans="1:40" x14ac:dyDescent="0.2">
      <c r="A29" s="38" t="s">
        <v>70</v>
      </c>
      <c r="B29" s="45">
        <v>-3.0231549165174301E-2</v>
      </c>
      <c r="C29" s="45">
        <v>-0.15297642018459401</v>
      </c>
      <c r="D29" s="45">
        <v>-0.22302368141956899</v>
      </c>
      <c r="E29" s="45">
        <v>-0.24541484837730701</v>
      </c>
      <c r="F29" s="45">
        <v>-0.240682461606474</v>
      </c>
      <c r="G29" s="45">
        <v>-0.22116199909196099</v>
      </c>
      <c r="H29" s="45">
        <v>-0.19188588432116499</v>
      </c>
      <c r="I29" s="45">
        <v>-0.167957577668362</v>
      </c>
      <c r="J29" s="40"/>
      <c r="K29" s="40" t="s">
        <v>3</v>
      </c>
      <c r="L29" s="42">
        <v>4</v>
      </c>
      <c r="M29" s="40"/>
      <c r="N29" s="46">
        <f>L29+($N$4*B29)/$N$2</f>
        <v>4</v>
      </c>
      <c r="O29" s="46">
        <f>L29+($N$4*C29+$O$4*B29)/$N$2</f>
        <v>4</v>
      </c>
      <c r="P29" s="46">
        <f>L29+($N$4*D29+$O$4*C29+$P$4*B29)/$N$2</f>
        <v>4</v>
      </c>
      <c r="Q29" s="46">
        <f>L29+($N$4*E29+$O$4*D29+$P$4*C29+$Q$4*B29)/$N$2</f>
        <v>4</v>
      </c>
      <c r="R29" s="46">
        <f>L29+($N$4*F29+$O$4*E29+$P$4*D29+$Q$4*C29+$R$4*B29)/$N$2</f>
        <v>4</v>
      </c>
      <c r="S29" s="46">
        <f>L29+($N$4*G29+$O$4*F29+$P$4*E29+$Q$4*D29+$R$4*C29+$S$4*B29)/$N$2</f>
        <v>4</v>
      </c>
      <c r="T29" s="46">
        <f>L29+($N$4*H29+$O$4*G29+$P$4*F29+$Q$4*E29+$R$4*D29+$S$4*C29+$T$4*B29)/$N$2</f>
        <v>4</v>
      </c>
      <c r="U29" s="46">
        <f>L29+($N$4*I29+$O$4*H29+$P$4*G29+$Q$4*F29+$R$4*E29+$S$4*D29+$T$4*C29+$U$4*B29)/$N$2</f>
        <v>4</v>
      </c>
      <c r="V29" s="40"/>
      <c r="W29" s="46">
        <f>($N$4*B29)/$N$2</f>
        <v>0</v>
      </c>
      <c r="X29" s="46">
        <f>($N$4*C29+$O$4*B29)/$N$2</f>
        <v>0</v>
      </c>
      <c r="Y29" s="46">
        <f>($N$4*D29+$O$4*C29+$P$4*B29)/$N$2</f>
        <v>0</v>
      </c>
      <c r="Z29" s="46">
        <f>($N$4*E29+$O$4*D29+$P$4*C29+$Q$4*B29)/$N$2</f>
        <v>0</v>
      </c>
      <c r="AA29" s="46">
        <f>($N$4*F29+$O$4*E29+$P$4*D29+$Q$4*C29+$R$4*B29)/$N$2</f>
        <v>0</v>
      </c>
      <c r="AB29" s="46">
        <f>($N$4*G29+$O$4*F29+$P$4*E29+$Q$4*D29+$R$4*C29+$S$4*B29)/$N$2</f>
        <v>0</v>
      </c>
      <c r="AC29" s="46">
        <f>($N$4*H29+$O$4*G29+$P$4*F29+$Q$4*E29+$R$4*D29+$S$4*C29+$T$4*B29)/$N$2</f>
        <v>0</v>
      </c>
      <c r="AD29" s="46">
        <f>($N$4*I29+$O$4*H29+$P$4*G29+$Q$4*F29+$R$4*E29+$S$4*D29+$T$4*C29+$U$4*B29)/$N$2</f>
        <v>0</v>
      </c>
      <c r="AE29" s="40"/>
      <c r="AF29" s="46">
        <f t="shared" si="18"/>
        <v>3.0231549165174301E-2</v>
      </c>
      <c r="AG29" s="46">
        <f t="shared" si="18"/>
        <v>0.15297642018459401</v>
      </c>
      <c r="AH29" s="46">
        <f t="shared" si="18"/>
        <v>0.22302368141956899</v>
      </c>
      <c r="AI29" s="46">
        <f t="shared" si="18"/>
        <v>0.24541484837730701</v>
      </c>
      <c r="AJ29" s="46">
        <f t="shared" si="18"/>
        <v>0.240682461606474</v>
      </c>
      <c r="AK29" s="46">
        <f t="shared" si="18"/>
        <v>0.22116199909196099</v>
      </c>
      <c r="AL29" s="46">
        <f t="shared" si="18"/>
        <v>0.19188588432116499</v>
      </c>
      <c r="AM29" s="46">
        <f t="shared" si="18"/>
        <v>0.167957577668362</v>
      </c>
      <c r="AN29" s="40"/>
    </row>
    <row r="30" spans="1:40" x14ac:dyDescent="0.2">
      <c r="A30" s="38" t="s">
        <v>71</v>
      </c>
      <c r="B30" s="45">
        <v>-0.224128541025748</v>
      </c>
      <c r="C30" s="45">
        <v>-0.105312292619963</v>
      </c>
      <c r="D30" s="45">
        <v>7.51693105305318E-3</v>
      </c>
      <c r="E30" s="45">
        <v>8.4470451690354907E-3</v>
      </c>
      <c r="F30" s="45">
        <v>1.9675877747349399E-2</v>
      </c>
      <c r="G30" s="45">
        <v>1.9164820991524101E-2</v>
      </c>
      <c r="H30" s="45">
        <v>2.4531877427924599E-2</v>
      </c>
      <c r="I30" s="45">
        <v>3.2578674555239197E-2</v>
      </c>
      <c r="J30" s="40"/>
      <c r="K30" s="40" t="s">
        <v>3</v>
      </c>
      <c r="L30" s="42">
        <v>80</v>
      </c>
      <c r="M30" s="40"/>
      <c r="N30" s="46">
        <f>L30+($N$4*B30)/$N$2</f>
        <v>80</v>
      </c>
      <c r="O30" s="46">
        <f>L30+($N$4*C30+$O$4*B30)/$N$2</f>
        <v>80</v>
      </c>
      <c r="P30" s="46">
        <f>L30+($N$4*D30+$O$4*C30+$P$4*B30)/$N$2</f>
        <v>80</v>
      </c>
      <c r="Q30" s="46">
        <f>L30+($N$4*E30+$O$4*D30+$P$4*C30+$Q$4*B30)/$N$2</f>
        <v>80</v>
      </c>
      <c r="R30" s="46">
        <f>L30+($N$4*F30+$O$4*E30+$P$4*D30+$Q$4*C30+$R$4*B30)/$N$2</f>
        <v>80</v>
      </c>
      <c r="S30" s="46">
        <f>L30+($N$4*G30+$O$4*F30+$P$4*E30+$Q$4*D30+$R$4*C30+$S$4*B30)/$N$2</f>
        <v>80</v>
      </c>
      <c r="T30" s="46">
        <f>L30+($N$4*H30+$O$4*G30+$P$4*F30+$Q$4*E30+$R$4*D30+$S$4*C30+$T$4*B30)/$N$2</f>
        <v>80</v>
      </c>
      <c r="U30" s="46">
        <f>L30+($N$4*I30+$O$4*H30+$P$4*G30+$Q$4*F30+$R$4*E30+$S$4*D30+$T$4*C30+$U$4*B30)/$N$2</f>
        <v>80</v>
      </c>
      <c r="V30" s="40"/>
      <c r="W30" s="46">
        <f>($N$4*B30)/$N$2</f>
        <v>0</v>
      </c>
      <c r="X30" s="46">
        <f>($N$4*C30+$O$4*B30)/$N$2</f>
        <v>0</v>
      </c>
      <c r="Y30" s="46">
        <f>($N$4*D30+$O$4*C30+$P$4*B30)/$N$2</f>
        <v>0</v>
      </c>
      <c r="Z30" s="46">
        <f>($N$4*E30+$O$4*D30+$P$4*C30+$Q$4*B30)/$N$2</f>
        <v>0</v>
      </c>
      <c r="AA30" s="46">
        <f>($N$4*F30+$O$4*E30+$P$4*D30+$Q$4*C30+$R$4*B30)/$N$2</f>
        <v>0</v>
      </c>
      <c r="AB30" s="46">
        <f>($N$4*G30+$O$4*F30+$P$4*E30+$Q$4*D30+$R$4*C30+$S$4*B30)/$N$2</f>
        <v>0</v>
      </c>
      <c r="AC30" s="46">
        <f>($N$4*H30+$O$4*G30+$P$4*F30+$Q$4*E30+$R$4*D30+$S$4*C30+$T$4*B30)/$N$2</f>
        <v>0</v>
      </c>
      <c r="AD30" s="46">
        <f>($N$4*I30+$O$4*H30+$P$4*G30+$Q$4*F30+$R$4*E30+$S$4*D30+$T$4*C30+$U$4*B30)/$N$2</f>
        <v>0</v>
      </c>
      <c r="AE30" s="40"/>
      <c r="AF30" s="46">
        <f t="shared" si="18"/>
        <v>0.224128541025748</v>
      </c>
      <c r="AG30" s="46">
        <f t="shared" si="18"/>
        <v>0.105312292619963</v>
      </c>
      <c r="AH30" s="46">
        <f t="shared" si="18"/>
        <v>-7.51693105305318E-3</v>
      </c>
      <c r="AI30" s="46">
        <f t="shared" si="18"/>
        <v>-8.4470451690354907E-3</v>
      </c>
      <c r="AJ30" s="46">
        <f t="shared" si="18"/>
        <v>-1.9675877747349399E-2</v>
      </c>
      <c r="AK30" s="46">
        <f t="shared" si="18"/>
        <v>-1.9164820991524101E-2</v>
      </c>
      <c r="AL30" s="46">
        <f t="shared" si="18"/>
        <v>-2.4531877427924599E-2</v>
      </c>
      <c r="AM30" s="46">
        <f t="shared" si="18"/>
        <v>-3.2578674555239197E-2</v>
      </c>
      <c r="AN30" s="40"/>
    </row>
    <row r="31" spans="1:40" x14ac:dyDescent="0.2">
      <c r="A31" s="40"/>
      <c r="B31" s="47"/>
      <c r="C31" s="47"/>
      <c r="D31" s="47"/>
      <c r="E31" s="47"/>
      <c r="F31" s="47"/>
      <c r="G31" s="47"/>
      <c r="H31" s="47"/>
      <c r="I31" s="47"/>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row>
    <row r="32" spans="1:40" x14ac:dyDescent="0.2">
      <c r="A32" s="40"/>
      <c r="B32" s="47"/>
      <c r="C32" s="47"/>
      <c r="D32" s="47"/>
      <c r="E32" s="47"/>
      <c r="F32" s="47"/>
      <c r="G32" s="47"/>
      <c r="H32" s="47"/>
      <c r="I32" s="47"/>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row>
    <row r="33" spans="1:12" x14ac:dyDescent="0.2">
      <c r="A33" s="2"/>
      <c r="C33" s="28"/>
      <c r="D33" s="28"/>
      <c r="E33" s="28"/>
      <c r="F33" s="28"/>
      <c r="G33" s="28"/>
      <c r="H33" s="28"/>
      <c r="I33" s="28"/>
    </row>
    <row r="34" spans="1:12" x14ac:dyDescent="0.2">
      <c r="A34" s="2"/>
      <c r="B34" s="28"/>
      <c r="C34" s="28"/>
      <c r="D34" s="28"/>
      <c r="E34" s="28"/>
      <c r="F34" s="28"/>
      <c r="G34" s="28"/>
      <c r="H34" s="28"/>
      <c r="I34" s="28"/>
    </row>
    <row r="35" spans="1:12" x14ac:dyDescent="0.2">
      <c r="A35" s="2"/>
      <c r="B35" s="29"/>
      <c r="C35" s="29"/>
      <c r="D35" s="29"/>
      <c r="E35" s="29"/>
      <c r="F35" s="29"/>
      <c r="G35" s="29"/>
      <c r="H35" s="29"/>
      <c r="I35" s="29"/>
    </row>
    <row r="36" spans="1:12" x14ac:dyDescent="0.2">
      <c r="A36" s="2"/>
      <c r="B36" s="29"/>
      <c r="C36" s="29"/>
      <c r="D36" s="29"/>
      <c r="E36" s="29"/>
      <c r="F36" s="29"/>
      <c r="G36" s="29"/>
      <c r="H36" s="29"/>
      <c r="I36" s="29"/>
    </row>
    <row r="37" spans="1:12" x14ac:dyDescent="0.2">
      <c r="A37" s="2"/>
      <c r="B37" s="29"/>
      <c r="C37" s="29"/>
      <c r="D37" s="29"/>
      <c r="E37" s="29"/>
      <c r="F37" s="29"/>
      <c r="G37" s="29"/>
      <c r="H37" s="29"/>
      <c r="I37" s="29"/>
    </row>
    <row r="38" spans="1:12" x14ac:dyDescent="0.2">
      <c r="A38" s="2"/>
      <c r="B38" s="29"/>
      <c r="C38" s="29"/>
      <c r="D38" s="29"/>
      <c r="E38" s="29"/>
      <c r="F38" s="29"/>
      <c r="G38" s="29"/>
      <c r="H38" s="29"/>
      <c r="I38" s="29"/>
      <c r="J38" s="29"/>
      <c r="K38" s="29"/>
      <c r="L38" s="29"/>
    </row>
    <row r="39" spans="1:12" x14ac:dyDescent="0.2">
      <c r="A39" s="2"/>
      <c r="B39" s="29"/>
      <c r="C39" s="29"/>
      <c r="D39" s="29"/>
      <c r="E39" s="29"/>
      <c r="F39" s="29"/>
      <c r="G39" s="29"/>
      <c r="H39" s="29"/>
      <c r="I39" s="29"/>
      <c r="J39" s="29"/>
      <c r="K39" s="29"/>
      <c r="L39" s="29"/>
    </row>
    <row r="40" spans="1:12" x14ac:dyDescent="0.2">
      <c r="A40" s="2"/>
      <c r="B40" s="29"/>
      <c r="C40" s="29"/>
      <c r="D40" s="29"/>
      <c r="E40" s="29"/>
      <c r="F40" s="29"/>
      <c r="G40" s="29"/>
      <c r="H40" s="29"/>
      <c r="I40" s="29"/>
      <c r="J40" s="29"/>
      <c r="K40" s="29"/>
      <c r="L40" s="29"/>
    </row>
    <row r="41" spans="1:12" x14ac:dyDescent="0.2">
      <c r="A41" s="2"/>
      <c r="B41" s="29"/>
      <c r="C41" s="29"/>
      <c r="D41" s="29"/>
      <c r="E41" s="29"/>
      <c r="F41" s="29"/>
      <c r="G41" s="29"/>
      <c r="H41" s="29"/>
      <c r="I41" s="29"/>
      <c r="J41" s="29"/>
      <c r="K41" s="29"/>
      <c r="L41" s="29"/>
    </row>
    <row r="42" spans="1:12" x14ac:dyDescent="0.2">
      <c r="A42" s="2"/>
      <c r="B42" s="29"/>
      <c r="C42" s="29"/>
      <c r="D42" s="29"/>
      <c r="E42" s="29"/>
      <c r="F42" s="29"/>
      <c r="G42" s="29"/>
      <c r="H42" s="29"/>
      <c r="I42" s="29"/>
      <c r="J42" s="29"/>
      <c r="K42" s="29"/>
      <c r="L42" s="29"/>
    </row>
    <row r="43" spans="1:12" x14ac:dyDescent="0.2">
      <c r="A43" s="2"/>
      <c r="B43" s="29"/>
      <c r="C43" s="29"/>
      <c r="D43" s="29"/>
      <c r="E43" s="29"/>
      <c r="F43" s="29"/>
      <c r="G43" s="29"/>
      <c r="H43" s="29"/>
      <c r="I43" s="29"/>
      <c r="J43" s="29"/>
      <c r="K43" s="29"/>
      <c r="L43" s="29"/>
    </row>
    <row r="44" spans="1:12" x14ac:dyDescent="0.2">
      <c r="A44" s="2"/>
      <c r="B44" s="29"/>
      <c r="C44" s="29"/>
      <c r="D44" s="29"/>
      <c r="E44" s="29"/>
      <c r="F44" s="29"/>
      <c r="G44" s="29"/>
      <c r="H44" s="29"/>
      <c r="I44" s="29"/>
      <c r="J44" s="29"/>
      <c r="K44" s="29"/>
      <c r="L44" s="29"/>
    </row>
    <row r="45" spans="1:12" x14ac:dyDescent="0.2">
      <c r="A45" s="2"/>
      <c r="B45" s="29"/>
      <c r="C45" s="29"/>
      <c r="D45" s="29"/>
      <c r="E45" s="29"/>
      <c r="F45" s="29"/>
      <c r="G45" s="29"/>
      <c r="H45" s="29"/>
      <c r="I45" s="29"/>
      <c r="J45" s="29"/>
      <c r="K45" s="29"/>
      <c r="L45" s="29"/>
    </row>
    <row r="46" spans="1:12" x14ac:dyDescent="0.2">
      <c r="A46" s="2"/>
      <c r="B46" s="29"/>
      <c r="C46" s="29"/>
      <c r="D46" s="29"/>
      <c r="E46" s="29"/>
      <c r="F46" s="29"/>
      <c r="G46" s="29"/>
      <c r="H46" s="29"/>
      <c r="I46" s="29"/>
      <c r="J46" s="29"/>
      <c r="K46" s="29"/>
      <c r="L46" s="29"/>
    </row>
    <row r="47" spans="1:12" x14ac:dyDescent="0.2">
      <c r="A47" s="2"/>
      <c r="B47" s="29"/>
      <c r="C47" s="29"/>
      <c r="D47" s="29"/>
      <c r="E47" s="29"/>
      <c r="F47" s="29"/>
      <c r="G47" s="29"/>
      <c r="H47" s="29"/>
      <c r="I47" s="29"/>
      <c r="J47" s="29"/>
      <c r="K47" s="29"/>
      <c r="L47" s="29"/>
    </row>
    <row r="48" spans="1:12" x14ac:dyDescent="0.2">
      <c r="A48" s="2"/>
      <c r="B48" s="29"/>
      <c r="C48" s="29"/>
      <c r="D48" s="29"/>
      <c r="E48" s="29"/>
      <c r="F48" s="29"/>
      <c r="G48" s="29"/>
      <c r="H48" s="29"/>
      <c r="I48" s="29"/>
      <c r="J48" s="29"/>
      <c r="K48" s="29"/>
      <c r="L48" s="29"/>
    </row>
    <row r="49" spans="1:12" x14ac:dyDescent="0.2">
      <c r="A49" s="2"/>
      <c r="B49" s="29"/>
      <c r="C49" s="29"/>
      <c r="D49" s="29"/>
      <c r="E49" s="29"/>
      <c r="F49" s="29"/>
      <c r="G49" s="29"/>
      <c r="H49" s="29"/>
      <c r="I49" s="29"/>
      <c r="J49" s="29"/>
      <c r="K49" s="29"/>
      <c r="L49" s="29"/>
    </row>
    <row r="50" spans="1:12" x14ac:dyDescent="0.2">
      <c r="A50" s="2"/>
      <c r="B50" s="29"/>
      <c r="C50" s="29"/>
      <c r="D50" s="29"/>
      <c r="E50" s="29"/>
      <c r="F50" s="29"/>
      <c r="G50" s="29"/>
      <c r="H50" s="29"/>
      <c r="I50" s="29"/>
      <c r="J50" s="29"/>
      <c r="K50" s="29"/>
      <c r="L50" s="29"/>
    </row>
    <row r="51" spans="1:12" x14ac:dyDescent="0.2">
      <c r="A51" s="2"/>
      <c r="B51" s="29"/>
      <c r="C51" s="29"/>
      <c r="D51" s="29"/>
      <c r="E51" s="29"/>
      <c r="F51" s="29"/>
      <c r="G51" s="29"/>
      <c r="H51" s="29"/>
      <c r="I51" s="29"/>
      <c r="J51" s="29"/>
      <c r="K51" s="29"/>
      <c r="L51" s="29"/>
    </row>
    <row r="52" spans="1:12" x14ac:dyDescent="0.2">
      <c r="A52" s="2"/>
      <c r="B52" s="29"/>
      <c r="C52" s="29"/>
      <c r="D52" s="29"/>
      <c r="E52" s="29"/>
      <c r="F52" s="29"/>
      <c r="G52" s="29"/>
      <c r="H52" s="29"/>
      <c r="I52" s="29"/>
      <c r="J52" s="29"/>
      <c r="K52" s="29"/>
      <c r="L52" s="29"/>
    </row>
    <row r="53" spans="1:12" x14ac:dyDescent="0.2">
      <c r="A53" s="2"/>
      <c r="B53" s="29"/>
      <c r="C53" s="29"/>
      <c r="D53" s="29"/>
      <c r="E53" s="29"/>
      <c r="F53" s="29"/>
      <c r="G53" s="29"/>
      <c r="H53" s="29"/>
      <c r="I53" s="29"/>
      <c r="J53" s="29"/>
      <c r="K53" s="29"/>
      <c r="L53" s="29"/>
    </row>
    <row r="54" spans="1:12" x14ac:dyDescent="0.2">
      <c r="A54" s="2"/>
      <c r="B54" s="29"/>
      <c r="C54" s="29"/>
      <c r="D54" s="29"/>
      <c r="E54" s="29"/>
      <c r="F54" s="29"/>
      <c r="G54" s="29"/>
      <c r="H54" s="29"/>
      <c r="I54" s="29"/>
      <c r="J54" s="29"/>
      <c r="K54" s="29"/>
      <c r="L54" s="29"/>
    </row>
    <row r="55" spans="1:12" x14ac:dyDescent="0.2">
      <c r="A55" s="2"/>
      <c r="B55" s="28"/>
      <c r="C55" s="28"/>
      <c r="D55" s="28"/>
      <c r="E55" s="28"/>
      <c r="F55" s="28"/>
      <c r="G55" s="28"/>
      <c r="H55" s="28"/>
      <c r="I55" s="28"/>
      <c r="J55" s="28"/>
      <c r="K55" s="28"/>
      <c r="L55" s="28"/>
    </row>
    <row r="56" spans="1:12" x14ac:dyDescent="0.2">
      <c r="A56" s="2"/>
    </row>
    <row r="57" spans="1:12" x14ac:dyDescent="0.2">
      <c r="A57" s="2"/>
    </row>
    <row r="58" spans="1:12" x14ac:dyDescent="0.2">
      <c r="A58" s="2"/>
    </row>
  </sheetData>
  <phoneticPr fontId="2" type="noConversion"/>
  <pageMargins left="0" right="0" top="0.98425196850393704" bottom="0.98425196850393704" header="0.51181102362204722" footer="0.51181102362204722"/>
  <pageSetup paperSize="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N155"/>
  <sheetViews>
    <sheetView zoomScale="80" zoomScaleNormal="80"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30" width="8.7109375" style="1" customWidth="1"/>
    <col min="31" max="31" width="2.7109375" style="1" customWidth="1"/>
    <col min="32" max="39" width="8.7109375" style="1" customWidth="1"/>
    <col min="40" max="16384" width="9.140625" style="1"/>
  </cols>
  <sheetData>
    <row r="1" spans="1:40" x14ac:dyDescent="0.2">
      <c r="A1" s="40" t="s">
        <v>94</v>
      </c>
      <c r="B1" s="40">
        <f>'DELFI-tool'!AL39</f>
        <v>75</v>
      </c>
      <c r="C1" s="40"/>
      <c r="D1" s="40"/>
      <c r="E1" s="40"/>
      <c r="F1" s="40"/>
      <c r="G1" s="40"/>
      <c r="H1" s="40"/>
      <c r="I1" s="40"/>
      <c r="J1" s="40"/>
      <c r="K1" s="40"/>
      <c r="L1" s="40"/>
      <c r="M1" s="40"/>
      <c r="N1" s="62" t="s">
        <v>76</v>
      </c>
      <c r="O1" s="62"/>
      <c r="P1" s="62"/>
      <c r="Q1" s="62"/>
      <c r="R1" s="62"/>
      <c r="S1" s="62"/>
      <c r="T1" s="62"/>
      <c r="U1" s="62"/>
      <c r="V1" s="40"/>
      <c r="W1" s="62" t="s">
        <v>76</v>
      </c>
      <c r="X1" s="62"/>
      <c r="Y1" s="62"/>
      <c r="Z1" s="62"/>
      <c r="AA1" s="62"/>
      <c r="AB1" s="62"/>
      <c r="AC1" s="62"/>
      <c r="AD1" s="62"/>
      <c r="AE1" s="40"/>
      <c r="AF1" s="40"/>
      <c r="AG1" s="40"/>
      <c r="AH1" s="40"/>
      <c r="AI1" s="40"/>
      <c r="AJ1" s="40"/>
      <c r="AK1" s="40"/>
      <c r="AL1" s="40"/>
      <c r="AM1" s="40"/>
      <c r="AN1" s="40"/>
    </row>
    <row r="2" spans="1:40" x14ac:dyDescent="0.2">
      <c r="A2" s="40" t="s">
        <v>13</v>
      </c>
      <c r="B2" s="40"/>
      <c r="C2" s="40"/>
      <c r="D2" s="40"/>
      <c r="E2" s="40"/>
      <c r="F2" s="40"/>
      <c r="G2" s="40"/>
      <c r="H2" s="40"/>
      <c r="I2" s="40"/>
      <c r="J2" s="40"/>
      <c r="K2" s="40"/>
      <c r="L2" s="40"/>
      <c r="M2" s="41" t="s">
        <v>1</v>
      </c>
      <c r="N2" s="42">
        <v>15</v>
      </c>
      <c r="O2" s="40"/>
      <c r="P2" s="40"/>
      <c r="Q2" s="40"/>
      <c r="R2" s="40"/>
      <c r="S2" s="40"/>
      <c r="T2" s="40"/>
      <c r="U2" s="40"/>
      <c r="V2" s="40"/>
      <c r="W2" s="40"/>
      <c r="X2" s="40"/>
      <c r="Y2" s="40"/>
      <c r="Z2" s="40"/>
      <c r="AA2" s="40"/>
      <c r="AB2" s="40"/>
      <c r="AC2" s="40"/>
      <c r="AD2" s="40"/>
      <c r="AE2" s="40"/>
      <c r="AF2" s="40"/>
      <c r="AG2" s="40"/>
      <c r="AH2" s="40"/>
      <c r="AI2" s="40"/>
      <c r="AJ2" s="40"/>
      <c r="AK2" s="40"/>
      <c r="AL2" s="40"/>
      <c r="AM2" s="40"/>
      <c r="AN2" s="40"/>
    </row>
    <row r="3" spans="1:40" x14ac:dyDescent="0.2">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row>
    <row r="4" spans="1:40" x14ac:dyDescent="0.2">
      <c r="A4" s="40"/>
      <c r="B4" s="40"/>
      <c r="C4" s="40"/>
      <c r="D4" s="40"/>
      <c r="E4" s="40"/>
      <c r="F4" s="40"/>
      <c r="G4" s="40"/>
      <c r="H4" s="40"/>
      <c r="I4" s="40"/>
      <c r="J4" s="40"/>
      <c r="K4" s="40"/>
      <c r="L4" s="40"/>
      <c r="M4" s="41" t="s">
        <v>4</v>
      </c>
      <c r="N4" s="42">
        <f>'DELFI-tool'!AN39-'DELFI-tool'!$AL39</f>
        <v>0</v>
      </c>
      <c r="O4" s="42">
        <f>'DELFI-tool'!AO39-'DELFI-tool'!$AL39</f>
        <v>0</v>
      </c>
      <c r="P4" s="42">
        <f>'DELFI-tool'!AP39-'DELFI-tool'!$AL39</f>
        <v>0</v>
      </c>
      <c r="Q4" s="42">
        <f>'DELFI-tool'!AQ39-'DELFI-tool'!$AL39</f>
        <v>0</v>
      </c>
      <c r="R4" s="42">
        <f>'DELFI-tool'!AR39-'DELFI-tool'!$AL39</f>
        <v>0</v>
      </c>
      <c r="S4" s="42">
        <f>'DELFI-tool'!AS39-'DELFI-tool'!$AL39</f>
        <v>0</v>
      </c>
      <c r="T4" s="42">
        <f>'DELFI-tool'!AT39-'DELFI-tool'!$AL39</f>
        <v>0</v>
      </c>
      <c r="U4" s="42">
        <f>'DELFI-tool'!AU39-'DELFI-tool'!$AL39</f>
        <v>0</v>
      </c>
      <c r="V4" s="40"/>
      <c r="W4" s="40"/>
      <c r="X4" s="40"/>
      <c r="Y4" s="40"/>
      <c r="Z4" s="40"/>
      <c r="AA4" s="40"/>
      <c r="AB4" s="40"/>
      <c r="AC4" s="40"/>
      <c r="AD4" s="40"/>
      <c r="AE4" s="40"/>
      <c r="AF4" s="40"/>
      <c r="AG4" s="40"/>
      <c r="AH4" s="40"/>
      <c r="AI4" s="40"/>
      <c r="AJ4" s="40"/>
      <c r="AK4" s="40"/>
      <c r="AL4" s="40"/>
      <c r="AM4" s="40"/>
      <c r="AN4" s="40"/>
    </row>
    <row r="5" spans="1:40" x14ac:dyDescent="0.2">
      <c r="A5" s="40"/>
      <c r="B5" s="40"/>
      <c r="C5" s="40"/>
      <c r="D5" s="40"/>
      <c r="E5" s="40"/>
      <c r="F5" s="40"/>
      <c r="G5" s="40"/>
      <c r="H5" s="40"/>
      <c r="I5" s="40"/>
      <c r="J5" s="40"/>
      <c r="K5" s="40"/>
      <c r="L5" s="40"/>
      <c r="M5" s="41"/>
      <c r="N5" s="42"/>
      <c r="O5" s="42"/>
      <c r="P5" s="42"/>
      <c r="Q5" s="42"/>
      <c r="R5" s="42"/>
      <c r="S5" s="42"/>
      <c r="T5" s="42"/>
      <c r="U5" s="42"/>
      <c r="V5" s="40"/>
      <c r="W5" s="40"/>
      <c r="X5" s="40"/>
      <c r="Y5" s="40"/>
      <c r="Z5" s="40"/>
      <c r="AA5" s="40"/>
      <c r="AB5" s="40"/>
      <c r="AC5" s="40"/>
      <c r="AD5" s="40"/>
      <c r="AE5" s="40"/>
      <c r="AF5" s="40"/>
      <c r="AG5" s="40"/>
      <c r="AH5" s="40"/>
      <c r="AI5" s="40"/>
      <c r="AJ5" s="40"/>
      <c r="AK5" s="40"/>
      <c r="AL5" s="40"/>
      <c r="AM5" s="40"/>
      <c r="AN5" s="40"/>
    </row>
    <row r="6" spans="1:40" x14ac:dyDescent="0.2">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row>
    <row r="7" spans="1:40" x14ac:dyDescent="0.2">
      <c r="A7" s="40"/>
      <c r="B7" s="43" t="s">
        <v>50</v>
      </c>
      <c r="C7" s="40"/>
      <c r="D7" s="40"/>
      <c r="E7" s="40"/>
      <c r="F7" s="40"/>
      <c r="G7" s="40"/>
      <c r="H7" s="40"/>
      <c r="I7" s="40"/>
      <c r="J7" s="40"/>
      <c r="K7" s="40"/>
      <c r="L7" s="40"/>
      <c r="M7" s="41"/>
      <c r="N7" s="43" t="s">
        <v>49</v>
      </c>
      <c r="O7" s="40"/>
      <c r="P7" s="40"/>
      <c r="Q7" s="40"/>
      <c r="R7" s="40"/>
      <c r="S7" s="40"/>
      <c r="T7" s="40"/>
      <c r="U7" s="40"/>
      <c r="V7" s="40"/>
      <c r="W7" s="43" t="s">
        <v>52</v>
      </c>
      <c r="X7" s="40"/>
      <c r="Y7" s="40"/>
      <c r="Z7" s="40"/>
      <c r="AA7" s="40"/>
      <c r="AB7" s="40"/>
      <c r="AC7" s="40"/>
      <c r="AD7" s="40"/>
      <c r="AE7" s="40"/>
      <c r="AF7" s="43" t="s">
        <v>48</v>
      </c>
      <c r="AG7" s="40"/>
      <c r="AH7" s="40"/>
      <c r="AI7" s="40"/>
      <c r="AJ7" s="40"/>
      <c r="AK7" s="40"/>
      <c r="AL7" s="40"/>
      <c r="AM7" s="40"/>
      <c r="AN7" s="40"/>
    </row>
    <row r="8" spans="1:40" x14ac:dyDescent="0.2">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row>
    <row r="9" spans="1:40" x14ac:dyDescent="0.2">
      <c r="A9" s="43"/>
      <c r="B9" s="40">
        <v>1</v>
      </c>
      <c r="C9" s="40">
        <v>2</v>
      </c>
      <c r="D9" s="40">
        <v>3</v>
      </c>
      <c r="E9" s="40">
        <v>4</v>
      </c>
      <c r="F9" s="40">
        <v>5</v>
      </c>
      <c r="G9" s="40">
        <v>6</v>
      </c>
      <c r="H9" s="40">
        <v>7</v>
      </c>
      <c r="I9" s="40">
        <v>8</v>
      </c>
      <c r="J9" s="40"/>
      <c r="K9" s="40" t="s">
        <v>16</v>
      </c>
      <c r="L9" s="40" t="s">
        <v>51</v>
      </c>
      <c r="M9" s="40"/>
      <c r="N9" s="40">
        <v>1</v>
      </c>
      <c r="O9" s="40">
        <v>2</v>
      </c>
      <c r="P9" s="40">
        <v>3</v>
      </c>
      <c r="Q9" s="40">
        <v>4</v>
      </c>
      <c r="R9" s="40">
        <v>5</v>
      </c>
      <c r="S9" s="40">
        <v>6</v>
      </c>
      <c r="T9" s="40">
        <v>7</v>
      </c>
      <c r="U9" s="40">
        <v>8</v>
      </c>
      <c r="V9" s="40"/>
      <c r="W9" s="40">
        <v>1</v>
      </c>
      <c r="X9" s="40">
        <v>2</v>
      </c>
      <c r="Y9" s="40">
        <v>3</v>
      </c>
      <c r="Z9" s="40">
        <v>4</v>
      </c>
      <c r="AA9" s="40">
        <v>5</v>
      </c>
      <c r="AB9" s="40">
        <v>6</v>
      </c>
      <c r="AC9" s="40">
        <v>7</v>
      </c>
      <c r="AD9" s="40">
        <v>8</v>
      </c>
      <c r="AE9" s="40"/>
      <c r="AF9" s="40">
        <v>1</v>
      </c>
      <c r="AG9" s="40">
        <v>2</v>
      </c>
      <c r="AH9" s="40">
        <v>3</v>
      </c>
      <c r="AI9" s="40">
        <v>4</v>
      </c>
      <c r="AJ9" s="40">
        <v>5</v>
      </c>
      <c r="AK9" s="40">
        <v>6</v>
      </c>
      <c r="AL9" s="40">
        <v>7</v>
      </c>
      <c r="AM9" s="40">
        <v>8</v>
      </c>
      <c r="AN9" s="40"/>
    </row>
    <row r="10" spans="1:40" x14ac:dyDescent="0.2">
      <c r="A10" s="37" t="s">
        <v>53</v>
      </c>
      <c r="B10" s="44"/>
      <c r="C10" s="44"/>
      <c r="D10" s="44"/>
      <c r="E10" s="44"/>
      <c r="F10" s="44"/>
      <c r="G10" s="44"/>
      <c r="H10" s="44"/>
      <c r="I10" s="44"/>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row>
    <row r="11" spans="1:40" x14ac:dyDescent="0.2">
      <c r="A11" s="38" t="s">
        <v>54</v>
      </c>
      <c r="B11" s="45">
        <v>-0.198670807745254</v>
      </c>
      <c r="C11" s="45">
        <v>-0.53474525104418003</v>
      </c>
      <c r="D11" s="45">
        <v>-0.81873702667021597</v>
      </c>
      <c r="E11" s="45">
        <v>-0.93421756527684496</v>
      </c>
      <c r="F11" s="45">
        <v>-0.84560892240839203</v>
      </c>
      <c r="G11" s="45">
        <v>-0.76593426986164603</v>
      </c>
      <c r="H11" s="45">
        <v>-0.73909704666724996</v>
      </c>
      <c r="I11" s="45">
        <v>-0.70194352760168299</v>
      </c>
      <c r="J11" s="40"/>
      <c r="K11" s="40" t="s">
        <v>2</v>
      </c>
      <c r="L11" s="42">
        <v>1.5</v>
      </c>
      <c r="M11" s="40"/>
      <c r="N11" s="46">
        <f t="shared" ref="N11:N18" si="0">($N$4*B11)/$N$2</f>
        <v>0</v>
      </c>
      <c r="O11" s="46">
        <f t="shared" ref="O11:O18" si="1">($N$4*C11+($O$4-2*$N$4)*B11)/$N$2</f>
        <v>0</v>
      </c>
      <c r="P11" s="46">
        <f t="shared" ref="P11:P18" si="2">($N$4*D11+($O$4-2*$N$4)*C11+($P$4-2*$O$4)*B11 +$N$4*B11)/$N$2</f>
        <v>0</v>
      </c>
      <c r="Q11" s="46">
        <f t="shared" ref="Q11:Q18" si="3">($N$4*E11+($O$4-2*$N$4)*D11+($P$4-2*$O$4)*C11+($Q$4-2*$P$4)*B11+$N$4*C11+$O$4*B11)/$N$2</f>
        <v>0</v>
      </c>
      <c r="R11" s="46">
        <f t="shared" ref="R11:R18" si="4">($N$4*F11+($O$4-2*$N$4)*E11+($P$4-2*$O$4)*D11+($Q$4-2*$P$4)*C11+($R$4-2*$Q$4)*B11+$N$4*D11+$O$4*C11+$P$4*B11)/$N$2</f>
        <v>0</v>
      </c>
      <c r="S11" s="46">
        <f t="shared" ref="S11:S18" si="5">($N$4*G11+($O$4-2*$N$4)*F11+($P$4-2*$O$4)*E11+($Q$4-2*$P$4)*D11+($R$4-2*$Q$4)*C11+($S$4-2*$R$4)*B11                                  +$N$4*E11+$O$4*D11+$P$4*C11+$Q$4*B11)/$N$2</f>
        <v>0</v>
      </c>
      <c r="T11" s="46">
        <f t="shared" ref="T11:T18" si="6">($N$4*H11+($O$4-2*$N$4)*G11+($P$4-2*$O$4)*F11+($Q$4-2*$P$4)*E11+($R$4-2*$Q$4)*D11+($S$4-2*$R$4)*C11+($T$4-2*$S$4)*B11+$N$4*F11+$O$4*E11+$P$4*D11+$Q$4*C11+$R$4*B11)/$N$2</f>
        <v>0</v>
      </c>
      <c r="U11" s="46">
        <f t="shared" ref="U11:U18" si="7">($N$4*I11+($O$4-2*$N$4)*H11+($P$4-2*$O$4)*G11+($Q$4-2*$P$4)*F11+($R$4-2*$Q$4)*E11+($S$4-2*$R$4)*D11+($T$4-2*$S$4)*C11+($U$4-2*$R$4)*B11+$N$4*G11+$O$4*F11+$P$4*E11+$Q$4*D11+$R$4*C11+$S$4*B11)/$N$2</f>
        <v>0</v>
      </c>
      <c r="V11" s="40"/>
      <c r="W11" s="46">
        <f>($N$4*B11)/$N$2</f>
        <v>0</v>
      </c>
      <c r="X11" s="46">
        <f>($N$4*C11+($O$4-$N$4)*B11)/$N$2</f>
        <v>0</v>
      </c>
      <c r="Y11" s="46">
        <f>($N$4*D11+($O$4-$N$4)*C11+($P$4-$O$4)*B11)/$N$2</f>
        <v>0</v>
      </c>
      <c r="Z11" s="46">
        <f>($N$4*E11+($O$4-$N$4)*D11+($P$4-$O$4)*C11+($Q$4-$P$4)*B11)/$N$2</f>
        <v>0</v>
      </c>
      <c r="AA11" s="46">
        <f>($N$4*F11+($O$4-$N$4)*E11+($P$4-$O$4)*D11+($Q$4-$P$4)*C11+($R$4-$Q$4)*B11)/$N$2</f>
        <v>0</v>
      </c>
      <c r="AB11" s="46">
        <f>($N$4*G11+($O$4-$N$4)*F11+($P$4-$O$4)*E11+($Q$4-$P$4)*D11+($R$4-$Q$4)*C11+($S$4-$R$4)*B11)/$N$2</f>
        <v>0</v>
      </c>
      <c r="AC11" s="46">
        <f>($N$4*H11+($O$4-$N$4)*G11+($P$4-$O$4)*F11+($Q$4-$P$4)*E11+($R$4-$Q$4)*D11+($S$4-$R$4)*C11+($T$4-$S$4)*B11)/$N$2</f>
        <v>0</v>
      </c>
      <c r="AD11" s="46">
        <f>($N$4*I11+($O$4-$N$4)*H11+($P$4-$O$4)*G11+($Q$4-$P$4)*F11+($R$4-$Q$4)*E11+($S$4-$R$4)*D11+($T$4-$S$4)*C11+($U$4-$T$4)*B11)/$N$2</f>
        <v>0</v>
      </c>
      <c r="AE11" s="40"/>
      <c r="AF11" s="46">
        <f t="shared" ref="AF11:AM18" si="8">W11-B11</f>
        <v>0.198670807745254</v>
      </c>
      <c r="AG11" s="46">
        <f t="shared" si="8"/>
        <v>0.53474525104418003</v>
      </c>
      <c r="AH11" s="46">
        <f t="shared" si="8"/>
        <v>0.81873702667021597</v>
      </c>
      <c r="AI11" s="46">
        <f t="shared" si="8"/>
        <v>0.93421756527684496</v>
      </c>
      <c r="AJ11" s="46">
        <f t="shared" si="8"/>
        <v>0.84560892240839203</v>
      </c>
      <c r="AK11" s="46">
        <f t="shared" si="8"/>
        <v>0.76593426986164603</v>
      </c>
      <c r="AL11" s="46">
        <f t="shared" si="8"/>
        <v>0.73909704666724996</v>
      </c>
      <c r="AM11" s="46">
        <f t="shared" si="8"/>
        <v>0.70194352760168299</v>
      </c>
      <c r="AN11" s="40"/>
    </row>
    <row r="12" spans="1:40" x14ac:dyDescent="0.2">
      <c r="A12" s="38" t="s">
        <v>55</v>
      </c>
      <c r="B12" s="45">
        <v>-0.20479037640678099</v>
      </c>
      <c r="C12" s="45">
        <v>-0.55312062214513202</v>
      </c>
      <c r="D12" s="45">
        <v>-0.95002710015137903</v>
      </c>
      <c r="E12" s="45">
        <v>-1.29094653680322</v>
      </c>
      <c r="F12" s="45">
        <v>-1.46138042908757</v>
      </c>
      <c r="G12" s="45">
        <v>-1.4810567403545301</v>
      </c>
      <c r="H12" s="45">
        <v>-1.47710636762609</v>
      </c>
      <c r="I12" s="45">
        <v>-1.4950861756379601</v>
      </c>
      <c r="J12" s="40"/>
      <c r="K12" s="40" t="s">
        <v>2</v>
      </c>
      <c r="L12" s="42">
        <v>1.5</v>
      </c>
      <c r="M12" s="40"/>
      <c r="N12" s="46">
        <f t="shared" si="0"/>
        <v>0</v>
      </c>
      <c r="O12" s="46">
        <f t="shared" si="1"/>
        <v>0</v>
      </c>
      <c r="P12" s="46">
        <f t="shared" si="2"/>
        <v>0</v>
      </c>
      <c r="Q12" s="46">
        <f t="shared" si="3"/>
        <v>0</v>
      </c>
      <c r="R12" s="46">
        <f t="shared" si="4"/>
        <v>0</v>
      </c>
      <c r="S12" s="46">
        <f t="shared" si="5"/>
        <v>0</v>
      </c>
      <c r="T12" s="46">
        <f t="shared" si="6"/>
        <v>0</v>
      </c>
      <c r="U12" s="46">
        <f t="shared" si="7"/>
        <v>0</v>
      </c>
      <c r="V12" s="40"/>
      <c r="W12" s="46">
        <f t="shared" ref="W12:W18" si="9">($N$4*B12)/$N$2</f>
        <v>0</v>
      </c>
      <c r="X12" s="46">
        <f t="shared" ref="X12:X18" si="10">($N$4*C12+($O$4-$N$4)*B12)/$N$2</f>
        <v>0</v>
      </c>
      <c r="Y12" s="46">
        <f t="shared" ref="Y12:Y18" si="11">($N$4*D12+($O$4-$N$4)*C12+($P$4-$O$4)*B12)/$N$2</f>
        <v>0</v>
      </c>
      <c r="Z12" s="46">
        <f t="shared" ref="Z12:Z18" si="12">($N$4*E12+($O$4-$N$4)*D12+($P$4-$O$4)*C12+($Q$4-$P$4)*B12)/$N$2</f>
        <v>0</v>
      </c>
      <c r="AA12" s="46">
        <f t="shared" ref="AA12:AA18" si="13">($N$4*F12+($O$4-$N$4)*E12+($P$4-$O$4)*D12+($Q$4-$P$4)*C12+($R$4-$Q$4)*B12)/$N$2</f>
        <v>0</v>
      </c>
      <c r="AB12" s="46">
        <f t="shared" ref="AB12:AB18" si="14">($N$4*G12+($O$4-$N$4)*F12+($P$4-$O$4)*E12+($Q$4-$P$4)*D12+($R$4-$Q$4)*C12+($S$4-$R$4)*B12)/$N$2</f>
        <v>0</v>
      </c>
      <c r="AC12" s="46">
        <f t="shared" ref="AC12:AC18" si="15">($N$4*H12+($O$4-$N$4)*G12+($P$4-$O$4)*F12+($Q$4-$P$4)*E12+($R$4-$Q$4)*D12+($S$4-$R$4)*C12+($T$4-$S$4)*B12)/$N$2</f>
        <v>0</v>
      </c>
      <c r="AD12" s="46">
        <f t="shared" ref="AD12:AD18" si="16">($N$4*I12+($O$4-$N$4)*H12+($P$4-$O$4)*G12+($Q$4-$P$4)*F12+($R$4-$Q$4)*E12+($S$4-$R$4)*D12+($T$4-$S$4)*C12+($U$4-$T$4)*B12)/$N$2</f>
        <v>0</v>
      </c>
      <c r="AE12" s="40"/>
      <c r="AF12" s="46">
        <f t="shared" si="8"/>
        <v>0.20479037640678099</v>
      </c>
      <c r="AG12" s="46">
        <f t="shared" si="8"/>
        <v>0.55312062214513202</v>
      </c>
      <c r="AH12" s="46">
        <f t="shared" si="8"/>
        <v>0.95002710015137903</v>
      </c>
      <c r="AI12" s="46">
        <f t="shared" si="8"/>
        <v>1.29094653680322</v>
      </c>
      <c r="AJ12" s="46">
        <f t="shared" si="8"/>
        <v>1.46138042908757</v>
      </c>
      <c r="AK12" s="46">
        <f t="shared" si="8"/>
        <v>1.4810567403545301</v>
      </c>
      <c r="AL12" s="46">
        <f t="shared" si="8"/>
        <v>1.47710636762609</v>
      </c>
      <c r="AM12" s="46">
        <f t="shared" si="8"/>
        <v>1.4950861756379601</v>
      </c>
      <c r="AN12" s="40"/>
    </row>
    <row r="13" spans="1:40" x14ac:dyDescent="0.2">
      <c r="A13" s="38" t="s">
        <v>56</v>
      </c>
      <c r="B13" s="45">
        <v>-0.15023245949490399</v>
      </c>
      <c r="C13" s="45">
        <v>-0.59435669609133002</v>
      </c>
      <c r="D13" s="45">
        <v>-0.68927470899760002</v>
      </c>
      <c r="E13" s="45">
        <v>-0.76592204156583299</v>
      </c>
      <c r="F13" s="45">
        <v>-0.89622154488940997</v>
      </c>
      <c r="G13" s="45">
        <v>-1.01738555039274</v>
      </c>
      <c r="H13" s="45">
        <v>-1.2136229511021901</v>
      </c>
      <c r="I13" s="45">
        <v>-1.4363489004606</v>
      </c>
      <c r="J13" s="40"/>
      <c r="K13" s="40" t="s">
        <v>2</v>
      </c>
      <c r="L13" s="42">
        <v>1.5</v>
      </c>
      <c r="M13" s="40"/>
      <c r="N13" s="46">
        <f t="shared" si="0"/>
        <v>0</v>
      </c>
      <c r="O13" s="46">
        <f t="shared" si="1"/>
        <v>0</v>
      </c>
      <c r="P13" s="46">
        <f t="shared" si="2"/>
        <v>0</v>
      </c>
      <c r="Q13" s="46">
        <f t="shared" si="3"/>
        <v>0</v>
      </c>
      <c r="R13" s="46">
        <f t="shared" si="4"/>
        <v>0</v>
      </c>
      <c r="S13" s="46">
        <f t="shared" si="5"/>
        <v>0</v>
      </c>
      <c r="T13" s="46">
        <f t="shared" si="6"/>
        <v>0</v>
      </c>
      <c r="U13" s="46">
        <f t="shared" si="7"/>
        <v>0</v>
      </c>
      <c r="V13" s="46"/>
      <c r="W13" s="46">
        <f t="shared" si="9"/>
        <v>0</v>
      </c>
      <c r="X13" s="46">
        <f t="shared" si="10"/>
        <v>0</v>
      </c>
      <c r="Y13" s="46">
        <f t="shared" si="11"/>
        <v>0</v>
      </c>
      <c r="Z13" s="46">
        <f t="shared" si="12"/>
        <v>0</v>
      </c>
      <c r="AA13" s="46">
        <f t="shared" si="13"/>
        <v>0</v>
      </c>
      <c r="AB13" s="46">
        <f t="shared" si="14"/>
        <v>0</v>
      </c>
      <c r="AC13" s="46">
        <f t="shared" si="15"/>
        <v>0</v>
      </c>
      <c r="AD13" s="46">
        <f t="shared" si="16"/>
        <v>0</v>
      </c>
      <c r="AE13" s="40"/>
      <c r="AF13" s="46">
        <f t="shared" si="8"/>
        <v>0.15023245949490399</v>
      </c>
      <c r="AG13" s="46">
        <f t="shared" si="8"/>
        <v>0.59435669609133002</v>
      </c>
      <c r="AH13" s="46">
        <f t="shared" si="8"/>
        <v>0.68927470899760002</v>
      </c>
      <c r="AI13" s="46">
        <f t="shared" si="8"/>
        <v>0.76592204156583299</v>
      </c>
      <c r="AJ13" s="46">
        <f t="shared" si="8"/>
        <v>0.89622154488940997</v>
      </c>
      <c r="AK13" s="46">
        <f t="shared" si="8"/>
        <v>1.01738555039274</v>
      </c>
      <c r="AL13" s="46">
        <f t="shared" si="8"/>
        <v>1.2136229511021901</v>
      </c>
      <c r="AM13" s="46">
        <f t="shared" si="8"/>
        <v>1.4363489004606</v>
      </c>
      <c r="AN13" s="40"/>
    </row>
    <row r="14" spans="1:40" x14ac:dyDescent="0.2">
      <c r="A14" s="38" t="s">
        <v>57</v>
      </c>
      <c r="B14" s="45">
        <v>-0.110917145800613</v>
      </c>
      <c r="C14" s="45">
        <v>-0.87294558769804198</v>
      </c>
      <c r="D14" s="45">
        <v>-1.26088970583485</v>
      </c>
      <c r="E14" s="45">
        <v>-0.87427323580639404</v>
      </c>
      <c r="F14" s="45">
        <v>-0.525690081154636</v>
      </c>
      <c r="G14" s="45">
        <v>-0.17048954385182399</v>
      </c>
      <c r="H14" s="45">
        <v>-0.31397544102901798</v>
      </c>
      <c r="I14" s="45">
        <v>-0.74511662459218397</v>
      </c>
      <c r="J14" s="40"/>
      <c r="K14" s="40" t="s">
        <v>2</v>
      </c>
      <c r="L14" s="42">
        <v>1.5</v>
      </c>
      <c r="M14" s="40"/>
      <c r="N14" s="46">
        <f t="shared" si="0"/>
        <v>0</v>
      </c>
      <c r="O14" s="46">
        <f t="shared" si="1"/>
        <v>0</v>
      </c>
      <c r="P14" s="46">
        <f t="shared" si="2"/>
        <v>0</v>
      </c>
      <c r="Q14" s="46">
        <f t="shared" si="3"/>
        <v>0</v>
      </c>
      <c r="R14" s="46">
        <f t="shared" si="4"/>
        <v>0</v>
      </c>
      <c r="S14" s="46">
        <f t="shared" si="5"/>
        <v>0</v>
      </c>
      <c r="T14" s="46">
        <f t="shared" si="6"/>
        <v>0</v>
      </c>
      <c r="U14" s="46">
        <f t="shared" si="7"/>
        <v>0</v>
      </c>
      <c r="V14" s="40"/>
      <c r="W14" s="46">
        <f t="shared" si="9"/>
        <v>0</v>
      </c>
      <c r="X14" s="46">
        <f t="shared" si="10"/>
        <v>0</v>
      </c>
      <c r="Y14" s="46">
        <f t="shared" si="11"/>
        <v>0</v>
      </c>
      <c r="Z14" s="46">
        <f t="shared" si="12"/>
        <v>0</v>
      </c>
      <c r="AA14" s="46">
        <f t="shared" si="13"/>
        <v>0</v>
      </c>
      <c r="AB14" s="46">
        <f t="shared" si="14"/>
        <v>0</v>
      </c>
      <c r="AC14" s="46">
        <f t="shared" si="15"/>
        <v>0</v>
      </c>
      <c r="AD14" s="46">
        <f t="shared" si="16"/>
        <v>0</v>
      </c>
      <c r="AE14" s="40"/>
      <c r="AF14" s="46">
        <f t="shared" si="8"/>
        <v>0.110917145800613</v>
      </c>
      <c r="AG14" s="46">
        <f t="shared" si="8"/>
        <v>0.87294558769804198</v>
      </c>
      <c r="AH14" s="46">
        <f t="shared" si="8"/>
        <v>1.26088970583485</v>
      </c>
      <c r="AI14" s="46">
        <f t="shared" si="8"/>
        <v>0.87427323580639404</v>
      </c>
      <c r="AJ14" s="46">
        <f t="shared" si="8"/>
        <v>0.525690081154636</v>
      </c>
      <c r="AK14" s="46">
        <f t="shared" si="8"/>
        <v>0.17048954385182399</v>
      </c>
      <c r="AL14" s="46">
        <f t="shared" si="8"/>
        <v>0.31397544102901798</v>
      </c>
      <c r="AM14" s="46">
        <f t="shared" si="8"/>
        <v>0.74511662459218397</v>
      </c>
      <c r="AN14" s="40"/>
    </row>
    <row r="15" spans="1:40" x14ac:dyDescent="0.2">
      <c r="A15" s="38" t="s">
        <v>58</v>
      </c>
      <c r="B15" s="45">
        <v>-0.51658688635998695</v>
      </c>
      <c r="C15" s="45">
        <v>-1.59487950541028</v>
      </c>
      <c r="D15" s="45">
        <v>-2.1661143572641302</v>
      </c>
      <c r="E15" s="45">
        <v>-2.25849329704702</v>
      </c>
      <c r="F15" s="45">
        <v>-2.0630507559993099</v>
      </c>
      <c r="G15" s="45">
        <v>-1.8967970551404201</v>
      </c>
      <c r="H15" s="45">
        <v>-1.8144961165959299</v>
      </c>
      <c r="I15" s="45">
        <v>-1.59797993305999</v>
      </c>
      <c r="J15" s="40"/>
      <c r="K15" s="40" t="s">
        <v>2</v>
      </c>
      <c r="L15" s="42">
        <v>1.5</v>
      </c>
      <c r="M15" s="40"/>
      <c r="N15" s="46">
        <f t="shared" si="0"/>
        <v>0</v>
      </c>
      <c r="O15" s="46">
        <f t="shared" si="1"/>
        <v>0</v>
      </c>
      <c r="P15" s="46">
        <f t="shared" si="2"/>
        <v>0</v>
      </c>
      <c r="Q15" s="46">
        <f t="shared" si="3"/>
        <v>0</v>
      </c>
      <c r="R15" s="46">
        <f t="shared" si="4"/>
        <v>0</v>
      </c>
      <c r="S15" s="46">
        <f t="shared" si="5"/>
        <v>0</v>
      </c>
      <c r="T15" s="46">
        <f t="shared" si="6"/>
        <v>0</v>
      </c>
      <c r="U15" s="46">
        <f t="shared" si="7"/>
        <v>0</v>
      </c>
      <c r="V15" s="40"/>
      <c r="W15" s="46">
        <f t="shared" si="9"/>
        <v>0</v>
      </c>
      <c r="X15" s="46">
        <f t="shared" si="10"/>
        <v>0</v>
      </c>
      <c r="Y15" s="46">
        <f t="shared" si="11"/>
        <v>0</v>
      </c>
      <c r="Z15" s="46">
        <f t="shared" si="12"/>
        <v>0</v>
      </c>
      <c r="AA15" s="46">
        <f t="shared" si="13"/>
        <v>0</v>
      </c>
      <c r="AB15" s="46">
        <f t="shared" si="14"/>
        <v>0</v>
      </c>
      <c r="AC15" s="46">
        <f t="shared" si="15"/>
        <v>0</v>
      </c>
      <c r="AD15" s="46">
        <f t="shared" si="16"/>
        <v>0</v>
      </c>
      <c r="AE15" s="40"/>
      <c r="AF15" s="46">
        <f t="shared" si="8"/>
        <v>0.51658688635998695</v>
      </c>
      <c r="AG15" s="46">
        <f t="shared" si="8"/>
        <v>1.59487950541028</v>
      </c>
      <c r="AH15" s="46">
        <f t="shared" si="8"/>
        <v>2.1661143572641302</v>
      </c>
      <c r="AI15" s="46">
        <f t="shared" si="8"/>
        <v>2.25849329704702</v>
      </c>
      <c r="AJ15" s="46">
        <f t="shared" si="8"/>
        <v>2.0630507559993099</v>
      </c>
      <c r="AK15" s="46">
        <f t="shared" si="8"/>
        <v>1.8967970551404201</v>
      </c>
      <c r="AL15" s="46">
        <f t="shared" si="8"/>
        <v>1.8144961165959299</v>
      </c>
      <c r="AM15" s="46">
        <f t="shared" si="8"/>
        <v>1.59797993305999</v>
      </c>
      <c r="AN15" s="40"/>
    </row>
    <row r="16" spans="1:40" x14ac:dyDescent="0.2">
      <c r="A16" s="38" t="s">
        <v>59</v>
      </c>
      <c r="B16" s="45">
        <v>-0.45039579783852002</v>
      </c>
      <c r="C16" s="45">
        <v>-1.15537832526958</v>
      </c>
      <c r="D16" s="45">
        <v>-1.53178321096808</v>
      </c>
      <c r="E16" s="45">
        <v>-1.57875025181452</v>
      </c>
      <c r="F16" s="45">
        <v>-1.4071663039956901</v>
      </c>
      <c r="G16" s="45">
        <v>-1.282457985815</v>
      </c>
      <c r="H16" s="45">
        <v>-1.25968863633578</v>
      </c>
      <c r="I16" s="45">
        <v>-1.1409730669396601</v>
      </c>
      <c r="J16" s="40"/>
      <c r="K16" s="40" t="s">
        <v>2</v>
      </c>
      <c r="L16" s="42">
        <v>1.5</v>
      </c>
      <c r="M16" s="40"/>
      <c r="N16" s="46">
        <f t="shared" si="0"/>
        <v>0</v>
      </c>
      <c r="O16" s="46">
        <f t="shared" si="1"/>
        <v>0</v>
      </c>
      <c r="P16" s="46">
        <f t="shared" si="2"/>
        <v>0</v>
      </c>
      <c r="Q16" s="46">
        <f t="shared" si="3"/>
        <v>0</v>
      </c>
      <c r="R16" s="46">
        <f t="shared" si="4"/>
        <v>0</v>
      </c>
      <c r="S16" s="46">
        <f t="shared" si="5"/>
        <v>0</v>
      </c>
      <c r="T16" s="46">
        <f t="shared" si="6"/>
        <v>0</v>
      </c>
      <c r="U16" s="46">
        <f t="shared" si="7"/>
        <v>0</v>
      </c>
      <c r="V16" s="40"/>
      <c r="W16" s="46">
        <f t="shared" si="9"/>
        <v>0</v>
      </c>
      <c r="X16" s="46">
        <f t="shared" si="10"/>
        <v>0</v>
      </c>
      <c r="Y16" s="46">
        <f t="shared" si="11"/>
        <v>0</v>
      </c>
      <c r="Z16" s="46">
        <f t="shared" si="12"/>
        <v>0</v>
      </c>
      <c r="AA16" s="46">
        <f t="shared" si="13"/>
        <v>0</v>
      </c>
      <c r="AB16" s="46">
        <f t="shared" si="14"/>
        <v>0</v>
      </c>
      <c r="AC16" s="46">
        <f t="shared" si="15"/>
        <v>0</v>
      </c>
      <c r="AD16" s="46">
        <f t="shared" si="16"/>
        <v>0</v>
      </c>
      <c r="AE16" s="40"/>
      <c r="AF16" s="46">
        <f t="shared" si="8"/>
        <v>0.45039579783852002</v>
      </c>
      <c r="AG16" s="46">
        <f t="shared" si="8"/>
        <v>1.15537832526958</v>
      </c>
      <c r="AH16" s="46">
        <f t="shared" si="8"/>
        <v>1.53178321096808</v>
      </c>
      <c r="AI16" s="46">
        <f t="shared" si="8"/>
        <v>1.57875025181452</v>
      </c>
      <c r="AJ16" s="46">
        <f t="shared" si="8"/>
        <v>1.4071663039956901</v>
      </c>
      <c r="AK16" s="46">
        <f t="shared" si="8"/>
        <v>1.282457985815</v>
      </c>
      <c r="AL16" s="46">
        <f t="shared" si="8"/>
        <v>1.25968863633578</v>
      </c>
      <c r="AM16" s="46">
        <f t="shared" si="8"/>
        <v>1.1409730669396601</v>
      </c>
      <c r="AN16" s="40"/>
    </row>
    <row r="17" spans="1:40" x14ac:dyDescent="0.2">
      <c r="A17" s="38" t="s">
        <v>60</v>
      </c>
      <c r="B17" s="45">
        <v>-0.45360638348738702</v>
      </c>
      <c r="C17" s="45">
        <v>-1.54939061459479</v>
      </c>
      <c r="D17" s="45">
        <v>-2.1856047387517101</v>
      </c>
      <c r="E17" s="45">
        <v>-2.2264583325742402</v>
      </c>
      <c r="F17" s="45">
        <v>-2.2154705062773501</v>
      </c>
      <c r="G17" s="45">
        <v>-2.0960550699380498</v>
      </c>
      <c r="H17" s="45">
        <v>-2.0752406483411301</v>
      </c>
      <c r="I17" s="45">
        <v>-1.9705614589192799</v>
      </c>
      <c r="J17" s="40"/>
      <c r="K17" s="40" t="s">
        <v>2</v>
      </c>
      <c r="L17" s="42">
        <v>1.5</v>
      </c>
      <c r="M17" s="40"/>
      <c r="N17" s="46">
        <f t="shared" si="0"/>
        <v>0</v>
      </c>
      <c r="O17" s="46">
        <f t="shared" si="1"/>
        <v>0</v>
      </c>
      <c r="P17" s="46">
        <f t="shared" si="2"/>
        <v>0</v>
      </c>
      <c r="Q17" s="46">
        <f t="shared" si="3"/>
        <v>0</v>
      </c>
      <c r="R17" s="46">
        <f t="shared" si="4"/>
        <v>0</v>
      </c>
      <c r="S17" s="46">
        <f t="shared" si="5"/>
        <v>0</v>
      </c>
      <c r="T17" s="46">
        <f t="shared" si="6"/>
        <v>0</v>
      </c>
      <c r="U17" s="46">
        <f t="shared" si="7"/>
        <v>0</v>
      </c>
      <c r="V17" s="40"/>
      <c r="W17" s="46">
        <f t="shared" si="9"/>
        <v>0</v>
      </c>
      <c r="X17" s="46">
        <f t="shared" si="10"/>
        <v>0</v>
      </c>
      <c r="Y17" s="46">
        <f t="shared" si="11"/>
        <v>0</v>
      </c>
      <c r="Z17" s="46">
        <f t="shared" si="12"/>
        <v>0</v>
      </c>
      <c r="AA17" s="46">
        <f t="shared" si="13"/>
        <v>0</v>
      </c>
      <c r="AB17" s="46">
        <f t="shared" si="14"/>
        <v>0</v>
      </c>
      <c r="AC17" s="46">
        <f t="shared" si="15"/>
        <v>0</v>
      </c>
      <c r="AD17" s="46">
        <f t="shared" si="16"/>
        <v>0</v>
      </c>
      <c r="AE17" s="40"/>
      <c r="AF17" s="46">
        <f t="shared" si="8"/>
        <v>0.45360638348738702</v>
      </c>
      <c r="AG17" s="46">
        <f t="shared" si="8"/>
        <v>1.54939061459479</v>
      </c>
      <c r="AH17" s="46">
        <f t="shared" si="8"/>
        <v>2.1856047387517101</v>
      </c>
      <c r="AI17" s="46">
        <f t="shared" si="8"/>
        <v>2.2264583325742402</v>
      </c>
      <c r="AJ17" s="46">
        <f t="shared" si="8"/>
        <v>2.2154705062773501</v>
      </c>
      <c r="AK17" s="46">
        <f t="shared" si="8"/>
        <v>2.0960550699380498</v>
      </c>
      <c r="AL17" s="46">
        <f t="shared" si="8"/>
        <v>2.0752406483411301</v>
      </c>
      <c r="AM17" s="46">
        <f t="shared" si="8"/>
        <v>1.9705614589192799</v>
      </c>
      <c r="AN17" s="40"/>
    </row>
    <row r="18" spans="1:40" x14ac:dyDescent="0.2">
      <c r="A18" s="38" t="s">
        <v>61</v>
      </c>
      <c r="B18" s="45">
        <v>-2.47892124650229E-2</v>
      </c>
      <c r="C18" s="45">
        <v>-0.24193679363498399</v>
      </c>
      <c r="D18" s="45">
        <v>-0.60653197143570703</v>
      </c>
      <c r="E18" s="45">
        <v>-0.89082868769951495</v>
      </c>
      <c r="F18" s="45">
        <v>-0.99973001870924405</v>
      </c>
      <c r="G18" s="45">
        <v>-0.95505923647920299</v>
      </c>
      <c r="H18" s="45">
        <v>-0.89901984021858505</v>
      </c>
      <c r="I18" s="45">
        <v>-0.87864747677977295</v>
      </c>
      <c r="J18" s="40"/>
      <c r="K18" s="40" t="s">
        <v>2</v>
      </c>
      <c r="L18" s="42">
        <v>0.5</v>
      </c>
      <c r="M18" s="40"/>
      <c r="N18" s="46">
        <f t="shared" si="0"/>
        <v>0</v>
      </c>
      <c r="O18" s="46">
        <f t="shared" si="1"/>
        <v>0</v>
      </c>
      <c r="P18" s="46">
        <f t="shared" si="2"/>
        <v>0</v>
      </c>
      <c r="Q18" s="46">
        <f t="shared" si="3"/>
        <v>0</v>
      </c>
      <c r="R18" s="46">
        <f t="shared" si="4"/>
        <v>0</v>
      </c>
      <c r="S18" s="46">
        <f t="shared" si="5"/>
        <v>0</v>
      </c>
      <c r="T18" s="46">
        <f t="shared" si="6"/>
        <v>0</v>
      </c>
      <c r="U18" s="46">
        <f t="shared" si="7"/>
        <v>0</v>
      </c>
      <c r="V18" s="40"/>
      <c r="W18" s="46">
        <f t="shared" si="9"/>
        <v>0</v>
      </c>
      <c r="X18" s="46">
        <f t="shared" si="10"/>
        <v>0</v>
      </c>
      <c r="Y18" s="46">
        <f t="shared" si="11"/>
        <v>0</v>
      </c>
      <c r="Z18" s="46">
        <f t="shared" si="12"/>
        <v>0</v>
      </c>
      <c r="AA18" s="46">
        <f t="shared" si="13"/>
        <v>0</v>
      </c>
      <c r="AB18" s="46">
        <f t="shared" si="14"/>
        <v>0</v>
      </c>
      <c r="AC18" s="46">
        <f t="shared" si="15"/>
        <v>0</v>
      </c>
      <c r="AD18" s="46">
        <f t="shared" si="16"/>
        <v>0</v>
      </c>
      <c r="AE18" s="40"/>
      <c r="AF18" s="46">
        <f t="shared" si="8"/>
        <v>2.47892124650229E-2</v>
      </c>
      <c r="AG18" s="46">
        <f t="shared" si="8"/>
        <v>0.24193679363498399</v>
      </c>
      <c r="AH18" s="46">
        <f t="shared" si="8"/>
        <v>0.60653197143570703</v>
      </c>
      <c r="AI18" s="46">
        <f t="shared" si="8"/>
        <v>0.89082868769951495</v>
      </c>
      <c r="AJ18" s="46">
        <f t="shared" si="8"/>
        <v>0.99973001870924405</v>
      </c>
      <c r="AK18" s="46">
        <f t="shared" si="8"/>
        <v>0.95505923647920299</v>
      </c>
      <c r="AL18" s="46">
        <f t="shared" si="8"/>
        <v>0.89901984021858505</v>
      </c>
      <c r="AM18" s="46">
        <f t="shared" si="8"/>
        <v>0.87864747677977295</v>
      </c>
      <c r="AN18" s="40"/>
    </row>
    <row r="19" spans="1:40" x14ac:dyDescent="0.2">
      <c r="A19" s="39"/>
      <c r="B19" s="45"/>
      <c r="C19" s="45"/>
      <c r="D19" s="45"/>
      <c r="E19" s="45"/>
      <c r="F19" s="45"/>
      <c r="G19" s="45"/>
      <c r="H19" s="45"/>
      <c r="I19" s="45"/>
      <c r="J19" s="40"/>
      <c r="K19" s="40"/>
      <c r="L19" s="42"/>
      <c r="M19" s="40"/>
      <c r="N19" s="46"/>
      <c r="O19" s="46"/>
      <c r="P19" s="46"/>
      <c r="Q19" s="46"/>
      <c r="R19" s="40"/>
      <c r="S19" s="40"/>
      <c r="T19" s="40"/>
      <c r="U19" s="40"/>
      <c r="V19" s="40"/>
      <c r="W19" s="46"/>
      <c r="X19" s="46"/>
      <c r="Y19" s="46"/>
      <c r="Z19" s="46"/>
      <c r="AA19" s="40"/>
      <c r="AB19" s="40"/>
      <c r="AC19" s="40"/>
      <c r="AD19" s="40"/>
      <c r="AE19" s="40"/>
      <c r="AF19" s="40"/>
      <c r="AG19" s="40"/>
      <c r="AH19" s="40"/>
      <c r="AI19" s="40"/>
      <c r="AJ19" s="40"/>
      <c r="AK19" s="40"/>
      <c r="AL19" s="40"/>
      <c r="AM19" s="40"/>
      <c r="AN19" s="40"/>
    </row>
    <row r="20" spans="1:40" x14ac:dyDescent="0.2">
      <c r="A20" s="37" t="s">
        <v>62</v>
      </c>
      <c r="B20" s="45"/>
      <c r="C20" s="45"/>
      <c r="D20" s="45"/>
      <c r="E20" s="45"/>
      <c r="F20" s="45"/>
      <c r="G20" s="45"/>
      <c r="H20" s="45"/>
      <c r="I20" s="45"/>
      <c r="J20" s="40"/>
      <c r="K20" s="40"/>
      <c r="L20" s="42"/>
      <c r="M20" s="40"/>
      <c r="N20" s="46"/>
      <c r="O20" s="46"/>
      <c r="P20" s="46"/>
      <c r="Q20" s="46"/>
      <c r="R20" s="40"/>
      <c r="S20" s="40"/>
      <c r="T20" s="40"/>
      <c r="U20" s="40"/>
      <c r="V20" s="40"/>
      <c r="W20" s="46"/>
      <c r="X20" s="46"/>
      <c r="Y20" s="46"/>
      <c r="Z20" s="46"/>
      <c r="AA20" s="46"/>
      <c r="AB20" s="46"/>
      <c r="AC20" s="46"/>
      <c r="AD20" s="46"/>
      <c r="AE20" s="40"/>
      <c r="AF20" s="40"/>
      <c r="AG20" s="40"/>
      <c r="AH20" s="40"/>
      <c r="AI20" s="40"/>
      <c r="AJ20" s="40"/>
      <c r="AK20" s="40"/>
      <c r="AL20" s="40"/>
      <c r="AM20" s="40"/>
      <c r="AN20" s="40"/>
    </row>
    <row r="21" spans="1:40" x14ac:dyDescent="0.2">
      <c r="A21" s="38" t="s">
        <v>63</v>
      </c>
      <c r="B21" s="45">
        <v>0.54775075896843495</v>
      </c>
      <c r="C21" s="45">
        <v>0.817274072247542</v>
      </c>
      <c r="D21" s="45">
        <v>0.990244751601428</v>
      </c>
      <c r="E21" s="45">
        <v>0.95521260505451699</v>
      </c>
      <c r="F21" s="45">
        <v>0.80728343319907903</v>
      </c>
      <c r="G21" s="45">
        <v>0.62038408036174197</v>
      </c>
      <c r="H21" s="45">
        <v>0.46898037425060901</v>
      </c>
      <c r="I21" s="45">
        <v>0.31739399002832602</v>
      </c>
      <c r="J21" s="40"/>
      <c r="K21" s="40" t="s">
        <v>2</v>
      </c>
      <c r="L21" s="42">
        <v>2</v>
      </c>
      <c r="M21" s="40"/>
      <c r="N21" s="46">
        <f>($N$4*B21)/$N$2</f>
        <v>0</v>
      </c>
      <c r="O21" s="46">
        <f>($N$4*C21+($O$4-2*$N$4)*B21)/$N$2</f>
        <v>0</v>
      </c>
      <c r="P21" s="46">
        <f>($N$4*D21+($O$4-2*$N$4)*C21+($P$4-2*$O$4)*B21 +$N$4*B21)/$N$2</f>
        <v>0</v>
      </c>
      <c r="Q21" s="46">
        <f>($N$4*E21+($O$4-2*$N$4)*D21+($P$4-2*$O$4)*C21+($Q$4-2*$P$4)*B21+$N$4*C21+$O$4*B21)/$N$2</f>
        <v>0</v>
      </c>
      <c r="R21" s="46">
        <f>($N$4*F21+($O$4-2*$N$4)*E21+($P$4-2*$O$4)*D21+($Q$4-2*$P$4)*C21+($R$4-2*$Q$4)*B21+$N$4*D21+$O$4*C21+$P$4*B21)/$N$2</f>
        <v>0</v>
      </c>
      <c r="S21" s="46">
        <f>($N$4*G21+($O$4-2*$N$4)*F21+($P$4-2*$O$4)*E21+($Q$4-2*$P$4)*D21+($R$4-2*$Q$4)*C21+($S$4-2*$R$4)*B21                                  +$N$4*E21+$O$4*D21+$P$4*C21+$Q$4*B21)/$N$2</f>
        <v>0</v>
      </c>
      <c r="T21" s="46">
        <f>($N$4*H21+($O$4-2*$N$4)*G21+($P$4-2*$O$4)*F21+($Q$4-2*$P$4)*E21+($R$4-2*$Q$4)*D21+($S$4-2*$R$4)*C21+($T$4-2*$S$4)*B21+$N$4*F21+$O$4*E21+$P$4*D21+$Q$4*C21+$R$4*B21)/$N$2</f>
        <v>0</v>
      </c>
      <c r="U21" s="46">
        <f>($N$4*I21+($O$4-2*$N$4)*H21+($P$4-2*$O$4)*G21+($Q$4-2*$P$4)*F21+($R$4-2*$Q$4)*E21+($S$4-2*$R$4)*D21+($T$4-2*$S$4)*C21+($U$4-2*$R$4)*B21+$N$4*G21+$O$4*F21+$P$4*E21+$Q$4*D21+$R$4*C21+$S$4*B21)/$N$2</f>
        <v>0</v>
      </c>
      <c r="V21" s="40"/>
      <c r="W21" s="46">
        <f t="shared" ref="W21:W25" si="17">($N$4*B21)/$N$2</f>
        <v>0</v>
      </c>
      <c r="X21" s="46">
        <f t="shared" ref="X21:X25" si="18">($N$4*C21+($O$4-$N$4)*B21)/$N$2</f>
        <v>0</v>
      </c>
      <c r="Y21" s="46">
        <f t="shared" ref="Y21:Y25" si="19">($N$4*D21+($O$4-$N$4)*C21+($P$4-$O$4)*B21)/$N$2</f>
        <v>0</v>
      </c>
      <c r="Z21" s="46">
        <f t="shared" ref="Z21:Z25" si="20">($N$4*E21+($O$4-$N$4)*D21+($P$4-$O$4)*C21+($Q$4-$P$4)*B21)/$N$2</f>
        <v>0</v>
      </c>
      <c r="AA21" s="46">
        <f t="shared" ref="AA21:AA25" si="21">($N$4*F21+($O$4-$N$4)*E21+($P$4-$O$4)*D21+($Q$4-$P$4)*C21+($R$4-$Q$4)*B21)/$N$2</f>
        <v>0</v>
      </c>
      <c r="AB21" s="46">
        <f t="shared" ref="AB21:AB25" si="22">($N$4*G21+($O$4-$N$4)*F21+($P$4-$O$4)*E21+($Q$4-$P$4)*D21+($R$4-$Q$4)*C21+($S$4-$R$4)*B21)/$N$2</f>
        <v>0</v>
      </c>
      <c r="AC21" s="46">
        <f t="shared" ref="AC21:AC25" si="23">($N$4*H21+($O$4-$N$4)*G21+($P$4-$O$4)*F21+($Q$4-$P$4)*E21+($R$4-$Q$4)*D21+($S$4-$R$4)*C21+($T$4-$S$4)*B21)/$N$2</f>
        <v>0</v>
      </c>
      <c r="AD21" s="46">
        <f t="shared" ref="AD21:AD25" si="24">($N$4*I21+($O$4-$N$4)*H21+($P$4-$O$4)*G21+($Q$4-$P$4)*F21+($R$4-$Q$4)*E21+($S$4-$R$4)*D21+($T$4-$S$4)*C21+($U$4-$T$4)*B21)/$N$2</f>
        <v>0</v>
      </c>
      <c r="AE21" s="40"/>
      <c r="AF21" s="46">
        <f t="shared" ref="AF21:AM25" si="25">W21-B21</f>
        <v>-0.54775075896843495</v>
      </c>
      <c r="AG21" s="46">
        <f t="shared" si="25"/>
        <v>-0.817274072247542</v>
      </c>
      <c r="AH21" s="46">
        <f t="shared" si="25"/>
        <v>-0.990244751601428</v>
      </c>
      <c r="AI21" s="46">
        <f t="shared" si="25"/>
        <v>-0.95521260505451699</v>
      </c>
      <c r="AJ21" s="46">
        <f t="shared" si="25"/>
        <v>-0.80728343319907903</v>
      </c>
      <c r="AK21" s="46">
        <f t="shared" si="25"/>
        <v>-0.62038408036174197</v>
      </c>
      <c r="AL21" s="46">
        <f t="shared" si="25"/>
        <v>-0.46898037425060901</v>
      </c>
      <c r="AM21" s="46">
        <f t="shared" si="25"/>
        <v>-0.31739399002832602</v>
      </c>
      <c r="AN21" s="40"/>
    </row>
    <row r="22" spans="1:40" x14ac:dyDescent="0.2">
      <c r="A22" s="38" t="s">
        <v>64</v>
      </c>
      <c r="B22" s="45">
        <v>2.1424020232231999</v>
      </c>
      <c r="C22" s="45">
        <v>3.57105730483427</v>
      </c>
      <c r="D22" s="45">
        <v>3.6318622449913698</v>
      </c>
      <c r="E22" s="45">
        <v>2.5765586760610999</v>
      </c>
      <c r="F22" s="45">
        <v>1.8434081946924199</v>
      </c>
      <c r="G22" s="45">
        <v>1.68744300164938</v>
      </c>
      <c r="H22" s="45">
        <v>1.6714329855971799</v>
      </c>
      <c r="I22" s="45">
        <v>1.2840403002912799</v>
      </c>
      <c r="J22" s="40"/>
      <c r="K22" s="40" t="s">
        <v>2</v>
      </c>
      <c r="L22" s="42">
        <v>2</v>
      </c>
      <c r="M22" s="40"/>
      <c r="N22" s="46">
        <f>($N$4*B22)/$N$2</f>
        <v>0</v>
      </c>
      <c r="O22" s="46">
        <f>($N$4*C22+($O$4-2*$N$4)*B22)/$N$2</f>
        <v>0</v>
      </c>
      <c r="P22" s="46">
        <f>($N$4*D22+($O$4-2*$N$4)*C22+($P$4-2*$O$4)*B22 +$N$4*B22)/$N$2</f>
        <v>0</v>
      </c>
      <c r="Q22" s="46">
        <f>($N$4*E22+($O$4-2*$N$4)*D22+($P$4-2*$O$4)*C22+($Q$4-2*$P$4)*B22+$N$4*C22+$O$4*B22)/$N$2</f>
        <v>0</v>
      </c>
      <c r="R22" s="46">
        <f>($N$4*F22+($O$4-2*$N$4)*E22+($P$4-2*$O$4)*D22+($Q$4-2*$P$4)*C22+($R$4-2*$Q$4)*B22+$N$4*D22+$O$4*C22+$P$4*B22)/$N$2</f>
        <v>0</v>
      </c>
      <c r="S22" s="46">
        <f>($N$4*G22+($O$4-2*$N$4)*F22+($P$4-2*$O$4)*E22+($Q$4-2*$P$4)*D22+($R$4-2*$Q$4)*C22+($S$4-2*$R$4)*B22                                  +$N$4*E22+$O$4*D22+$P$4*C22+$Q$4*B22)/$N$2</f>
        <v>0</v>
      </c>
      <c r="T22" s="46">
        <f>($N$4*H22+($O$4-2*$N$4)*G22+($P$4-2*$O$4)*F22+($Q$4-2*$P$4)*E22+($R$4-2*$Q$4)*D22+($S$4-2*$R$4)*C22+($T$4-2*$S$4)*B22+$N$4*F22+$O$4*E22+$P$4*D22+$Q$4*C22+$R$4*B22)/$N$2</f>
        <v>0</v>
      </c>
      <c r="U22" s="46">
        <f>($N$4*I22+($O$4-2*$N$4)*H22+($P$4-2*$O$4)*G22+($Q$4-2*$P$4)*F22+($R$4-2*$Q$4)*E22+($S$4-2*$R$4)*D22+($T$4-2*$S$4)*C22+($U$4-2*$R$4)*B22+$N$4*G22+$O$4*F22+$P$4*E22+$Q$4*D22+$R$4*C22+$S$4*B22)/$N$2</f>
        <v>0</v>
      </c>
      <c r="V22" s="40"/>
      <c r="W22" s="46">
        <f t="shared" si="17"/>
        <v>0</v>
      </c>
      <c r="X22" s="46">
        <f t="shared" si="18"/>
        <v>0</v>
      </c>
      <c r="Y22" s="46">
        <f t="shared" si="19"/>
        <v>0</v>
      </c>
      <c r="Z22" s="46">
        <f t="shared" si="20"/>
        <v>0</v>
      </c>
      <c r="AA22" s="46">
        <f t="shared" si="21"/>
        <v>0</v>
      </c>
      <c r="AB22" s="46">
        <f t="shared" si="22"/>
        <v>0</v>
      </c>
      <c r="AC22" s="46">
        <f t="shared" si="23"/>
        <v>0</v>
      </c>
      <c r="AD22" s="46">
        <f t="shared" si="24"/>
        <v>0</v>
      </c>
      <c r="AE22" s="40"/>
      <c r="AF22" s="46">
        <f t="shared" si="25"/>
        <v>-2.1424020232231999</v>
      </c>
      <c r="AG22" s="46">
        <f t="shared" si="25"/>
        <v>-3.57105730483427</v>
      </c>
      <c r="AH22" s="46">
        <f t="shared" si="25"/>
        <v>-3.6318622449913698</v>
      </c>
      <c r="AI22" s="46">
        <f t="shared" si="25"/>
        <v>-2.5765586760610999</v>
      </c>
      <c r="AJ22" s="46">
        <f t="shared" si="25"/>
        <v>-1.8434081946924199</v>
      </c>
      <c r="AK22" s="46">
        <f t="shared" si="25"/>
        <v>-1.68744300164938</v>
      </c>
      <c r="AL22" s="46">
        <f t="shared" si="25"/>
        <v>-1.6714329855971799</v>
      </c>
      <c r="AM22" s="46">
        <f t="shared" si="25"/>
        <v>-1.2840403002912799</v>
      </c>
      <c r="AN22" s="40"/>
    </row>
    <row r="23" spans="1:40" x14ac:dyDescent="0.2">
      <c r="A23" s="38" t="s">
        <v>65</v>
      </c>
      <c r="B23" s="45">
        <v>0.90494825395803302</v>
      </c>
      <c r="C23" s="45">
        <v>1.4312866335384999</v>
      </c>
      <c r="D23" s="45">
        <v>1.4912177135503599</v>
      </c>
      <c r="E23" s="45">
        <v>1.11231367683826</v>
      </c>
      <c r="F23" s="45">
        <v>0.79041923895010202</v>
      </c>
      <c r="G23" s="45">
        <v>0.74139851466454498</v>
      </c>
      <c r="H23" s="45">
        <v>0.71444058803917498</v>
      </c>
      <c r="I23" s="45">
        <v>0.521508923729184</v>
      </c>
      <c r="J23" s="40"/>
      <c r="K23" s="40" t="s">
        <v>2</v>
      </c>
      <c r="L23" s="42">
        <v>2</v>
      </c>
      <c r="M23" s="40"/>
      <c r="N23" s="46">
        <f>($N$4*B23)/$N$2</f>
        <v>0</v>
      </c>
      <c r="O23" s="46">
        <f>($N$4*C23+($O$4-2*$N$4)*B23)/$N$2</f>
        <v>0</v>
      </c>
      <c r="P23" s="46">
        <f>($N$4*D23+($O$4-2*$N$4)*C23+($P$4-2*$O$4)*B23 +$N$4*B23)/$N$2</f>
        <v>0</v>
      </c>
      <c r="Q23" s="46">
        <f>($N$4*E23+($O$4-2*$N$4)*D23+($P$4-2*$O$4)*C23+($Q$4-2*$P$4)*B23+$N$4*C23+$O$4*B23)/$N$2</f>
        <v>0</v>
      </c>
      <c r="R23" s="46">
        <f>($N$4*F23+($O$4-2*$N$4)*E23+($P$4-2*$O$4)*D23+($Q$4-2*$P$4)*C23+($R$4-2*$Q$4)*B23+$N$4*D23+$O$4*C23+$P$4*B23)/$N$2</f>
        <v>0</v>
      </c>
      <c r="S23" s="46">
        <f>($N$4*G23+($O$4-2*$N$4)*F23+($P$4-2*$O$4)*E23+($Q$4-2*$P$4)*D23+($R$4-2*$Q$4)*C23+($S$4-2*$R$4)*B23                                  +$N$4*E23+$O$4*D23+$P$4*C23+$Q$4*B23)/$N$2</f>
        <v>0</v>
      </c>
      <c r="T23" s="46">
        <f>($N$4*H23+($O$4-2*$N$4)*G23+($P$4-2*$O$4)*F23+($Q$4-2*$P$4)*E23+($R$4-2*$Q$4)*D23+($S$4-2*$R$4)*C23+($T$4-2*$S$4)*B23+$N$4*F23+$O$4*E23+$P$4*D23+$Q$4*C23+$R$4*B23)/$N$2</f>
        <v>0</v>
      </c>
      <c r="U23" s="46">
        <f>($N$4*I23+($O$4-2*$N$4)*H23+($P$4-2*$O$4)*G23+($Q$4-2*$P$4)*F23+($R$4-2*$Q$4)*E23+($S$4-2*$R$4)*D23+($T$4-2*$S$4)*C23+($U$4-2*$R$4)*B23+$N$4*G23+$O$4*F23+$P$4*E23+$Q$4*D23+$R$4*C23+$S$4*B23)/$N$2</f>
        <v>0</v>
      </c>
      <c r="V23" s="40"/>
      <c r="W23" s="46">
        <f t="shared" si="17"/>
        <v>0</v>
      </c>
      <c r="X23" s="46">
        <f t="shared" si="18"/>
        <v>0</v>
      </c>
      <c r="Y23" s="46">
        <f t="shared" si="19"/>
        <v>0</v>
      </c>
      <c r="Z23" s="46">
        <f t="shared" si="20"/>
        <v>0</v>
      </c>
      <c r="AA23" s="46">
        <f t="shared" si="21"/>
        <v>0</v>
      </c>
      <c r="AB23" s="46">
        <f t="shared" si="22"/>
        <v>0</v>
      </c>
      <c r="AC23" s="46">
        <f t="shared" si="23"/>
        <v>0</v>
      </c>
      <c r="AD23" s="46">
        <f t="shared" si="24"/>
        <v>0</v>
      </c>
      <c r="AE23" s="40"/>
      <c r="AF23" s="46">
        <f t="shared" si="25"/>
        <v>-0.90494825395803302</v>
      </c>
      <c r="AG23" s="46">
        <f t="shared" si="25"/>
        <v>-1.4312866335384999</v>
      </c>
      <c r="AH23" s="46">
        <f t="shared" si="25"/>
        <v>-1.4912177135503599</v>
      </c>
      <c r="AI23" s="46">
        <f t="shared" si="25"/>
        <v>-1.11231367683826</v>
      </c>
      <c r="AJ23" s="46">
        <f t="shared" si="25"/>
        <v>-0.79041923895010202</v>
      </c>
      <c r="AK23" s="46">
        <f t="shared" si="25"/>
        <v>-0.74139851466454498</v>
      </c>
      <c r="AL23" s="46">
        <f t="shared" si="25"/>
        <v>-0.71444058803917498</v>
      </c>
      <c r="AM23" s="46">
        <f t="shared" si="25"/>
        <v>-0.521508923729184</v>
      </c>
      <c r="AN23" s="40"/>
    </row>
    <row r="24" spans="1:40" x14ac:dyDescent="0.2">
      <c r="A24" s="38" t="s">
        <v>66</v>
      </c>
      <c r="B24" s="45">
        <v>7.6512324851829197E-2</v>
      </c>
      <c r="C24" s="45">
        <v>0.35058258140200499</v>
      </c>
      <c r="D24" s="45">
        <v>0.413684145463174</v>
      </c>
      <c r="E24" s="45">
        <v>0.31364928938560899</v>
      </c>
      <c r="F24" s="45">
        <v>0.174341100373156</v>
      </c>
      <c r="G24" s="45">
        <v>6.3713562473341798E-2</v>
      </c>
      <c r="H24" s="45">
        <v>-7.7065168002704298E-2</v>
      </c>
      <c r="I24" s="45">
        <v>-0.27940535743198502</v>
      </c>
      <c r="J24" s="40"/>
      <c r="K24" s="40" t="s">
        <v>2</v>
      </c>
      <c r="L24" s="42">
        <v>3</v>
      </c>
      <c r="M24" s="40"/>
      <c r="N24" s="46">
        <f>($N$4*B24)/$N$2</f>
        <v>0</v>
      </c>
      <c r="O24" s="46">
        <f>($N$4*C24+($O$4-2*$N$4)*B24)/$N$2</f>
        <v>0</v>
      </c>
      <c r="P24" s="46">
        <f>($N$4*D24+($O$4-2*$N$4)*C24+($P$4-2*$O$4)*B24 +$N$4*B24)/$N$2</f>
        <v>0</v>
      </c>
      <c r="Q24" s="46">
        <f>($N$4*E24+($O$4-2*$N$4)*D24+($P$4-2*$O$4)*C24+($Q$4-2*$P$4)*B24+$N$4*C24+$O$4*B24)/$N$2</f>
        <v>0</v>
      </c>
      <c r="R24" s="46">
        <f>($N$4*F24+($O$4-2*$N$4)*E24+($P$4-2*$O$4)*D24+($Q$4-2*$P$4)*C24+($R$4-2*$Q$4)*B24+$N$4*D24+$O$4*C24+$P$4*B24)/$N$2</f>
        <v>0</v>
      </c>
      <c r="S24" s="46">
        <f>($N$4*G24+($O$4-2*$N$4)*F24+($P$4-2*$O$4)*E24+($Q$4-2*$P$4)*D24+($R$4-2*$Q$4)*C24+($S$4-2*$R$4)*B24                                  +$N$4*E24+$O$4*D24+$P$4*C24+$Q$4*B24)/$N$2</f>
        <v>0</v>
      </c>
      <c r="T24" s="46">
        <f>($N$4*H24+($O$4-2*$N$4)*G24+($P$4-2*$O$4)*F24+($Q$4-2*$P$4)*E24+($R$4-2*$Q$4)*D24+($S$4-2*$R$4)*C24+($T$4-2*$S$4)*B24+$N$4*F24+$O$4*E24+$P$4*D24+$Q$4*C24+$R$4*B24)/$N$2</f>
        <v>0</v>
      </c>
      <c r="U24" s="46">
        <f>($N$4*I24+($O$4-2*$N$4)*H24+($P$4-2*$O$4)*G24+($Q$4-2*$P$4)*F24+($R$4-2*$Q$4)*E24+($S$4-2*$R$4)*D24+($T$4-2*$S$4)*C24+($U$4-2*$R$4)*B24+$N$4*G24+$O$4*F24+$P$4*E24+$Q$4*D24+$R$4*C24+$S$4*B24)/$N$2</f>
        <v>0</v>
      </c>
      <c r="V24" s="40"/>
      <c r="W24" s="46">
        <f t="shared" si="17"/>
        <v>0</v>
      </c>
      <c r="X24" s="46">
        <f t="shared" si="18"/>
        <v>0</v>
      </c>
      <c r="Y24" s="46">
        <f t="shared" si="19"/>
        <v>0</v>
      </c>
      <c r="Z24" s="46">
        <f t="shared" si="20"/>
        <v>0</v>
      </c>
      <c r="AA24" s="46">
        <f t="shared" si="21"/>
        <v>0</v>
      </c>
      <c r="AB24" s="46">
        <f t="shared" si="22"/>
        <v>0</v>
      </c>
      <c r="AC24" s="46">
        <f t="shared" si="23"/>
        <v>0</v>
      </c>
      <c r="AD24" s="46">
        <f t="shared" si="24"/>
        <v>0</v>
      </c>
      <c r="AE24" s="40"/>
      <c r="AF24" s="46">
        <f t="shared" si="25"/>
        <v>-7.6512324851829197E-2</v>
      </c>
      <c r="AG24" s="46">
        <f t="shared" si="25"/>
        <v>-0.35058258140200499</v>
      </c>
      <c r="AH24" s="46">
        <f t="shared" si="25"/>
        <v>-0.413684145463174</v>
      </c>
      <c r="AI24" s="46">
        <f t="shared" si="25"/>
        <v>-0.31364928938560899</v>
      </c>
      <c r="AJ24" s="46">
        <f t="shared" si="25"/>
        <v>-0.174341100373156</v>
      </c>
      <c r="AK24" s="46">
        <f t="shared" si="25"/>
        <v>-6.3713562473341798E-2</v>
      </c>
      <c r="AL24" s="46">
        <f t="shared" si="25"/>
        <v>7.7065168002704298E-2</v>
      </c>
      <c r="AM24" s="46">
        <f t="shared" si="25"/>
        <v>0.27940535743198502</v>
      </c>
      <c r="AN24" s="40"/>
    </row>
    <row r="25" spans="1:40" x14ac:dyDescent="0.2">
      <c r="A25" s="38" t="s">
        <v>67</v>
      </c>
      <c r="B25" s="45">
        <v>-4.9605968199358003E-2</v>
      </c>
      <c r="C25" s="45">
        <v>-0.14621685098260601</v>
      </c>
      <c r="D25" s="45">
        <v>-0.212309167720137</v>
      </c>
      <c r="E25" s="45">
        <v>-0.28354012765589298</v>
      </c>
      <c r="F25" s="45">
        <v>-0.385967885618336</v>
      </c>
      <c r="G25" s="45">
        <v>-0.54139772262624197</v>
      </c>
      <c r="H25" s="45">
        <v>-0.75997571849539702</v>
      </c>
      <c r="I25" s="45">
        <v>-1.02514765667001</v>
      </c>
      <c r="J25" s="40"/>
      <c r="K25" s="40" t="s">
        <v>2</v>
      </c>
      <c r="L25" s="42">
        <v>2</v>
      </c>
      <c r="M25" s="40"/>
      <c r="N25" s="46">
        <f>($N$4*B25)/$N$2</f>
        <v>0</v>
      </c>
      <c r="O25" s="46">
        <f>($N$4*C25+($O$4-2*$N$4)*B25)/$N$2</f>
        <v>0</v>
      </c>
      <c r="P25" s="46">
        <f>($N$4*D25+($O$4-2*$N$4)*C25+($P$4-2*$O$4)*B25 +$N$4*B25)/$N$2</f>
        <v>0</v>
      </c>
      <c r="Q25" s="46">
        <f>($N$4*E25+($O$4-2*$N$4)*D25+($P$4-2*$O$4)*C25+($Q$4-2*$P$4)*B25+$N$4*C25+$O$4*B25)/$N$2</f>
        <v>0</v>
      </c>
      <c r="R25" s="46">
        <f>($N$4*F25+($O$4-2*$N$4)*E25+($P$4-2*$O$4)*D25+($Q$4-2*$P$4)*C25+($R$4-2*$Q$4)*B25+$N$4*D25+$O$4*C25+$P$4*B25)/$N$2</f>
        <v>0</v>
      </c>
      <c r="S25" s="46">
        <f>($N$4*G25+($O$4-2*$N$4)*F25+($P$4-2*$O$4)*E25+($Q$4-2*$P$4)*D25+($R$4-2*$Q$4)*C25+($S$4-2*$R$4)*B25                                  +$N$4*E25+$O$4*D25+$P$4*C25+$Q$4*B25)/$N$2</f>
        <v>0</v>
      </c>
      <c r="T25" s="46">
        <f>($N$4*H25+($O$4-2*$N$4)*G25+($P$4-2*$O$4)*F25+($Q$4-2*$P$4)*E25+($R$4-2*$Q$4)*D25+($S$4-2*$R$4)*C25+($T$4-2*$S$4)*B25+$N$4*F25+$O$4*E25+$P$4*D25+$Q$4*C25+$R$4*B25)/$N$2</f>
        <v>0</v>
      </c>
      <c r="U25" s="46">
        <f>($N$4*I25+($O$4-2*$N$4)*H25+($P$4-2*$O$4)*G25+($Q$4-2*$P$4)*F25+($R$4-2*$Q$4)*E25+($S$4-2*$R$4)*D25+($T$4-2*$S$4)*C25+($U$4-2*$R$4)*B25+$N$4*G25+$O$4*F25+$P$4*E25+$Q$4*D25+$R$4*C25+$S$4*B25)/$N$2</f>
        <v>0</v>
      </c>
      <c r="V25" s="40"/>
      <c r="W25" s="46">
        <f t="shared" si="17"/>
        <v>0</v>
      </c>
      <c r="X25" s="46">
        <f t="shared" si="18"/>
        <v>0</v>
      </c>
      <c r="Y25" s="46">
        <f t="shared" si="19"/>
        <v>0</v>
      </c>
      <c r="Z25" s="46">
        <f t="shared" si="20"/>
        <v>0</v>
      </c>
      <c r="AA25" s="46">
        <f t="shared" si="21"/>
        <v>0</v>
      </c>
      <c r="AB25" s="46">
        <f t="shared" si="22"/>
        <v>0</v>
      </c>
      <c r="AC25" s="46">
        <f t="shared" si="23"/>
        <v>0</v>
      </c>
      <c r="AD25" s="46">
        <f t="shared" si="24"/>
        <v>0</v>
      </c>
      <c r="AE25" s="40"/>
      <c r="AF25" s="46">
        <f t="shared" si="25"/>
        <v>4.9605968199358003E-2</v>
      </c>
      <c r="AG25" s="46">
        <f t="shared" si="25"/>
        <v>0.14621685098260601</v>
      </c>
      <c r="AH25" s="46">
        <f t="shared" si="25"/>
        <v>0.212309167720137</v>
      </c>
      <c r="AI25" s="46">
        <f t="shared" si="25"/>
        <v>0.28354012765589298</v>
      </c>
      <c r="AJ25" s="46">
        <f t="shared" si="25"/>
        <v>0.385967885618336</v>
      </c>
      <c r="AK25" s="46">
        <f t="shared" si="25"/>
        <v>0.54139772262624197</v>
      </c>
      <c r="AL25" s="46">
        <f t="shared" si="25"/>
        <v>0.75997571849539702</v>
      </c>
      <c r="AM25" s="46">
        <f t="shared" si="25"/>
        <v>1.02514765667001</v>
      </c>
      <c r="AN25" s="40"/>
    </row>
    <row r="26" spans="1:40" x14ac:dyDescent="0.2">
      <c r="A26" s="39"/>
      <c r="B26" s="45"/>
      <c r="C26" s="45"/>
      <c r="D26" s="45"/>
      <c r="E26" s="45"/>
      <c r="F26" s="45"/>
      <c r="G26" s="45"/>
      <c r="H26" s="45"/>
      <c r="I26" s="45"/>
      <c r="J26" s="40"/>
      <c r="K26" s="40"/>
      <c r="L26" s="42"/>
      <c r="M26" s="40"/>
      <c r="N26" s="46"/>
      <c r="O26" s="46"/>
      <c r="P26" s="46"/>
      <c r="Q26" s="46"/>
      <c r="R26" s="40"/>
      <c r="S26" s="40"/>
      <c r="T26" s="40"/>
      <c r="U26" s="40"/>
      <c r="V26" s="40"/>
      <c r="W26" s="46"/>
      <c r="X26" s="46"/>
      <c r="Y26" s="46"/>
      <c r="Z26" s="46"/>
      <c r="AA26" s="40"/>
      <c r="AB26" s="40"/>
      <c r="AC26" s="40"/>
      <c r="AD26" s="40"/>
      <c r="AE26" s="40"/>
      <c r="AF26" s="40"/>
      <c r="AG26" s="40"/>
      <c r="AH26" s="40"/>
      <c r="AI26" s="40"/>
      <c r="AJ26" s="40"/>
      <c r="AK26" s="40"/>
      <c r="AL26" s="40"/>
      <c r="AM26" s="40"/>
      <c r="AN26" s="40"/>
    </row>
    <row r="27" spans="1:40" x14ac:dyDescent="0.2">
      <c r="A27" s="37" t="s">
        <v>68</v>
      </c>
      <c r="B27" s="45"/>
      <c r="C27" s="45"/>
      <c r="D27" s="45"/>
      <c r="E27" s="45"/>
      <c r="F27" s="45"/>
      <c r="G27" s="45"/>
      <c r="H27" s="45"/>
      <c r="I27" s="45"/>
      <c r="J27" s="40"/>
      <c r="K27" s="40"/>
      <c r="L27" s="42"/>
      <c r="M27" s="40"/>
      <c r="N27" s="46"/>
      <c r="O27" s="46"/>
      <c r="P27" s="46"/>
      <c r="Q27" s="46"/>
      <c r="R27" s="40"/>
      <c r="S27" s="40"/>
      <c r="T27" s="40"/>
      <c r="U27" s="40"/>
      <c r="V27" s="40"/>
      <c r="W27" s="46"/>
      <c r="X27" s="46"/>
      <c r="Y27" s="46"/>
      <c r="Z27" s="46"/>
      <c r="AA27" s="46"/>
      <c r="AB27" s="46"/>
      <c r="AC27" s="46"/>
      <c r="AD27" s="46"/>
      <c r="AE27" s="40"/>
      <c r="AF27" s="40"/>
      <c r="AG27" s="40"/>
      <c r="AH27" s="40"/>
      <c r="AI27" s="40"/>
      <c r="AJ27" s="40"/>
      <c r="AK27" s="40"/>
      <c r="AL27" s="40"/>
      <c r="AM27" s="40"/>
      <c r="AN27" s="40"/>
    </row>
    <row r="28" spans="1:40" x14ac:dyDescent="0.2">
      <c r="A28" s="38" t="s">
        <v>69</v>
      </c>
      <c r="B28" s="45">
        <v>6.4398642602825407E-2</v>
      </c>
      <c r="C28" s="45">
        <v>9.3137293059335199E-2</v>
      </c>
      <c r="D28" s="45">
        <v>-0.105906876968703</v>
      </c>
      <c r="E28" s="45">
        <v>-0.29677886863835901</v>
      </c>
      <c r="F28" s="45">
        <v>-0.40580707853166997</v>
      </c>
      <c r="G28" s="45">
        <v>-0.42819261528253899</v>
      </c>
      <c r="H28" s="45">
        <v>-0.456431806451843</v>
      </c>
      <c r="I28" s="45">
        <v>-0.49290394493270401</v>
      </c>
      <c r="J28" s="40"/>
      <c r="K28" s="40" t="s">
        <v>3</v>
      </c>
      <c r="L28" s="42">
        <v>0</v>
      </c>
      <c r="M28" s="40"/>
      <c r="N28" s="46">
        <f>L28+($N$4*B28)/$N$2</f>
        <v>0</v>
      </c>
      <c r="O28" s="46">
        <f>L28+($N$4*C28+($O$4-$N$4)*B28)/$N$2</f>
        <v>0</v>
      </c>
      <c r="P28" s="46">
        <f>L28+($N$4*D28+($O$4-$N$4)*C28+($P$4-$O$4)*B28)/$N$2</f>
        <v>0</v>
      </c>
      <c r="Q28" s="46">
        <f>L28+($N$4*E28+($O$4-$N$4)*D28+($P$4-$O$4)*C28+($Q$4-$P$4)*B28)/$N$2</f>
        <v>0</v>
      </c>
      <c r="R28" s="46">
        <f>L28+($N$4*F28+($O$4-$N$4)*E28+($P$4-$O$4)*D28+($Q$4-$P$4)*C28+($R$4-$Q$4)*B28)/$N$2</f>
        <v>0</v>
      </c>
      <c r="S28" s="46">
        <f>L28+($N$4*G28+($O$4-$N$4)*F28+($P$4-$O$4)*E28+($Q$4-$P$4)*D28+($R$4-$Q$4)*C28+($S$4-$R$4)*B28)/$N$2</f>
        <v>0</v>
      </c>
      <c r="T28" s="46">
        <f>L28+($N$4*H28+($O$4-$N$4)*G28+($P$4-$O$4)*F28+($Q$4-$P$4)*E28+($R$4-$Q$4)*D28+($S$4-$R$4)*C28+($T$4-$S$4)*B28)/$N$2</f>
        <v>0</v>
      </c>
      <c r="U28" s="46">
        <f>L28+($N$4*I28+($O$4-$N$4)*H28+($P$4-$O$4)*G28+($Q$4-$P$4)*F28+($R$4-$Q$4)*E28+($S$4-$R$4)*D28+($T$4-$S$4)*C28+($U$4-$T$4)*B28)/$N$2</f>
        <v>0</v>
      </c>
      <c r="V28" s="40"/>
      <c r="W28" s="46">
        <f t="shared" ref="W28:W30" si="26">($N$4*B28)/$N$2</f>
        <v>0</v>
      </c>
      <c r="X28" s="46">
        <f t="shared" ref="X28:X30" si="27">($N$4*C28+($O$4-$N$4)*B28)/$N$2</f>
        <v>0</v>
      </c>
      <c r="Y28" s="46">
        <f t="shared" ref="Y28:Y30" si="28">($N$4*D28+($O$4-$N$4)*C28+($P$4-$O$4)*B28)/$N$2</f>
        <v>0</v>
      </c>
      <c r="Z28" s="46">
        <f t="shared" ref="Z28:Z30" si="29">($N$4*E28+($O$4-$N$4)*D28+($P$4-$O$4)*C28+($Q$4-$P$4)*B28)/$N$2</f>
        <v>0</v>
      </c>
      <c r="AA28" s="46">
        <f t="shared" ref="AA28:AA30" si="30">($N$4*F28+($O$4-$N$4)*E28+($P$4-$O$4)*D28+($Q$4-$P$4)*C28+($R$4-$Q$4)*B28)/$N$2</f>
        <v>0</v>
      </c>
      <c r="AB28" s="46">
        <f t="shared" ref="AB28:AB30" si="31">($N$4*G28+($O$4-$N$4)*F28+($P$4-$O$4)*E28+($Q$4-$P$4)*D28+($R$4-$Q$4)*C28+($S$4-$R$4)*B28)/$N$2</f>
        <v>0</v>
      </c>
      <c r="AC28" s="46">
        <f t="shared" ref="AC28:AC30" si="32">($N$4*H28+($O$4-$N$4)*G28+($P$4-$O$4)*F28+($Q$4-$P$4)*E28+($R$4-$Q$4)*D28+($S$4-$R$4)*C28+($T$4-$S$4)*B28)/$N$2</f>
        <v>0</v>
      </c>
      <c r="AD28" s="46">
        <f t="shared" ref="AD28:AD30" si="33">($N$4*I28+($O$4-$N$4)*H28+($P$4-$O$4)*G28+($Q$4-$P$4)*F28+($R$4-$Q$4)*E28+($S$4-$R$4)*D28+($T$4-$S$4)*C28+($U$4-$T$4)*B28)/$N$2</f>
        <v>0</v>
      </c>
      <c r="AE28" s="40"/>
      <c r="AF28" s="46">
        <f t="shared" ref="AF28:AM30" si="34">W28-B28</f>
        <v>-6.4398642602825407E-2</v>
      </c>
      <c r="AG28" s="46">
        <f t="shared" si="34"/>
        <v>-9.3137293059335199E-2</v>
      </c>
      <c r="AH28" s="46">
        <f t="shared" si="34"/>
        <v>0.105906876968703</v>
      </c>
      <c r="AI28" s="46">
        <f t="shared" si="34"/>
        <v>0.29677886863835901</v>
      </c>
      <c r="AJ28" s="46">
        <f t="shared" si="34"/>
        <v>0.40580707853166997</v>
      </c>
      <c r="AK28" s="46">
        <f t="shared" si="34"/>
        <v>0.42819261528253899</v>
      </c>
      <c r="AL28" s="46">
        <f t="shared" si="34"/>
        <v>0.456431806451843</v>
      </c>
      <c r="AM28" s="46">
        <f t="shared" si="34"/>
        <v>0.49290394493270401</v>
      </c>
      <c r="AN28" s="40"/>
    </row>
    <row r="29" spans="1:40" x14ac:dyDescent="0.2">
      <c r="A29" s="38" t="s">
        <v>70</v>
      </c>
      <c r="B29" s="45">
        <v>1.7989093539148002E-2</v>
      </c>
      <c r="C29" s="45">
        <v>0.175641708751616</v>
      </c>
      <c r="D29" s="45">
        <v>0.44035199740711101</v>
      </c>
      <c r="E29" s="45">
        <v>0.62822927006578699</v>
      </c>
      <c r="F29" s="45">
        <v>0.71419219330734796</v>
      </c>
      <c r="G29" s="45">
        <v>0.72707366280971697</v>
      </c>
      <c r="H29" s="45">
        <v>0.75289597695039001</v>
      </c>
      <c r="I29" s="45">
        <v>0.78288196271453003</v>
      </c>
      <c r="J29" s="40"/>
      <c r="K29" s="40" t="s">
        <v>3</v>
      </c>
      <c r="L29" s="42">
        <v>4</v>
      </c>
      <c r="M29" s="40"/>
      <c r="N29" s="46">
        <f>L29+($N$4*B29)/$N$2</f>
        <v>4</v>
      </c>
      <c r="O29" s="46">
        <f>L29+($N$4*C29+($O$4-$N$4)*B29)/$N$2</f>
        <v>4</v>
      </c>
      <c r="P29" s="46">
        <f>L29+($N$4*D29+($O$4-$N$4)*C29+($P$4-$O$4)*B29)/$N$2</f>
        <v>4</v>
      </c>
      <c r="Q29" s="46">
        <f>L29+($N$4*E29+($O$4-$N$4)*D29+($P$4-$O$4)*C29+($Q$4-$P$4)*B29)/$N$2</f>
        <v>4</v>
      </c>
      <c r="R29" s="46">
        <f>L29+($N$4*F29+($O$4-$N$4)*E29+($P$4-$O$4)*D29+($Q$4-$P$4)*C29+($R$4-$Q$4)*B29)/$N$2</f>
        <v>4</v>
      </c>
      <c r="S29" s="46">
        <f>L29+($N$4*G29+($O$4-$N$4)*F29+($P$4-$O$4)*E29+($Q$4-$P$4)*D29+($R$4-$Q$4)*C29+($S$4-$R$4)*B29)/$N$2</f>
        <v>4</v>
      </c>
      <c r="T29" s="46">
        <f>L29+($N$4*H29+($O$4-$N$4)*G29+($P$4-$O$4)*F29+($Q$4-$P$4)*E29+($R$4-$Q$4)*D29+($S$4-$R$4)*C29+($T$4-$S$4)*B29)/$N$2</f>
        <v>4</v>
      </c>
      <c r="U29" s="46">
        <f>L29+($N$4*I29+($O$4-$N$4)*H29+($P$4-$O$4)*G29+($Q$4-$P$4)*F29+($R$4-$Q$4)*E29+($S$4-$R$4)*D29+($T$4-$S$4)*C29+($U$4-$T$4)*B29)/$N$2</f>
        <v>4</v>
      </c>
      <c r="V29" s="40"/>
      <c r="W29" s="46">
        <f t="shared" si="26"/>
        <v>0</v>
      </c>
      <c r="X29" s="46">
        <f t="shared" si="27"/>
        <v>0</v>
      </c>
      <c r="Y29" s="46">
        <f t="shared" si="28"/>
        <v>0</v>
      </c>
      <c r="Z29" s="46">
        <f t="shared" si="29"/>
        <v>0</v>
      </c>
      <c r="AA29" s="46">
        <f t="shared" si="30"/>
        <v>0</v>
      </c>
      <c r="AB29" s="46">
        <f t="shared" si="31"/>
        <v>0</v>
      </c>
      <c r="AC29" s="46">
        <f t="shared" si="32"/>
        <v>0</v>
      </c>
      <c r="AD29" s="46">
        <f t="shared" si="33"/>
        <v>0</v>
      </c>
      <c r="AE29" s="40"/>
      <c r="AF29" s="46">
        <f t="shared" si="34"/>
        <v>-1.7989093539148002E-2</v>
      </c>
      <c r="AG29" s="46">
        <f t="shared" si="34"/>
        <v>-0.175641708751616</v>
      </c>
      <c r="AH29" s="46">
        <f t="shared" si="34"/>
        <v>-0.44035199740711101</v>
      </c>
      <c r="AI29" s="46">
        <f t="shared" si="34"/>
        <v>-0.62822927006578699</v>
      </c>
      <c r="AJ29" s="46">
        <f t="shared" si="34"/>
        <v>-0.71419219330734796</v>
      </c>
      <c r="AK29" s="46">
        <f t="shared" si="34"/>
        <v>-0.72707366280971697</v>
      </c>
      <c r="AL29" s="46">
        <f t="shared" si="34"/>
        <v>-0.75289597695039001</v>
      </c>
      <c r="AM29" s="46">
        <f t="shared" si="34"/>
        <v>-0.78288196271453003</v>
      </c>
      <c r="AN29" s="40"/>
    </row>
    <row r="30" spans="1:40" x14ac:dyDescent="0.2">
      <c r="A30" s="38" t="s">
        <v>71</v>
      </c>
      <c r="B30" s="45">
        <v>0.26714541621000198</v>
      </c>
      <c r="C30" s="45">
        <v>-5.7488085374790603E-2</v>
      </c>
      <c r="D30" s="45">
        <v>-0.284695044583549</v>
      </c>
      <c r="E30" s="45">
        <v>-0.33618117485867399</v>
      </c>
      <c r="F30" s="45">
        <v>-0.29824669221296701</v>
      </c>
      <c r="G30" s="45">
        <v>-0.11851594868891301</v>
      </c>
      <c r="H30" s="45">
        <v>-1.1634264990589799E-2</v>
      </c>
      <c r="I30" s="45">
        <v>-4.8310009691609999E-2</v>
      </c>
      <c r="J30" s="40"/>
      <c r="K30" s="40" t="s">
        <v>3</v>
      </c>
      <c r="L30" s="42">
        <v>80</v>
      </c>
      <c r="M30" s="40"/>
      <c r="N30" s="46">
        <f>L30+($N$4*B30)/$N$2</f>
        <v>80</v>
      </c>
      <c r="O30" s="46">
        <f>L30+($N$4*C30+($O$4-$N$4)*B30)/$N$2</f>
        <v>80</v>
      </c>
      <c r="P30" s="46">
        <f>L30+($N$4*D30+($O$4-$N$4)*C30+($P$4-$O$4)*B30)/$N$2</f>
        <v>80</v>
      </c>
      <c r="Q30" s="46">
        <f>L30+($N$4*E30+($O$4-$N$4)*D30+($P$4-$O$4)*C30+($Q$4-$P$4)*B30)/$N$2</f>
        <v>80</v>
      </c>
      <c r="R30" s="46">
        <f>L30+($N$4*F30+($O$4-$N$4)*E30+($P$4-$O$4)*D30+($Q$4-$P$4)*C30+($R$4-$Q$4)*B30)/$N$2</f>
        <v>80</v>
      </c>
      <c r="S30" s="46">
        <f>L30+($N$4*G30+($O$4-$N$4)*F30+($P$4-$O$4)*E30+($Q$4-$P$4)*D30+($R$4-$Q$4)*C30+($S$4-$R$4)*B30)/$N$2</f>
        <v>80</v>
      </c>
      <c r="T30" s="46">
        <f>L30+($N$4*H30+($O$4-$N$4)*G30+($P$4-$O$4)*F30+($Q$4-$P$4)*E30+($R$4-$Q$4)*D30+($S$4-$R$4)*C30+($T$4-$S$4)*B30)/$N$2</f>
        <v>80</v>
      </c>
      <c r="U30" s="46">
        <f>L30+($N$4*I30+($O$4-$N$4)*H30+($P$4-$O$4)*G30+($Q$4-$P$4)*F30+($R$4-$Q$4)*E30+($S$4-$R$4)*D30+($T$4-$S$4)*C30+($U$4-$T$4)*B30)/$N$2</f>
        <v>80</v>
      </c>
      <c r="V30" s="40"/>
      <c r="W30" s="46">
        <f t="shared" si="26"/>
        <v>0</v>
      </c>
      <c r="X30" s="46">
        <f t="shared" si="27"/>
        <v>0</v>
      </c>
      <c r="Y30" s="46">
        <f t="shared" si="28"/>
        <v>0</v>
      </c>
      <c r="Z30" s="46">
        <f t="shared" si="29"/>
        <v>0</v>
      </c>
      <c r="AA30" s="46">
        <f t="shared" si="30"/>
        <v>0</v>
      </c>
      <c r="AB30" s="46">
        <f t="shared" si="31"/>
        <v>0</v>
      </c>
      <c r="AC30" s="46">
        <f t="shared" si="32"/>
        <v>0</v>
      </c>
      <c r="AD30" s="46">
        <f t="shared" si="33"/>
        <v>0</v>
      </c>
      <c r="AE30" s="40"/>
      <c r="AF30" s="46">
        <f t="shared" si="34"/>
        <v>-0.26714541621000198</v>
      </c>
      <c r="AG30" s="46">
        <f t="shared" si="34"/>
        <v>5.7488085374790603E-2</v>
      </c>
      <c r="AH30" s="46">
        <f t="shared" si="34"/>
        <v>0.284695044583549</v>
      </c>
      <c r="AI30" s="46">
        <f t="shared" si="34"/>
        <v>0.33618117485867399</v>
      </c>
      <c r="AJ30" s="46">
        <f t="shared" si="34"/>
        <v>0.29824669221296701</v>
      </c>
      <c r="AK30" s="46">
        <f t="shared" si="34"/>
        <v>0.11851594868891301</v>
      </c>
      <c r="AL30" s="46">
        <f t="shared" si="34"/>
        <v>1.1634264990589799E-2</v>
      </c>
      <c r="AM30" s="46">
        <f t="shared" si="34"/>
        <v>4.8310009691609999E-2</v>
      </c>
      <c r="AN30" s="40"/>
    </row>
    <row r="31" spans="1:40" x14ac:dyDescent="0.2">
      <c r="A31" s="40"/>
      <c r="B31" s="47"/>
      <c r="C31" s="47"/>
      <c r="D31" s="47"/>
      <c r="E31" s="47"/>
      <c r="F31" s="47"/>
      <c r="G31" s="47"/>
      <c r="H31" s="47"/>
      <c r="I31" s="47"/>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row>
    <row r="32" spans="1:40" x14ac:dyDescent="0.2">
      <c r="A32" s="40"/>
      <c r="B32" s="47"/>
      <c r="C32" s="47"/>
      <c r="D32" s="47"/>
      <c r="E32" s="47"/>
      <c r="F32" s="47"/>
      <c r="G32" s="47"/>
      <c r="H32" s="47"/>
      <c r="I32" s="47"/>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row>
    <row r="33" spans="1:21" x14ac:dyDescent="0.2">
      <c r="A33" s="2"/>
      <c r="B33" s="28"/>
      <c r="C33" s="28"/>
      <c r="D33" s="28"/>
      <c r="E33" s="28"/>
      <c r="F33" s="28"/>
      <c r="G33" s="28"/>
      <c r="H33" s="28"/>
      <c r="I33" s="28"/>
      <c r="O33" s="3"/>
      <c r="P33" s="3"/>
      <c r="Q33" s="3"/>
      <c r="R33" s="3"/>
      <c r="S33" s="3"/>
      <c r="T33" s="3"/>
      <c r="U33" s="3"/>
    </row>
    <row r="34" spans="1:21" x14ac:dyDescent="0.2">
      <c r="A34" s="2"/>
      <c r="B34" s="28"/>
      <c r="C34" s="28"/>
      <c r="D34" s="28"/>
      <c r="E34" s="28"/>
      <c r="F34" s="28"/>
      <c r="G34" s="28"/>
      <c r="H34" s="28"/>
      <c r="I34" s="28"/>
    </row>
    <row r="35" spans="1:21" x14ac:dyDescent="0.2">
      <c r="A35" s="2"/>
      <c r="B35" s="29"/>
      <c r="C35" s="29"/>
      <c r="D35" s="29"/>
      <c r="E35" s="29"/>
      <c r="F35" s="29"/>
      <c r="G35" s="29"/>
      <c r="H35" s="29"/>
      <c r="I35" s="29"/>
    </row>
    <row r="36" spans="1:21" x14ac:dyDescent="0.2">
      <c r="A36" s="2"/>
      <c r="B36" s="29"/>
      <c r="C36" s="29"/>
      <c r="D36" s="29"/>
      <c r="E36" s="29"/>
      <c r="F36" s="29"/>
      <c r="G36" s="29"/>
      <c r="H36" s="29"/>
      <c r="I36" s="29"/>
    </row>
    <row r="37" spans="1:21" x14ac:dyDescent="0.2">
      <c r="A37" s="2"/>
      <c r="B37" s="29"/>
      <c r="C37" s="29"/>
      <c r="D37" s="29"/>
      <c r="E37" s="29"/>
      <c r="F37" s="29"/>
      <c r="G37" s="29"/>
      <c r="H37" s="29"/>
      <c r="I37" s="29"/>
    </row>
    <row r="38" spans="1:21" x14ac:dyDescent="0.2">
      <c r="A38" s="2"/>
      <c r="B38" s="29"/>
      <c r="C38" s="29"/>
      <c r="D38" s="29"/>
      <c r="E38" s="29"/>
      <c r="F38" s="29"/>
      <c r="G38" s="29"/>
      <c r="H38" s="29"/>
      <c r="I38" s="29"/>
      <c r="J38" s="29"/>
      <c r="K38" s="29"/>
      <c r="L38" s="29"/>
    </row>
    <row r="39" spans="1:21" x14ac:dyDescent="0.2">
      <c r="A39" s="2"/>
      <c r="B39" s="29"/>
      <c r="C39" s="29"/>
      <c r="D39" s="29"/>
      <c r="E39" s="29"/>
      <c r="F39" s="29"/>
      <c r="G39" s="29"/>
      <c r="H39" s="29"/>
      <c r="I39" s="29"/>
      <c r="J39" s="29"/>
      <c r="K39" s="29"/>
      <c r="L39" s="29"/>
    </row>
    <row r="40" spans="1:21" x14ac:dyDescent="0.2">
      <c r="A40" s="2"/>
      <c r="B40" s="29"/>
      <c r="C40" s="29"/>
      <c r="D40" s="29"/>
      <c r="E40" s="29"/>
      <c r="F40" s="29"/>
      <c r="G40" s="29"/>
      <c r="H40" s="29"/>
      <c r="I40" s="29"/>
      <c r="J40" s="29"/>
      <c r="K40" s="29"/>
      <c r="L40" s="29"/>
    </row>
    <row r="41" spans="1:21" x14ac:dyDescent="0.2">
      <c r="A41" s="2"/>
      <c r="B41" s="29"/>
      <c r="C41" s="29"/>
      <c r="D41" s="29"/>
      <c r="E41" s="29"/>
      <c r="F41" s="29"/>
      <c r="G41" s="29"/>
      <c r="H41" s="29"/>
      <c r="I41" s="29"/>
      <c r="J41" s="29"/>
      <c r="K41" s="29"/>
      <c r="L41" s="29"/>
    </row>
    <row r="42" spans="1:21" x14ac:dyDescent="0.2">
      <c r="A42" s="2"/>
      <c r="B42" s="29"/>
      <c r="C42" s="29"/>
      <c r="D42" s="29"/>
      <c r="E42" s="29"/>
      <c r="F42" s="29"/>
      <c r="G42" s="29"/>
      <c r="H42" s="29"/>
      <c r="I42" s="29"/>
      <c r="J42" s="29"/>
      <c r="K42" s="29"/>
      <c r="L42" s="29"/>
    </row>
    <row r="43" spans="1:21" x14ac:dyDescent="0.2">
      <c r="A43" s="2"/>
      <c r="B43" s="29"/>
      <c r="C43" s="29"/>
      <c r="D43" s="29"/>
      <c r="E43" s="29"/>
      <c r="F43" s="29"/>
      <c r="G43" s="29"/>
      <c r="H43" s="29"/>
      <c r="I43" s="29"/>
      <c r="J43" s="29"/>
      <c r="K43" s="29"/>
      <c r="L43" s="29"/>
    </row>
    <row r="44" spans="1:21" x14ac:dyDescent="0.2">
      <c r="A44" s="2"/>
      <c r="B44" s="29"/>
      <c r="C44" s="29"/>
      <c r="D44" s="29"/>
      <c r="E44" s="29"/>
      <c r="F44" s="29"/>
      <c r="G44" s="29"/>
      <c r="H44" s="29"/>
      <c r="I44" s="29"/>
      <c r="J44" s="29"/>
      <c r="K44" s="29"/>
      <c r="L44" s="29"/>
    </row>
    <row r="45" spans="1:21" x14ac:dyDescent="0.2">
      <c r="A45" s="2"/>
      <c r="B45" s="29"/>
      <c r="C45" s="29"/>
      <c r="D45" s="29"/>
      <c r="E45" s="29"/>
      <c r="F45" s="29"/>
      <c r="G45" s="29"/>
      <c r="H45" s="29"/>
      <c r="I45" s="29"/>
      <c r="J45" s="29"/>
      <c r="K45" s="29"/>
      <c r="L45" s="29"/>
    </row>
    <row r="46" spans="1:21" x14ac:dyDescent="0.2">
      <c r="A46" s="2"/>
      <c r="B46" s="29"/>
      <c r="C46" s="29"/>
      <c r="D46" s="29"/>
      <c r="E46" s="29"/>
      <c r="F46" s="29"/>
      <c r="G46" s="29"/>
      <c r="H46" s="29"/>
      <c r="I46" s="29"/>
      <c r="J46" s="29"/>
      <c r="K46" s="29"/>
      <c r="L46" s="29"/>
    </row>
    <row r="47" spans="1:21" x14ac:dyDescent="0.2">
      <c r="A47" s="2"/>
      <c r="B47" s="29"/>
      <c r="C47" s="29"/>
      <c r="D47" s="29"/>
      <c r="E47" s="29"/>
      <c r="F47" s="29"/>
      <c r="G47" s="29"/>
      <c r="H47" s="29"/>
      <c r="I47" s="29"/>
      <c r="J47" s="29"/>
      <c r="K47" s="29"/>
      <c r="L47" s="29"/>
    </row>
    <row r="48" spans="1:21" x14ac:dyDescent="0.2">
      <c r="A48" s="2"/>
      <c r="B48" s="29"/>
      <c r="C48" s="29"/>
      <c r="D48" s="29"/>
      <c r="E48" s="29"/>
      <c r="F48" s="29"/>
      <c r="G48" s="29"/>
      <c r="H48" s="29"/>
      <c r="I48" s="29"/>
      <c r="J48" s="29"/>
      <c r="K48" s="29"/>
      <c r="L48" s="29"/>
    </row>
    <row r="49" spans="1:12" x14ac:dyDescent="0.2">
      <c r="A49" s="2"/>
      <c r="B49" s="29"/>
      <c r="C49" s="29"/>
      <c r="D49" s="29"/>
      <c r="E49" s="29"/>
      <c r="F49" s="29"/>
      <c r="G49" s="29"/>
      <c r="H49" s="29"/>
      <c r="I49" s="29"/>
      <c r="J49" s="29"/>
      <c r="K49" s="29"/>
      <c r="L49" s="29"/>
    </row>
    <row r="50" spans="1:12" x14ac:dyDescent="0.2">
      <c r="A50" s="2"/>
      <c r="B50" s="29"/>
      <c r="C50" s="29"/>
      <c r="D50" s="29"/>
      <c r="E50" s="29"/>
      <c r="F50" s="29"/>
      <c r="G50" s="29"/>
      <c r="H50" s="29"/>
      <c r="I50" s="29"/>
      <c r="J50" s="29"/>
      <c r="K50" s="29"/>
      <c r="L50" s="29"/>
    </row>
    <row r="51" spans="1:12" x14ac:dyDescent="0.2">
      <c r="A51" s="2"/>
      <c r="B51" s="29"/>
      <c r="C51" s="29"/>
      <c r="D51" s="29"/>
      <c r="E51" s="29"/>
      <c r="F51" s="29"/>
      <c r="G51" s="29"/>
      <c r="H51" s="29"/>
      <c r="I51" s="29"/>
      <c r="J51" s="29"/>
      <c r="K51" s="29"/>
      <c r="L51" s="29"/>
    </row>
    <row r="52" spans="1:12" x14ac:dyDescent="0.2">
      <c r="A52" s="2"/>
      <c r="B52" s="29"/>
      <c r="C52" s="29"/>
      <c r="D52" s="29"/>
      <c r="E52" s="29"/>
      <c r="F52" s="29"/>
      <c r="G52" s="29"/>
      <c r="H52" s="29"/>
      <c r="I52" s="29"/>
      <c r="J52" s="29"/>
      <c r="K52" s="29"/>
      <c r="L52" s="29"/>
    </row>
    <row r="53" spans="1:12" x14ac:dyDescent="0.2">
      <c r="A53" s="2"/>
      <c r="B53" s="29"/>
      <c r="C53" s="29"/>
      <c r="D53" s="29"/>
      <c r="E53" s="29"/>
      <c r="F53" s="29"/>
      <c r="G53" s="29"/>
      <c r="H53" s="29"/>
      <c r="I53" s="29"/>
      <c r="J53" s="29"/>
      <c r="K53" s="29"/>
      <c r="L53" s="29"/>
    </row>
    <row r="54" spans="1:12" x14ac:dyDescent="0.2">
      <c r="A54" s="2"/>
      <c r="B54" s="29"/>
      <c r="C54" s="29"/>
      <c r="D54" s="29"/>
      <c r="E54" s="29"/>
      <c r="F54" s="29"/>
      <c r="G54" s="29"/>
      <c r="H54" s="29"/>
      <c r="I54" s="29"/>
      <c r="J54" s="29"/>
      <c r="K54" s="29"/>
      <c r="L54" s="29"/>
    </row>
    <row r="55" spans="1:12" x14ac:dyDescent="0.2">
      <c r="A55" s="2"/>
      <c r="B55" s="28"/>
      <c r="C55" s="28"/>
      <c r="D55" s="28"/>
      <c r="E55" s="28"/>
      <c r="F55" s="28"/>
      <c r="G55" s="28"/>
      <c r="H55" s="28"/>
      <c r="I55" s="28"/>
      <c r="J55" s="28"/>
      <c r="K55" s="28"/>
      <c r="L55" s="28"/>
    </row>
    <row r="56" spans="1:12" x14ac:dyDescent="0.2">
      <c r="A56" s="2"/>
      <c r="B56" s="28"/>
      <c r="C56" s="28"/>
      <c r="D56" s="28"/>
      <c r="E56" s="28"/>
      <c r="F56" s="28"/>
      <c r="G56" s="28"/>
      <c r="H56" s="28"/>
      <c r="I56" s="28"/>
      <c r="J56" s="28"/>
      <c r="K56" s="28"/>
      <c r="L56" s="28"/>
    </row>
    <row r="57" spans="1:12" x14ac:dyDescent="0.2">
      <c r="A57" s="2"/>
      <c r="B57" s="28"/>
      <c r="C57" s="28"/>
      <c r="D57" s="28"/>
      <c r="E57" s="28"/>
      <c r="F57" s="28"/>
      <c r="G57" s="28"/>
      <c r="H57" s="28"/>
      <c r="I57" s="28"/>
      <c r="J57" s="28"/>
      <c r="K57" s="28"/>
      <c r="L57" s="28"/>
    </row>
    <row r="58" spans="1:12" x14ac:dyDescent="0.2">
      <c r="A58" s="2"/>
      <c r="B58" s="28"/>
      <c r="C58" s="28"/>
      <c r="D58" s="28"/>
      <c r="E58" s="28"/>
      <c r="F58" s="28"/>
      <c r="G58" s="28"/>
      <c r="H58" s="28"/>
      <c r="I58" s="28"/>
      <c r="J58" s="28"/>
      <c r="K58" s="28"/>
      <c r="L58" s="28"/>
    </row>
    <row r="59" spans="1:12" x14ac:dyDescent="0.2">
      <c r="B59" s="28"/>
      <c r="C59" s="28"/>
      <c r="D59" s="28"/>
      <c r="E59" s="28"/>
      <c r="F59" s="28"/>
      <c r="G59" s="28"/>
      <c r="H59" s="28"/>
      <c r="I59" s="28"/>
      <c r="J59" s="28"/>
      <c r="K59" s="28"/>
      <c r="L59" s="28"/>
    </row>
    <row r="60" spans="1:12" x14ac:dyDescent="0.2">
      <c r="B60" s="28"/>
      <c r="C60" s="28"/>
      <c r="D60" s="28"/>
      <c r="E60" s="28"/>
      <c r="F60" s="28"/>
      <c r="G60" s="28"/>
      <c r="H60" s="28"/>
      <c r="I60" s="28"/>
      <c r="J60" s="28"/>
      <c r="K60" s="28"/>
      <c r="L60" s="28"/>
    </row>
    <row r="61" spans="1:12" x14ac:dyDescent="0.2">
      <c r="B61" s="28"/>
      <c r="C61" s="28"/>
      <c r="D61" s="28"/>
      <c r="E61" s="28"/>
      <c r="F61" s="28"/>
      <c r="G61" s="28"/>
      <c r="H61" s="28"/>
      <c r="I61" s="28"/>
      <c r="J61" s="28"/>
      <c r="K61" s="28"/>
      <c r="L61" s="28"/>
    </row>
    <row r="62" spans="1:12" x14ac:dyDescent="0.2">
      <c r="B62" s="28"/>
      <c r="C62" s="28"/>
      <c r="D62" s="28"/>
      <c r="E62" s="28"/>
      <c r="F62" s="28"/>
      <c r="G62" s="28"/>
      <c r="H62" s="28"/>
      <c r="I62" s="28"/>
      <c r="J62" s="28"/>
      <c r="K62" s="28"/>
      <c r="L62" s="28"/>
    </row>
    <row r="63" spans="1:12" x14ac:dyDescent="0.2">
      <c r="B63" s="28"/>
      <c r="C63" s="28"/>
      <c r="D63" s="28"/>
      <c r="E63" s="28"/>
      <c r="F63" s="28"/>
      <c r="G63" s="28"/>
      <c r="H63" s="28"/>
      <c r="I63" s="28"/>
      <c r="J63" s="28"/>
      <c r="K63" s="28"/>
      <c r="L63" s="28"/>
    </row>
    <row r="64" spans="1:12" x14ac:dyDescent="0.2">
      <c r="B64" s="28"/>
      <c r="C64" s="28"/>
      <c r="D64" s="28"/>
      <c r="E64" s="28"/>
      <c r="F64" s="28"/>
      <c r="G64" s="28"/>
      <c r="H64" s="28"/>
      <c r="I64" s="28"/>
      <c r="J64" s="28"/>
      <c r="K64" s="28"/>
      <c r="L64" s="28"/>
    </row>
    <row r="65" spans="2:12" x14ac:dyDescent="0.2">
      <c r="B65" s="28"/>
      <c r="C65" s="28"/>
      <c r="D65" s="28"/>
      <c r="E65" s="28"/>
      <c r="F65" s="28"/>
      <c r="G65" s="28"/>
      <c r="H65" s="28"/>
      <c r="I65" s="28"/>
      <c r="J65" s="28"/>
      <c r="K65" s="28"/>
      <c r="L65" s="28"/>
    </row>
    <row r="66" spans="2:12" x14ac:dyDescent="0.2">
      <c r="B66" s="28"/>
      <c r="C66" s="28"/>
      <c r="D66" s="28"/>
      <c r="E66" s="28"/>
      <c r="F66" s="28"/>
      <c r="G66" s="28"/>
      <c r="H66" s="28"/>
      <c r="I66" s="28"/>
      <c r="J66" s="28"/>
      <c r="K66" s="28"/>
      <c r="L66" s="28"/>
    </row>
    <row r="67" spans="2:12" x14ac:dyDescent="0.2">
      <c r="B67" s="28"/>
      <c r="C67" s="28"/>
      <c r="D67" s="28"/>
      <c r="E67" s="28"/>
      <c r="F67" s="28"/>
      <c r="G67" s="28"/>
      <c r="H67" s="28"/>
      <c r="I67" s="28"/>
      <c r="J67" s="28"/>
      <c r="K67" s="28"/>
      <c r="L67" s="28"/>
    </row>
    <row r="68" spans="2:12" x14ac:dyDescent="0.2">
      <c r="B68" s="28"/>
      <c r="C68" s="28"/>
      <c r="D68" s="28"/>
      <c r="E68" s="28"/>
      <c r="F68" s="28"/>
      <c r="G68" s="28"/>
      <c r="H68" s="28"/>
      <c r="I68" s="28"/>
      <c r="J68" s="28"/>
      <c r="K68" s="28"/>
      <c r="L68" s="28"/>
    </row>
    <row r="69" spans="2:12" x14ac:dyDescent="0.2">
      <c r="B69" s="28"/>
      <c r="C69" s="28"/>
      <c r="D69" s="28"/>
      <c r="E69" s="28"/>
      <c r="F69" s="28"/>
      <c r="G69" s="28"/>
      <c r="H69" s="28"/>
      <c r="I69" s="28"/>
      <c r="J69" s="28"/>
      <c r="K69" s="28"/>
      <c r="L69" s="28"/>
    </row>
    <row r="70" spans="2:12" x14ac:dyDescent="0.2">
      <c r="B70" s="28"/>
      <c r="C70" s="28"/>
      <c r="D70" s="28"/>
      <c r="E70" s="28"/>
      <c r="F70" s="28"/>
      <c r="G70" s="28"/>
      <c r="H70" s="28"/>
      <c r="I70" s="28"/>
      <c r="J70" s="28"/>
      <c r="K70" s="28"/>
      <c r="L70" s="28"/>
    </row>
    <row r="71" spans="2:12" x14ac:dyDescent="0.2">
      <c r="B71" s="28"/>
      <c r="C71" s="28"/>
      <c r="D71" s="28"/>
      <c r="E71" s="28"/>
      <c r="F71" s="28"/>
      <c r="G71" s="28"/>
      <c r="H71" s="28"/>
      <c r="I71" s="28"/>
      <c r="J71" s="28"/>
      <c r="K71" s="28"/>
      <c r="L71" s="28"/>
    </row>
    <row r="72" spans="2:12" x14ac:dyDescent="0.2">
      <c r="B72" s="28"/>
      <c r="C72" s="28"/>
      <c r="D72" s="28"/>
      <c r="E72" s="28"/>
      <c r="F72" s="28"/>
      <c r="G72" s="28"/>
      <c r="H72" s="28"/>
      <c r="I72" s="28"/>
      <c r="J72" s="28"/>
      <c r="K72" s="28"/>
      <c r="L72" s="28"/>
    </row>
    <row r="73" spans="2:12" x14ac:dyDescent="0.2">
      <c r="B73" s="28"/>
      <c r="C73" s="28"/>
      <c r="D73" s="28"/>
      <c r="E73" s="28"/>
      <c r="F73" s="28"/>
      <c r="G73" s="28"/>
      <c r="H73" s="28"/>
      <c r="I73" s="28"/>
      <c r="J73" s="28"/>
      <c r="K73" s="28"/>
      <c r="L73" s="28"/>
    </row>
    <row r="74" spans="2:12" x14ac:dyDescent="0.2">
      <c r="B74" s="28"/>
      <c r="C74" s="28"/>
      <c r="D74" s="28"/>
      <c r="E74" s="28"/>
      <c r="F74" s="28"/>
      <c r="G74" s="28"/>
      <c r="H74" s="28"/>
      <c r="I74" s="28"/>
      <c r="J74" s="28"/>
      <c r="K74" s="28"/>
      <c r="L74" s="28"/>
    </row>
    <row r="75" spans="2:12" x14ac:dyDescent="0.2">
      <c r="B75" s="28"/>
      <c r="C75" s="28"/>
      <c r="D75" s="28"/>
      <c r="E75" s="28"/>
      <c r="F75" s="28"/>
      <c r="G75" s="28"/>
      <c r="H75" s="28"/>
      <c r="I75" s="28"/>
      <c r="J75" s="28"/>
      <c r="K75" s="28"/>
      <c r="L75" s="28"/>
    </row>
    <row r="76" spans="2:12" x14ac:dyDescent="0.2">
      <c r="B76" s="28"/>
      <c r="C76" s="28"/>
      <c r="D76" s="28"/>
      <c r="E76" s="28"/>
      <c r="F76" s="28"/>
      <c r="G76" s="28"/>
      <c r="H76" s="28"/>
      <c r="I76" s="28"/>
      <c r="J76" s="28"/>
      <c r="K76" s="28"/>
      <c r="L76" s="28"/>
    </row>
    <row r="77" spans="2:12" x14ac:dyDescent="0.2">
      <c r="B77" s="28"/>
      <c r="C77" s="28"/>
      <c r="D77" s="28"/>
      <c r="E77" s="28"/>
      <c r="F77" s="28"/>
      <c r="G77" s="28"/>
      <c r="H77" s="28"/>
      <c r="I77" s="28"/>
      <c r="J77" s="28"/>
      <c r="K77" s="28"/>
      <c r="L77" s="28"/>
    </row>
    <row r="78" spans="2:12" x14ac:dyDescent="0.2">
      <c r="B78" s="28"/>
      <c r="C78" s="28"/>
      <c r="D78" s="28"/>
      <c r="E78" s="28"/>
      <c r="F78" s="28"/>
      <c r="G78" s="28"/>
      <c r="H78" s="28"/>
      <c r="I78" s="28"/>
      <c r="J78" s="28"/>
      <c r="K78" s="28"/>
      <c r="L78" s="28"/>
    </row>
    <row r="79" spans="2:12" x14ac:dyDescent="0.2">
      <c r="B79" s="28"/>
      <c r="C79" s="28"/>
      <c r="D79" s="28"/>
      <c r="E79" s="28"/>
      <c r="F79" s="28"/>
      <c r="G79" s="28"/>
      <c r="H79" s="28"/>
      <c r="I79" s="28"/>
      <c r="J79" s="28"/>
      <c r="K79" s="28"/>
      <c r="L79" s="28"/>
    </row>
    <row r="80" spans="2:12" x14ac:dyDescent="0.2">
      <c r="B80" s="28"/>
      <c r="C80" s="28"/>
      <c r="D80" s="28"/>
      <c r="E80" s="28"/>
      <c r="F80" s="28"/>
      <c r="G80" s="28"/>
      <c r="H80" s="28"/>
      <c r="I80" s="28"/>
      <c r="J80" s="28"/>
      <c r="K80" s="28"/>
      <c r="L80" s="28"/>
    </row>
    <row r="81" spans="2:12" x14ac:dyDescent="0.2">
      <c r="B81" s="28"/>
      <c r="C81" s="28"/>
      <c r="D81" s="28"/>
      <c r="E81" s="28"/>
      <c r="F81" s="28"/>
      <c r="G81" s="28"/>
      <c r="H81" s="28"/>
      <c r="I81" s="28"/>
      <c r="J81" s="28"/>
      <c r="K81" s="28"/>
      <c r="L81" s="28"/>
    </row>
    <row r="82" spans="2:12" x14ac:dyDescent="0.2">
      <c r="B82" s="28"/>
      <c r="C82" s="28"/>
      <c r="D82" s="28"/>
      <c r="E82" s="28"/>
      <c r="F82" s="28"/>
      <c r="G82" s="28"/>
      <c r="H82" s="28"/>
      <c r="I82" s="28"/>
      <c r="J82" s="28"/>
      <c r="K82" s="28"/>
      <c r="L82" s="28"/>
    </row>
    <row r="83" spans="2:12" x14ac:dyDescent="0.2">
      <c r="B83" s="28"/>
      <c r="C83" s="28"/>
      <c r="D83" s="28"/>
      <c r="E83" s="28"/>
      <c r="F83" s="28"/>
      <c r="G83" s="28"/>
      <c r="H83" s="28"/>
      <c r="I83" s="28"/>
      <c r="J83" s="28"/>
      <c r="K83" s="28"/>
      <c r="L83" s="28"/>
    </row>
    <row r="84" spans="2:12" x14ac:dyDescent="0.2">
      <c r="B84" s="28"/>
      <c r="C84" s="28"/>
      <c r="D84" s="28"/>
      <c r="E84" s="28"/>
      <c r="F84" s="28"/>
      <c r="G84" s="28"/>
      <c r="H84" s="28"/>
      <c r="I84" s="28"/>
      <c r="J84" s="28"/>
      <c r="K84" s="28"/>
      <c r="L84" s="28"/>
    </row>
    <row r="85" spans="2:12" x14ac:dyDescent="0.2">
      <c r="B85" s="28"/>
      <c r="C85" s="28"/>
      <c r="D85" s="28"/>
      <c r="E85" s="28"/>
      <c r="F85" s="28"/>
      <c r="G85" s="28"/>
      <c r="H85" s="28"/>
      <c r="I85" s="28"/>
      <c r="J85" s="28"/>
      <c r="K85" s="28"/>
      <c r="L85" s="28"/>
    </row>
    <row r="86" spans="2:12" x14ac:dyDescent="0.2">
      <c r="B86" s="28"/>
      <c r="C86" s="28"/>
      <c r="D86" s="28"/>
      <c r="E86" s="28"/>
      <c r="F86" s="28"/>
      <c r="G86" s="28"/>
      <c r="H86" s="28"/>
      <c r="I86" s="28"/>
      <c r="J86" s="28"/>
      <c r="K86" s="28"/>
      <c r="L86" s="28"/>
    </row>
    <row r="87" spans="2:12" x14ac:dyDescent="0.2">
      <c r="B87" s="28"/>
      <c r="C87" s="28"/>
      <c r="D87" s="28"/>
      <c r="E87" s="28"/>
      <c r="F87" s="28"/>
      <c r="G87" s="28"/>
      <c r="H87" s="28"/>
      <c r="I87" s="28"/>
      <c r="J87" s="28"/>
      <c r="K87" s="28"/>
      <c r="L87" s="28"/>
    </row>
    <row r="88" spans="2:12" x14ac:dyDescent="0.2">
      <c r="B88" s="28"/>
      <c r="C88" s="28"/>
      <c r="D88" s="28"/>
      <c r="E88" s="28"/>
      <c r="F88" s="28"/>
      <c r="G88" s="28"/>
      <c r="H88" s="28"/>
      <c r="I88" s="28"/>
      <c r="J88" s="28"/>
      <c r="K88" s="28"/>
      <c r="L88" s="28"/>
    </row>
    <row r="89" spans="2:12" x14ac:dyDescent="0.2">
      <c r="B89" s="28"/>
      <c r="C89" s="28"/>
      <c r="D89" s="28"/>
      <c r="E89" s="28"/>
      <c r="F89" s="28"/>
      <c r="G89" s="28"/>
      <c r="H89" s="28"/>
      <c r="I89" s="28"/>
      <c r="J89" s="28"/>
      <c r="K89" s="28"/>
      <c r="L89" s="28"/>
    </row>
    <row r="90" spans="2:12" x14ac:dyDescent="0.2">
      <c r="B90" s="28"/>
      <c r="C90" s="28"/>
      <c r="D90" s="28"/>
      <c r="E90" s="28"/>
      <c r="F90" s="28"/>
      <c r="G90" s="28"/>
      <c r="H90" s="28"/>
      <c r="I90" s="28"/>
      <c r="J90" s="28"/>
      <c r="K90" s="28"/>
      <c r="L90" s="28"/>
    </row>
    <row r="91" spans="2:12" x14ac:dyDescent="0.2">
      <c r="B91" s="28"/>
      <c r="C91" s="28"/>
      <c r="D91" s="28"/>
      <c r="E91" s="28"/>
      <c r="F91" s="28"/>
      <c r="G91" s="28"/>
      <c r="H91" s="28"/>
      <c r="I91" s="28"/>
      <c r="J91" s="28"/>
      <c r="K91" s="28"/>
      <c r="L91" s="28"/>
    </row>
    <row r="92" spans="2:12" x14ac:dyDescent="0.2">
      <c r="B92" s="28"/>
      <c r="C92" s="28"/>
      <c r="D92" s="28"/>
      <c r="E92" s="28"/>
      <c r="F92" s="28"/>
      <c r="G92" s="28"/>
      <c r="H92" s="28"/>
      <c r="I92" s="28"/>
      <c r="J92" s="28"/>
      <c r="K92" s="28"/>
      <c r="L92" s="28"/>
    </row>
    <row r="93" spans="2:12" x14ac:dyDescent="0.2">
      <c r="B93" s="28"/>
      <c r="C93" s="28"/>
      <c r="D93" s="28"/>
      <c r="E93" s="28"/>
      <c r="F93" s="28"/>
      <c r="G93" s="28"/>
      <c r="H93" s="28"/>
      <c r="I93" s="28"/>
      <c r="J93" s="28"/>
      <c r="K93" s="28"/>
      <c r="L93" s="28"/>
    </row>
    <row r="94" spans="2:12" x14ac:dyDescent="0.2">
      <c r="B94" s="28"/>
      <c r="C94" s="28"/>
      <c r="D94" s="28"/>
      <c r="E94" s="28"/>
      <c r="F94" s="28"/>
      <c r="G94" s="28"/>
      <c r="H94" s="28"/>
      <c r="I94" s="28"/>
      <c r="J94" s="28"/>
      <c r="K94" s="28"/>
      <c r="L94" s="28"/>
    </row>
    <row r="95" spans="2:12" x14ac:dyDescent="0.2">
      <c r="B95" s="28"/>
      <c r="C95" s="28"/>
      <c r="D95" s="28"/>
      <c r="E95" s="28"/>
      <c r="F95" s="28"/>
      <c r="G95" s="28"/>
      <c r="H95" s="28"/>
      <c r="I95" s="28"/>
      <c r="J95" s="28"/>
      <c r="K95" s="28"/>
      <c r="L95" s="28"/>
    </row>
    <row r="96" spans="2:12" x14ac:dyDescent="0.2">
      <c r="B96" s="28"/>
      <c r="C96" s="28"/>
      <c r="D96" s="28"/>
      <c r="E96" s="28"/>
      <c r="F96" s="28"/>
      <c r="G96" s="28"/>
      <c r="H96" s="28"/>
      <c r="I96" s="28"/>
      <c r="J96" s="28"/>
      <c r="K96" s="28"/>
      <c r="L96" s="28"/>
    </row>
    <row r="97" spans="2:12" x14ac:dyDescent="0.2">
      <c r="B97" s="28"/>
      <c r="C97" s="28"/>
      <c r="D97" s="28"/>
      <c r="E97" s="28"/>
      <c r="F97" s="28"/>
      <c r="G97" s="28"/>
      <c r="H97" s="28"/>
      <c r="I97" s="28"/>
      <c r="J97" s="28"/>
      <c r="K97" s="28"/>
      <c r="L97" s="28"/>
    </row>
    <row r="98" spans="2:12" x14ac:dyDescent="0.2">
      <c r="B98" s="28"/>
      <c r="C98" s="28"/>
      <c r="D98" s="28"/>
      <c r="E98" s="28"/>
      <c r="F98" s="28"/>
      <c r="G98" s="28"/>
      <c r="H98" s="28"/>
      <c r="I98" s="28"/>
      <c r="J98" s="28"/>
      <c r="K98" s="28"/>
      <c r="L98" s="28"/>
    </row>
    <row r="99" spans="2:12" x14ac:dyDescent="0.2">
      <c r="B99" s="28"/>
      <c r="C99" s="28"/>
      <c r="D99" s="28"/>
      <c r="E99" s="28"/>
      <c r="F99" s="28"/>
      <c r="G99" s="28"/>
      <c r="H99" s="28"/>
      <c r="I99" s="28"/>
      <c r="J99" s="28"/>
      <c r="K99" s="28"/>
      <c r="L99" s="28"/>
    </row>
    <row r="100" spans="2:12" x14ac:dyDescent="0.2">
      <c r="B100" s="28"/>
      <c r="C100" s="28"/>
      <c r="D100" s="28"/>
      <c r="E100" s="28"/>
      <c r="F100" s="28"/>
      <c r="G100" s="28"/>
      <c r="H100" s="28"/>
      <c r="I100" s="28"/>
      <c r="J100" s="28"/>
      <c r="K100" s="28"/>
      <c r="L100" s="28"/>
    </row>
    <row r="101" spans="2:12" x14ac:dyDescent="0.2">
      <c r="B101" s="28"/>
      <c r="C101" s="28"/>
      <c r="D101" s="28"/>
      <c r="E101" s="28"/>
      <c r="F101" s="28"/>
      <c r="G101" s="28"/>
      <c r="H101" s="28"/>
      <c r="I101" s="28"/>
      <c r="J101" s="28"/>
      <c r="K101" s="28"/>
      <c r="L101" s="28"/>
    </row>
    <row r="102" spans="2:12" x14ac:dyDescent="0.2">
      <c r="B102" s="28"/>
      <c r="C102" s="28"/>
      <c r="D102" s="28"/>
      <c r="E102" s="28"/>
      <c r="F102" s="28"/>
      <c r="G102" s="28"/>
      <c r="H102" s="28"/>
      <c r="I102" s="28"/>
      <c r="J102" s="28"/>
      <c r="K102" s="28"/>
      <c r="L102" s="28"/>
    </row>
    <row r="103" spans="2:12" x14ac:dyDescent="0.2">
      <c r="B103" s="28"/>
      <c r="C103" s="28"/>
      <c r="D103" s="28"/>
      <c r="E103" s="28"/>
      <c r="F103" s="28"/>
      <c r="G103" s="28"/>
      <c r="H103" s="28"/>
      <c r="I103" s="28"/>
      <c r="J103" s="28"/>
      <c r="K103" s="28"/>
      <c r="L103" s="28"/>
    </row>
    <row r="104" spans="2:12" x14ac:dyDescent="0.2">
      <c r="B104" s="28"/>
      <c r="C104" s="28"/>
      <c r="D104" s="28"/>
      <c r="E104" s="28"/>
      <c r="F104" s="28"/>
      <c r="G104" s="28"/>
      <c r="H104" s="28"/>
      <c r="I104" s="28"/>
      <c r="J104" s="28"/>
      <c r="K104" s="28"/>
      <c r="L104" s="28"/>
    </row>
    <row r="105" spans="2:12" x14ac:dyDescent="0.2">
      <c r="B105" s="28"/>
      <c r="C105" s="28"/>
      <c r="D105" s="28"/>
      <c r="E105" s="28"/>
      <c r="F105" s="28"/>
      <c r="G105" s="28"/>
      <c r="H105" s="28"/>
      <c r="I105" s="28"/>
      <c r="J105" s="28"/>
      <c r="K105" s="28"/>
      <c r="L105" s="28"/>
    </row>
    <row r="106" spans="2:12" x14ac:dyDescent="0.2">
      <c r="B106" s="28"/>
      <c r="C106" s="28"/>
      <c r="D106" s="28"/>
      <c r="E106" s="28"/>
      <c r="F106" s="28"/>
      <c r="G106" s="28"/>
      <c r="H106" s="28"/>
      <c r="I106" s="28"/>
      <c r="J106" s="28"/>
      <c r="K106" s="28"/>
      <c r="L106" s="28"/>
    </row>
    <row r="107" spans="2:12" x14ac:dyDescent="0.2">
      <c r="B107" s="28"/>
      <c r="C107" s="28"/>
      <c r="D107" s="28"/>
      <c r="E107" s="28"/>
      <c r="F107" s="28"/>
      <c r="G107" s="28"/>
      <c r="H107" s="28"/>
      <c r="I107" s="28"/>
      <c r="J107" s="28"/>
      <c r="K107" s="28"/>
      <c r="L107" s="28"/>
    </row>
    <row r="108" spans="2:12" x14ac:dyDescent="0.2">
      <c r="B108" s="28"/>
      <c r="C108" s="28"/>
      <c r="D108" s="28"/>
      <c r="E108" s="28"/>
      <c r="F108" s="28"/>
      <c r="G108" s="28"/>
      <c r="H108" s="28"/>
      <c r="I108" s="28"/>
      <c r="J108" s="28"/>
      <c r="K108" s="28"/>
      <c r="L108" s="28"/>
    </row>
    <row r="109" spans="2:12" x14ac:dyDescent="0.2">
      <c r="B109" s="28"/>
      <c r="C109" s="28"/>
      <c r="D109" s="28"/>
      <c r="E109" s="28"/>
      <c r="F109" s="28"/>
      <c r="G109" s="28"/>
      <c r="H109" s="28"/>
      <c r="I109" s="28"/>
      <c r="J109" s="28"/>
      <c r="K109" s="28"/>
      <c r="L109" s="28"/>
    </row>
    <row r="110" spans="2:12" x14ac:dyDescent="0.2">
      <c r="B110" s="28"/>
      <c r="C110" s="28"/>
      <c r="D110" s="28"/>
      <c r="E110" s="28"/>
      <c r="F110" s="28"/>
      <c r="G110" s="28"/>
      <c r="H110" s="28"/>
      <c r="I110" s="28"/>
      <c r="J110" s="28"/>
      <c r="K110" s="28"/>
      <c r="L110" s="28"/>
    </row>
    <row r="111" spans="2:12" x14ac:dyDescent="0.2">
      <c r="B111" s="28"/>
      <c r="C111" s="28"/>
      <c r="D111" s="28"/>
      <c r="E111" s="28"/>
      <c r="F111" s="28"/>
      <c r="G111" s="28"/>
      <c r="H111" s="28"/>
      <c r="I111" s="28"/>
      <c r="J111" s="28"/>
      <c r="K111" s="28"/>
      <c r="L111" s="28"/>
    </row>
    <row r="112" spans="2:12" x14ac:dyDescent="0.2">
      <c r="B112" s="28"/>
      <c r="C112" s="28"/>
      <c r="D112" s="28"/>
      <c r="E112" s="28"/>
      <c r="F112" s="28"/>
      <c r="G112" s="28"/>
      <c r="H112" s="28"/>
      <c r="I112" s="28"/>
      <c r="J112" s="28"/>
      <c r="K112" s="28"/>
      <c r="L112" s="28"/>
    </row>
    <row r="113" spans="2:12" x14ac:dyDescent="0.2">
      <c r="B113" s="28"/>
      <c r="C113" s="28"/>
      <c r="D113" s="28"/>
      <c r="E113" s="28"/>
      <c r="F113" s="28"/>
      <c r="G113" s="28"/>
      <c r="H113" s="28"/>
      <c r="I113" s="28"/>
      <c r="J113" s="28"/>
      <c r="K113" s="28"/>
      <c r="L113" s="28"/>
    </row>
    <row r="114" spans="2:12" x14ac:dyDescent="0.2">
      <c r="B114" s="28"/>
      <c r="C114" s="28"/>
      <c r="D114" s="28"/>
      <c r="E114" s="28"/>
      <c r="F114" s="28"/>
      <c r="G114" s="28"/>
      <c r="H114" s="28"/>
      <c r="I114" s="28"/>
      <c r="J114" s="28"/>
      <c r="K114" s="28"/>
      <c r="L114" s="28"/>
    </row>
    <row r="115" spans="2:12" x14ac:dyDescent="0.2">
      <c r="B115" s="28"/>
      <c r="C115" s="28"/>
      <c r="D115" s="28"/>
      <c r="E115" s="28"/>
      <c r="F115" s="28"/>
      <c r="G115" s="28"/>
      <c r="H115" s="28"/>
      <c r="I115" s="28"/>
      <c r="J115" s="28"/>
      <c r="K115" s="28"/>
      <c r="L115" s="28"/>
    </row>
    <row r="116" spans="2:12" x14ac:dyDescent="0.2">
      <c r="B116" s="28"/>
      <c r="C116" s="28"/>
      <c r="D116" s="28"/>
      <c r="E116" s="28"/>
      <c r="F116" s="28"/>
      <c r="G116" s="28"/>
      <c r="H116" s="28"/>
      <c r="I116" s="28"/>
      <c r="J116" s="28"/>
      <c r="K116" s="28"/>
      <c r="L116" s="28"/>
    </row>
    <row r="117" spans="2:12" x14ac:dyDescent="0.2">
      <c r="B117" s="28"/>
      <c r="C117" s="28"/>
      <c r="D117" s="28"/>
      <c r="E117" s="28"/>
      <c r="F117" s="28"/>
      <c r="G117" s="28"/>
      <c r="H117" s="28"/>
      <c r="I117" s="28"/>
      <c r="J117" s="28"/>
      <c r="K117" s="28"/>
      <c r="L117" s="28"/>
    </row>
    <row r="118" spans="2:12" x14ac:dyDescent="0.2">
      <c r="B118" s="28"/>
      <c r="C118" s="28"/>
      <c r="D118" s="28"/>
      <c r="E118" s="28"/>
      <c r="F118" s="28"/>
      <c r="G118" s="28"/>
      <c r="H118" s="28"/>
      <c r="I118" s="28"/>
      <c r="J118" s="28"/>
      <c r="K118" s="28"/>
      <c r="L118" s="28"/>
    </row>
    <row r="119" spans="2:12" x14ac:dyDescent="0.2">
      <c r="B119" s="28"/>
      <c r="C119" s="28"/>
      <c r="D119" s="28"/>
      <c r="E119" s="28"/>
      <c r="F119" s="28"/>
      <c r="G119" s="28"/>
      <c r="H119" s="28"/>
      <c r="I119" s="28"/>
      <c r="J119" s="28"/>
      <c r="K119" s="28"/>
      <c r="L119" s="28"/>
    </row>
    <row r="120" spans="2:12" x14ac:dyDescent="0.2">
      <c r="B120" s="28"/>
      <c r="C120" s="28"/>
      <c r="D120" s="28"/>
      <c r="E120" s="28"/>
      <c r="F120" s="28"/>
      <c r="G120" s="28"/>
      <c r="H120" s="28"/>
      <c r="I120" s="28"/>
      <c r="J120" s="28"/>
      <c r="K120" s="28"/>
      <c r="L120" s="28"/>
    </row>
    <row r="121" spans="2:12" x14ac:dyDescent="0.2">
      <c r="B121" s="28"/>
      <c r="C121" s="28"/>
      <c r="D121" s="28"/>
      <c r="E121" s="28"/>
      <c r="F121" s="28"/>
      <c r="G121" s="28"/>
      <c r="H121" s="28"/>
      <c r="I121" s="28"/>
      <c r="J121" s="28"/>
      <c r="K121" s="28"/>
      <c r="L121" s="28"/>
    </row>
    <row r="122" spans="2:12" x14ac:dyDescent="0.2">
      <c r="B122" s="28"/>
      <c r="C122" s="28"/>
      <c r="D122" s="28"/>
      <c r="E122" s="28"/>
      <c r="F122" s="28"/>
      <c r="G122" s="28"/>
      <c r="H122" s="28"/>
      <c r="I122" s="28"/>
      <c r="J122" s="28"/>
      <c r="K122" s="28"/>
      <c r="L122" s="28"/>
    </row>
    <row r="123" spans="2:12" x14ac:dyDescent="0.2">
      <c r="B123" s="28"/>
      <c r="C123" s="28"/>
      <c r="D123" s="28"/>
      <c r="E123" s="28"/>
      <c r="F123" s="28"/>
      <c r="G123" s="28"/>
      <c r="H123" s="28"/>
      <c r="I123" s="28"/>
      <c r="J123" s="28"/>
      <c r="K123" s="28"/>
      <c r="L123" s="28"/>
    </row>
    <row r="124" spans="2:12" x14ac:dyDescent="0.2">
      <c r="B124" s="28"/>
      <c r="C124" s="28"/>
      <c r="D124" s="28"/>
      <c r="E124" s="28"/>
      <c r="F124" s="28"/>
      <c r="G124" s="28"/>
      <c r="H124" s="28"/>
      <c r="I124" s="28"/>
      <c r="J124" s="28"/>
      <c r="K124" s="28"/>
      <c r="L124" s="28"/>
    </row>
    <row r="125" spans="2:12" x14ac:dyDescent="0.2">
      <c r="B125" s="28"/>
      <c r="C125" s="28"/>
      <c r="D125" s="28"/>
      <c r="E125" s="28"/>
      <c r="F125" s="28"/>
      <c r="G125" s="28"/>
      <c r="H125" s="28"/>
      <c r="I125" s="28"/>
      <c r="J125" s="28"/>
      <c r="K125" s="28"/>
      <c r="L125" s="28"/>
    </row>
    <row r="126" spans="2:12" x14ac:dyDescent="0.2">
      <c r="B126" s="28"/>
      <c r="C126" s="28"/>
      <c r="D126" s="28"/>
      <c r="E126" s="28"/>
      <c r="F126" s="28"/>
      <c r="G126" s="28"/>
      <c r="H126" s="28"/>
      <c r="I126" s="28"/>
      <c r="J126" s="28"/>
      <c r="K126" s="28"/>
      <c r="L126" s="28"/>
    </row>
    <row r="127" spans="2:12" x14ac:dyDescent="0.2">
      <c r="B127" s="28"/>
      <c r="C127" s="28"/>
      <c r="D127" s="28"/>
      <c r="E127" s="28"/>
      <c r="F127" s="28"/>
      <c r="G127" s="28"/>
      <c r="H127" s="28"/>
      <c r="I127" s="28"/>
      <c r="J127" s="28"/>
      <c r="K127" s="28"/>
      <c r="L127" s="28"/>
    </row>
    <row r="128" spans="2:12" x14ac:dyDescent="0.2">
      <c r="B128" s="28"/>
      <c r="C128" s="28"/>
      <c r="D128" s="28"/>
      <c r="E128" s="28"/>
      <c r="F128" s="28"/>
      <c r="G128" s="28"/>
      <c r="H128" s="28"/>
      <c r="I128" s="28"/>
      <c r="J128" s="28"/>
      <c r="K128" s="28"/>
      <c r="L128" s="28"/>
    </row>
    <row r="129" spans="2:12" x14ac:dyDescent="0.2">
      <c r="B129" s="28"/>
      <c r="C129" s="28"/>
      <c r="D129" s="28"/>
      <c r="E129" s="28"/>
      <c r="F129" s="28"/>
      <c r="G129" s="28"/>
      <c r="H129" s="28"/>
      <c r="I129" s="28"/>
      <c r="J129" s="28"/>
      <c r="K129" s="28"/>
      <c r="L129" s="28"/>
    </row>
    <row r="130" spans="2:12" x14ac:dyDescent="0.2">
      <c r="B130" s="28"/>
      <c r="C130" s="28"/>
      <c r="D130" s="28"/>
      <c r="E130" s="28"/>
      <c r="F130" s="28"/>
      <c r="G130" s="28"/>
      <c r="H130" s="28"/>
      <c r="I130" s="28"/>
      <c r="J130" s="28"/>
      <c r="K130" s="28"/>
      <c r="L130" s="28"/>
    </row>
    <row r="131" spans="2:12" x14ac:dyDescent="0.2">
      <c r="B131" s="28"/>
      <c r="C131" s="28"/>
      <c r="D131" s="28"/>
      <c r="E131" s="28"/>
      <c r="F131" s="28"/>
      <c r="G131" s="28"/>
      <c r="H131" s="28"/>
      <c r="I131" s="28"/>
      <c r="J131" s="28"/>
      <c r="K131" s="28"/>
      <c r="L131" s="28"/>
    </row>
    <row r="132" spans="2:12" x14ac:dyDescent="0.2">
      <c r="B132" s="28"/>
      <c r="C132" s="28"/>
      <c r="D132" s="28"/>
      <c r="E132" s="28"/>
      <c r="F132" s="28"/>
      <c r="G132" s="28"/>
      <c r="H132" s="28"/>
      <c r="I132" s="28"/>
      <c r="J132" s="28"/>
      <c r="K132" s="28"/>
      <c r="L132" s="28"/>
    </row>
    <row r="133" spans="2:12" x14ac:dyDescent="0.2">
      <c r="B133" s="28"/>
      <c r="C133" s="28"/>
      <c r="D133" s="28"/>
      <c r="E133" s="28"/>
      <c r="F133" s="28"/>
      <c r="G133" s="28"/>
      <c r="H133" s="28"/>
      <c r="I133" s="28"/>
      <c r="J133" s="28"/>
      <c r="K133" s="28"/>
      <c r="L133" s="28"/>
    </row>
    <row r="134" spans="2:12" x14ac:dyDescent="0.2">
      <c r="B134" s="28"/>
      <c r="C134" s="28"/>
      <c r="D134" s="28"/>
      <c r="E134" s="28"/>
      <c r="F134" s="28"/>
      <c r="G134" s="28"/>
      <c r="H134" s="28"/>
      <c r="I134" s="28"/>
      <c r="J134" s="28"/>
      <c r="K134" s="28"/>
      <c r="L134" s="28"/>
    </row>
    <row r="135" spans="2:12" x14ac:dyDescent="0.2">
      <c r="B135" s="28"/>
      <c r="C135" s="28"/>
      <c r="D135" s="28"/>
      <c r="E135" s="28"/>
      <c r="F135" s="28"/>
      <c r="G135" s="28"/>
      <c r="H135" s="28"/>
      <c r="I135" s="28"/>
      <c r="J135" s="28"/>
      <c r="K135" s="28"/>
      <c r="L135" s="28"/>
    </row>
    <row r="136" spans="2:12" x14ac:dyDescent="0.2">
      <c r="B136" s="28"/>
      <c r="C136" s="28"/>
      <c r="D136" s="28"/>
      <c r="E136" s="28"/>
      <c r="F136" s="28"/>
      <c r="G136" s="28"/>
      <c r="H136" s="28"/>
      <c r="I136" s="28"/>
      <c r="J136" s="28"/>
      <c r="K136" s="28"/>
      <c r="L136" s="28"/>
    </row>
    <row r="137" spans="2:12" x14ac:dyDescent="0.2">
      <c r="B137" s="28"/>
      <c r="C137" s="28"/>
      <c r="D137" s="28"/>
      <c r="E137" s="28"/>
      <c r="F137" s="28"/>
      <c r="G137" s="28"/>
      <c r="H137" s="28"/>
      <c r="I137" s="28"/>
      <c r="J137" s="28"/>
      <c r="K137" s="28"/>
      <c r="L137" s="28"/>
    </row>
    <row r="138" spans="2:12" x14ac:dyDescent="0.2">
      <c r="B138" s="28"/>
      <c r="C138" s="28"/>
      <c r="D138" s="28"/>
      <c r="E138" s="28"/>
      <c r="F138" s="28"/>
      <c r="G138" s="28"/>
      <c r="H138" s="28"/>
      <c r="I138" s="28"/>
      <c r="J138" s="28"/>
      <c r="K138" s="28"/>
      <c r="L138" s="28"/>
    </row>
    <row r="139" spans="2:12" x14ac:dyDescent="0.2">
      <c r="B139" s="28"/>
      <c r="C139" s="28"/>
      <c r="D139" s="28"/>
      <c r="E139" s="28"/>
      <c r="F139" s="28"/>
      <c r="G139" s="28"/>
      <c r="H139" s="28"/>
      <c r="I139" s="28"/>
      <c r="J139" s="28"/>
      <c r="K139" s="28"/>
      <c r="L139" s="28"/>
    </row>
    <row r="140" spans="2:12" x14ac:dyDescent="0.2">
      <c r="B140" s="28"/>
      <c r="C140" s="28"/>
      <c r="D140" s="28"/>
      <c r="E140" s="28"/>
      <c r="F140" s="28"/>
      <c r="G140" s="28"/>
      <c r="H140" s="28"/>
      <c r="I140" s="28"/>
      <c r="J140" s="28"/>
      <c r="K140" s="28"/>
      <c r="L140" s="28"/>
    </row>
    <row r="141" spans="2:12" x14ac:dyDescent="0.2">
      <c r="B141" s="28"/>
      <c r="C141" s="28"/>
      <c r="D141" s="28"/>
      <c r="E141" s="28"/>
      <c r="F141" s="28"/>
      <c r="G141" s="28"/>
      <c r="H141" s="28"/>
      <c r="I141" s="28"/>
      <c r="J141" s="28"/>
      <c r="K141" s="28"/>
      <c r="L141" s="28"/>
    </row>
    <row r="142" spans="2:12" x14ac:dyDescent="0.2">
      <c r="B142" s="28"/>
      <c r="C142" s="28"/>
      <c r="D142" s="28"/>
      <c r="E142" s="28"/>
      <c r="F142" s="28"/>
      <c r="G142" s="28"/>
      <c r="H142" s="28"/>
      <c r="I142" s="28"/>
      <c r="J142" s="28"/>
      <c r="K142" s="28"/>
      <c r="L142" s="28"/>
    </row>
    <row r="143" spans="2:12" x14ac:dyDescent="0.2">
      <c r="B143" s="28"/>
      <c r="C143" s="28"/>
      <c r="D143" s="28"/>
      <c r="E143" s="28"/>
      <c r="F143" s="28"/>
      <c r="G143" s="28"/>
      <c r="H143" s="28"/>
      <c r="I143" s="28"/>
      <c r="J143" s="28"/>
      <c r="K143" s="28"/>
      <c r="L143" s="28"/>
    </row>
    <row r="144" spans="2:12" x14ac:dyDescent="0.2">
      <c r="B144" s="28"/>
      <c r="C144" s="28"/>
      <c r="D144" s="28"/>
      <c r="E144" s="28"/>
      <c r="F144" s="28"/>
      <c r="G144" s="28"/>
      <c r="H144" s="28"/>
      <c r="I144" s="28"/>
      <c r="J144" s="28"/>
      <c r="K144" s="28"/>
      <c r="L144" s="28"/>
    </row>
    <row r="145" spans="2:12" x14ac:dyDescent="0.2">
      <c r="B145" s="28"/>
      <c r="C145" s="28"/>
      <c r="D145" s="28"/>
      <c r="E145" s="28"/>
      <c r="F145" s="28"/>
      <c r="G145" s="28"/>
      <c r="H145" s="28"/>
      <c r="I145" s="28"/>
      <c r="J145" s="28"/>
      <c r="K145" s="28"/>
      <c r="L145" s="28"/>
    </row>
    <row r="146" spans="2:12" x14ac:dyDescent="0.2">
      <c r="B146" s="28"/>
      <c r="C146" s="28"/>
      <c r="D146" s="28"/>
      <c r="E146" s="28"/>
      <c r="F146" s="28"/>
      <c r="G146" s="28"/>
      <c r="H146" s="28"/>
      <c r="I146" s="28"/>
      <c r="J146" s="28"/>
      <c r="K146" s="28"/>
      <c r="L146" s="28"/>
    </row>
    <row r="147" spans="2:12" x14ac:dyDescent="0.2">
      <c r="B147" s="28"/>
      <c r="C147" s="28"/>
      <c r="D147" s="28"/>
      <c r="E147" s="28"/>
      <c r="F147" s="28"/>
      <c r="G147" s="28"/>
      <c r="H147" s="28"/>
      <c r="I147" s="28"/>
      <c r="J147" s="28"/>
      <c r="K147" s="28"/>
      <c r="L147" s="28"/>
    </row>
    <row r="148" spans="2:12" x14ac:dyDescent="0.2">
      <c r="B148" s="28"/>
      <c r="C148" s="28"/>
      <c r="D148" s="28"/>
      <c r="E148" s="28"/>
      <c r="F148" s="28"/>
      <c r="G148" s="28"/>
      <c r="H148" s="28"/>
      <c r="I148" s="28"/>
      <c r="J148" s="28"/>
      <c r="K148" s="28"/>
      <c r="L148" s="28"/>
    </row>
    <row r="149" spans="2:12" x14ac:dyDescent="0.2">
      <c r="B149" s="28"/>
      <c r="C149" s="28"/>
      <c r="D149" s="28"/>
      <c r="E149" s="28"/>
      <c r="F149" s="28"/>
      <c r="G149" s="28"/>
      <c r="H149" s="28"/>
      <c r="I149" s="28"/>
      <c r="J149" s="28"/>
      <c r="K149" s="28"/>
      <c r="L149" s="28"/>
    </row>
    <row r="150" spans="2:12" x14ac:dyDescent="0.2">
      <c r="B150" s="28"/>
      <c r="C150" s="28"/>
      <c r="D150" s="28"/>
      <c r="E150" s="28"/>
      <c r="F150" s="28"/>
      <c r="G150" s="28"/>
      <c r="H150" s="28"/>
      <c r="I150" s="28"/>
      <c r="J150" s="28"/>
      <c r="K150" s="28"/>
      <c r="L150" s="28"/>
    </row>
    <row r="151" spans="2:12" x14ac:dyDescent="0.2">
      <c r="B151" s="28"/>
      <c r="C151" s="28"/>
      <c r="D151" s="28"/>
      <c r="E151" s="28"/>
      <c r="F151" s="28"/>
      <c r="G151" s="28"/>
      <c r="H151" s="28"/>
      <c r="I151" s="28"/>
      <c r="J151" s="28"/>
      <c r="K151" s="28"/>
      <c r="L151" s="28"/>
    </row>
    <row r="152" spans="2:12" x14ac:dyDescent="0.2">
      <c r="B152" s="28"/>
      <c r="C152" s="28"/>
      <c r="D152" s="28"/>
      <c r="E152" s="28"/>
      <c r="F152" s="28"/>
      <c r="G152" s="28"/>
      <c r="H152" s="28"/>
      <c r="I152" s="28"/>
      <c r="J152" s="28"/>
      <c r="K152" s="28"/>
      <c r="L152" s="28"/>
    </row>
    <row r="153" spans="2:12" x14ac:dyDescent="0.2">
      <c r="B153" s="28"/>
      <c r="C153" s="28"/>
      <c r="D153" s="28"/>
      <c r="E153" s="28"/>
      <c r="F153" s="28"/>
      <c r="G153" s="28"/>
      <c r="H153" s="28"/>
      <c r="I153" s="28"/>
      <c r="J153" s="28"/>
      <c r="K153" s="28"/>
      <c r="L153" s="28"/>
    </row>
    <row r="154" spans="2:12" x14ac:dyDescent="0.2">
      <c r="B154" s="28"/>
      <c r="C154" s="28"/>
      <c r="D154" s="28"/>
      <c r="E154" s="28"/>
      <c r="F154" s="28"/>
      <c r="G154" s="28"/>
      <c r="H154" s="28"/>
      <c r="I154" s="28"/>
      <c r="J154" s="28"/>
      <c r="K154" s="28"/>
      <c r="L154" s="28"/>
    </row>
    <row r="155" spans="2:12" x14ac:dyDescent="0.2">
      <c r="B155" s="28"/>
      <c r="C155" s="28"/>
      <c r="D155" s="28"/>
      <c r="E155" s="28"/>
      <c r="F155" s="28"/>
      <c r="G155" s="28"/>
      <c r="H155" s="28"/>
      <c r="I155" s="28"/>
      <c r="J155" s="28"/>
      <c r="K155" s="28"/>
      <c r="L155" s="28"/>
    </row>
  </sheetData>
  <phoneticPr fontId="2" type="noConversion"/>
  <pageMargins left="0.25" right="0.25" top="0.75" bottom="0.75" header="0.3" footer="0.3"/>
  <pageSetup paperSize="8" scale="8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N58"/>
  <sheetViews>
    <sheetView zoomScale="80" zoomScaleNormal="80"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30" width="8.7109375" style="1" customWidth="1"/>
    <col min="31" max="31" width="2.7109375" style="1" customWidth="1"/>
    <col min="32" max="39" width="8.7109375" style="1" customWidth="1"/>
    <col min="40" max="16384" width="9.140625" style="1"/>
  </cols>
  <sheetData>
    <row r="1" spans="1:40" x14ac:dyDescent="0.2">
      <c r="A1" s="40" t="s">
        <v>94</v>
      </c>
      <c r="B1" s="40">
        <f>'DELFI-tool'!AL40</f>
        <v>3</v>
      </c>
      <c r="C1" s="40"/>
      <c r="D1" s="40"/>
      <c r="E1" s="40"/>
      <c r="F1" s="40"/>
      <c r="G1" s="40"/>
      <c r="H1" s="40"/>
      <c r="I1" s="40"/>
      <c r="J1" s="40"/>
      <c r="K1" s="40"/>
      <c r="L1" s="40"/>
      <c r="M1" s="40"/>
      <c r="N1" s="62" t="s">
        <v>76</v>
      </c>
      <c r="O1" s="62"/>
      <c r="P1" s="62"/>
      <c r="Q1" s="62"/>
      <c r="R1" s="62"/>
      <c r="S1" s="62"/>
      <c r="T1" s="62"/>
      <c r="U1" s="62"/>
      <c r="V1" s="40"/>
      <c r="W1" s="62" t="s">
        <v>76</v>
      </c>
      <c r="X1" s="62"/>
      <c r="Y1" s="62"/>
      <c r="Z1" s="62"/>
      <c r="AA1" s="62"/>
      <c r="AB1" s="62"/>
      <c r="AC1" s="62"/>
      <c r="AD1" s="62"/>
      <c r="AE1" s="40"/>
      <c r="AF1" s="40"/>
      <c r="AG1" s="40"/>
      <c r="AH1" s="40"/>
      <c r="AI1" s="40"/>
      <c r="AJ1" s="40"/>
      <c r="AK1" s="40"/>
      <c r="AL1" s="40"/>
      <c r="AM1" s="40"/>
      <c r="AN1" s="40"/>
    </row>
    <row r="2" spans="1:40" x14ac:dyDescent="0.2">
      <c r="A2" s="40" t="s">
        <v>14</v>
      </c>
      <c r="B2" s="40"/>
      <c r="C2" s="40"/>
      <c r="D2" s="40"/>
      <c r="E2" s="40"/>
      <c r="F2" s="40"/>
      <c r="G2" s="40"/>
      <c r="H2" s="40"/>
      <c r="I2" s="40"/>
      <c r="J2" s="40"/>
      <c r="K2" s="40"/>
      <c r="L2" s="40"/>
      <c r="M2" s="41" t="s">
        <v>1</v>
      </c>
      <c r="N2" s="42">
        <v>1</v>
      </c>
      <c r="O2" s="40"/>
      <c r="P2" s="40"/>
      <c r="Q2" s="40"/>
      <c r="R2" s="40"/>
      <c r="S2" s="40"/>
      <c r="T2" s="40"/>
      <c r="U2" s="40"/>
      <c r="V2" s="40"/>
      <c r="W2" s="40"/>
      <c r="X2" s="40"/>
      <c r="Y2" s="40"/>
      <c r="Z2" s="40"/>
      <c r="AA2" s="40"/>
      <c r="AB2" s="40"/>
      <c r="AC2" s="40"/>
      <c r="AD2" s="40"/>
      <c r="AE2" s="40"/>
      <c r="AF2" s="40"/>
      <c r="AG2" s="40"/>
      <c r="AH2" s="40"/>
      <c r="AI2" s="40"/>
      <c r="AJ2" s="40"/>
      <c r="AK2" s="40"/>
      <c r="AL2" s="40"/>
      <c r="AM2" s="40"/>
      <c r="AN2" s="40"/>
    </row>
    <row r="3" spans="1:40" x14ac:dyDescent="0.2">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row>
    <row r="4" spans="1:40" x14ac:dyDescent="0.2">
      <c r="A4" s="40"/>
      <c r="B4" s="40"/>
      <c r="C4" s="40"/>
      <c r="D4" s="40"/>
      <c r="E4" s="40"/>
      <c r="F4" s="40"/>
      <c r="G4" s="40"/>
      <c r="H4" s="40"/>
      <c r="I4" s="40"/>
      <c r="J4" s="40"/>
      <c r="K4" s="40"/>
      <c r="L4" s="40"/>
      <c r="M4" s="41" t="s">
        <v>5</v>
      </c>
      <c r="N4" s="42">
        <f>'DELFI-tool'!AN40-'DELFI-tool'!$AL40</f>
        <v>0</v>
      </c>
      <c r="O4" s="42">
        <f>'DELFI-tool'!AO40-'DELFI-tool'!$AL40</f>
        <v>0</v>
      </c>
      <c r="P4" s="42">
        <f>'DELFI-tool'!AP40-'DELFI-tool'!$AL40</f>
        <v>0</v>
      </c>
      <c r="Q4" s="42">
        <f>'DELFI-tool'!AQ40-'DELFI-tool'!$AL40</f>
        <v>0</v>
      </c>
      <c r="R4" s="42">
        <f>'DELFI-tool'!AR40-'DELFI-tool'!$AL40</f>
        <v>0</v>
      </c>
      <c r="S4" s="42">
        <f>'DELFI-tool'!AS40-'DELFI-tool'!$AL40</f>
        <v>0</v>
      </c>
      <c r="T4" s="42">
        <f>'DELFI-tool'!AT40-'DELFI-tool'!$AL40</f>
        <v>0</v>
      </c>
      <c r="U4" s="42">
        <f>'DELFI-tool'!AU40-'DELFI-tool'!$AL40</f>
        <v>0</v>
      </c>
      <c r="V4" s="40"/>
      <c r="W4" s="40"/>
      <c r="X4" s="40"/>
      <c r="Y4" s="40"/>
      <c r="Z4" s="40"/>
      <c r="AA4" s="40"/>
      <c r="AB4" s="40"/>
      <c r="AC4" s="40"/>
      <c r="AD4" s="40"/>
      <c r="AE4" s="40"/>
      <c r="AF4" s="40"/>
      <c r="AG4" s="40"/>
      <c r="AH4" s="40"/>
      <c r="AI4" s="40"/>
      <c r="AJ4" s="40"/>
      <c r="AK4" s="40"/>
      <c r="AL4" s="40"/>
      <c r="AM4" s="40"/>
      <c r="AN4" s="40"/>
    </row>
    <row r="5" spans="1:40" x14ac:dyDescent="0.2">
      <c r="A5" s="40"/>
      <c r="B5" s="40"/>
      <c r="C5" s="40"/>
      <c r="D5" s="40"/>
      <c r="E5" s="40"/>
      <c r="F5" s="40"/>
      <c r="G5" s="40"/>
      <c r="H5" s="40"/>
      <c r="I5" s="40"/>
      <c r="J5" s="40"/>
      <c r="K5" s="40"/>
      <c r="L5" s="40"/>
      <c r="M5" s="41"/>
      <c r="N5" s="42"/>
      <c r="O5" s="42"/>
      <c r="P5" s="42"/>
      <c r="Q5" s="42"/>
      <c r="R5" s="42"/>
      <c r="S5" s="42"/>
      <c r="T5" s="42"/>
      <c r="U5" s="42"/>
      <c r="V5" s="40"/>
      <c r="W5" s="40"/>
      <c r="X5" s="40"/>
      <c r="Y5" s="40"/>
      <c r="Z5" s="40"/>
      <c r="AA5" s="40"/>
      <c r="AB5" s="40"/>
      <c r="AC5" s="40"/>
      <c r="AD5" s="40"/>
      <c r="AE5" s="40"/>
      <c r="AF5" s="40"/>
      <c r="AG5" s="40"/>
      <c r="AH5" s="40"/>
      <c r="AI5" s="40"/>
      <c r="AJ5" s="40"/>
      <c r="AK5" s="40"/>
      <c r="AL5" s="40"/>
      <c r="AM5" s="40"/>
      <c r="AN5" s="40"/>
    </row>
    <row r="6" spans="1:40" x14ac:dyDescent="0.2">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row>
    <row r="7" spans="1:40" x14ac:dyDescent="0.2">
      <c r="A7" s="40"/>
      <c r="B7" s="43" t="s">
        <v>50</v>
      </c>
      <c r="C7" s="40"/>
      <c r="D7" s="40"/>
      <c r="E7" s="40"/>
      <c r="F7" s="40"/>
      <c r="G7" s="40"/>
      <c r="H7" s="40"/>
      <c r="I7" s="40"/>
      <c r="J7" s="40"/>
      <c r="K7" s="40"/>
      <c r="L7" s="40"/>
      <c r="M7" s="41"/>
      <c r="N7" s="43" t="s">
        <v>49</v>
      </c>
      <c r="O7" s="40"/>
      <c r="P7" s="40"/>
      <c r="Q7" s="40"/>
      <c r="R7" s="40"/>
      <c r="S7" s="40"/>
      <c r="T7" s="40"/>
      <c r="U7" s="40"/>
      <c r="V7" s="40"/>
      <c r="W7" s="43" t="s">
        <v>52</v>
      </c>
      <c r="X7" s="40"/>
      <c r="Y7" s="40"/>
      <c r="Z7" s="40"/>
      <c r="AA7" s="40"/>
      <c r="AB7" s="40"/>
      <c r="AC7" s="40"/>
      <c r="AD7" s="40"/>
      <c r="AE7" s="40"/>
      <c r="AF7" s="43" t="s">
        <v>48</v>
      </c>
      <c r="AG7" s="40"/>
      <c r="AH7" s="40"/>
      <c r="AI7" s="40"/>
      <c r="AJ7" s="40"/>
      <c r="AK7" s="40"/>
      <c r="AL7" s="40"/>
      <c r="AM7" s="40"/>
      <c r="AN7" s="40"/>
    </row>
    <row r="8" spans="1:40" x14ac:dyDescent="0.2">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row>
    <row r="9" spans="1:40" x14ac:dyDescent="0.2">
      <c r="A9" s="43"/>
      <c r="B9" s="40">
        <v>1</v>
      </c>
      <c r="C9" s="40">
        <v>2</v>
      </c>
      <c r="D9" s="40">
        <v>3</v>
      </c>
      <c r="E9" s="40">
        <v>4</v>
      </c>
      <c r="F9" s="40">
        <v>5</v>
      </c>
      <c r="G9" s="40">
        <v>6</v>
      </c>
      <c r="H9" s="40">
        <v>7</v>
      </c>
      <c r="I9" s="40">
        <v>8</v>
      </c>
      <c r="J9" s="40"/>
      <c r="K9" s="40" t="s">
        <v>16</v>
      </c>
      <c r="L9" s="40" t="s">
        <v>51</v>
      </c>
      <c r="M9" s="40"/>
      <c r="N9" s="40">
        <v>1</v>
      </c>
      <c r="O9" s="40">
        <v>2</v>
      </c>
      <c r="P9" s="40">
        <v>3</v>
      </c>
      <c r="Q9" s="40">
        <v>4</v>
      </c>
      <c r="R9" s="40">
        <v>5</v>
      </c>
      <c r="S9" s="40">
        <v>6</v>
      </c>
      <c r="T9" s="40">
        <v>7</v>
      </c>
      <c r="U9" s="40">
        <v>8</v>
      </c>
      <c r="V9" s="40"/>
      <c r="W9" s="40">
        <v>1</v>
      </c>
      <c r="X9" s="40">
        <v>2</v>
      </c>
      <c r="Y9" s="40">
        <v>3</v>
      </c>
      <c r="Z9" s="40">
        <v>4</v>
      </c>
      <c r="AA9" s="40">
        <v>5</v>
      </c>
      <c r="AB9" s="40">
        <v>6</v>
      </c>
      <c r="AC9" s="40">
        <v>7</v>
      </c>
      <c r="AD9" s="40">
        <v>8</v>
      </c>
      <c r="AE9" s="40"/>
      <c r="AF9" s="40">
        <v>1</v>
      </c>
      <c r="AG9" s="40">
        <v>2</v>
      </c>
      <c r="AH9" s="40">
        <v>3</v>
      </c>
      <c r="AI9" s="40">
        <v>4</v>
      </c>
      <c r="AJ9" s="40">
        <v>5</v>
      </c>
      <c r="AK9" s="40">
        <v>6</v>
      </c>
      <c r="AL9" s="40">
        <v>7</v>
      </c>
      <c r="AM9" s="40">
        <v>8</v>
      </c>
      <c r="AN9" s="40"/>
    </row>
    <row r="10" spans="1:40" x14ac:dyDescent="0.2">
      <c r="A10" s="37" t="s">
        <v>53</v>
      </c>
      <c r="B10" s="44"/>
      <c r="C10" s="44"/>
      <c r="D10" s="44"/>
      <c r="E10" s="44"/>
      <c r="F10" s="44"/>
      <c r="G10" s="44"/>
      <c r="H10" s="44"/>
      <c r="I10" s="44"/>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row>
    <row r="11" spans="1:40" x14ac:dyDescent="0.2">
      <c r="A11" s="38" t="s">
        <v>54</v>
      </c>
      <c r="B11" s="45">
        <v>-0.21596659159832901</v>
      </c>
      <c r="C11" s="45">
        <v>-0.45869339135612203</v>
      </c>
      <c r="D11" s="45">
        <v>-0.59766467047321403</v>
      </c>
      <c r="E11" s="45">
        <v>-0.57929616931135597</v>
      </c>
      <c r="F11" s="45">
        <v>-0.45168102082804201</v>
      </c>
      <c r="G11" s="45">
        <v>-0.24003756777218899</v>
      </c>
      <c r="H11" s="45">
        <v>-2.00120682399525E-2</v>
      </c>
      <c r="I11" s="45">
        <v>0.16017656754767501</v>
      </c>
      <c r="J11" s="40"/>
      <c r="K11" s="40" t="s">
        <v>2</v>
      </c>
      <c r="L11" s="42">
        <v>1.5</v>
      </c>
      <c r="M11" s="40"/>
      <c r="N11" s="46">
        <f t="shared" ref="N11:N18" si="0">($N$4*B11)/$N$2</f>
        <v>0</v>
      </c>
      <c r="O11" s="46">
        <f t="shared" ref="O11:O18" si="1">($N$4*C11+($O$4-2*$N$4)*B11)/$N$2</f>
        <v>0</v>
      </c>
      <c r="P11" s="46">
        <f t="shared" ref="P11:P18" si="2">($N$4*D11+($O$4-2*$N$4)*C11+($P$4-2*$O$4)*B11 +$N$4*B11)/$N$2</f>
        <v>0</v>
      </c>
      <c r="Q11" s="46">
        <f t="shared" ref="Q11:Q18" si="3">($N$4*E11+($O$4-2*$N$4)*D11+($P$4-2*$O$4)*C11+($Q$4-2*$P$4)*B11+$N$4*C11+$O$4*B11)/$N$2</f>
        <v>0</v>
      </c>
      <c r="R11" s="46">
        <f t="shared" ref="R11:R18" si="4">($N$4*F11+($O$4-2*$N$4)*E11+($P$4-2*$O$4)*D11+($Q$4-2*$P$4)*C11+($R$4-2*$Q$4)*B11+$N$4*D11+$O$4*C11+$P$4*B11)/$N$2</f>
        <v>0</v>
      </c>
      <c r="S11" s="46">
        <f t="shared" ref="S11:S18" si="5">($N$4*G11+($O$4-2*$N$4)*F11+($P$4-2*$O$4)*E11+($Q$4-2*$P$4)*D11+($R$4-2*$Q$4)*C11+($S$4-2*$R$4)*B11                                  +$N$4*E11+$O$4*D11+$P$4*C11+$Q$4*B11)/$N$2</f>
        <v>0</v>
      </c>
      <c r="T11" s="46">
        <f t="shared" ref="T11:T18" si="6">($N$4*H11+($O$4-2*$N$4)*G11+($P$4-2*$O$4)*F11+($Q$4-2*$P$4)*E11+($R$4-2*$Q$4)*D11+($S$4-2*$R$4)*C11+($T$4-2*$S$4)*B11+$N$4*F11+$O$4*E11+$P$4*D11+$Q$4*C11+$R$4*B11)/$N$2</f>
        <v>0</v>
      </c>
      <c r="U11" s="46">
        <f t="shared" ref="U11:U18" si="7">($N$4*I11+($O$4-2*$N$4)*H11+($P$4-2*$O$4)*G11+($Q$4-2*$P$4)*F11+($R$4-2*$Q$4)*E11+($S$4-2*$R$4)*D11+($T$4-2*$S$4)*C11+($U$4-2*$R$4)*B11+$N$4*G11+$O$4*F11+$P$4*E11+$Q$4*D11+$R$4*C11+$S$4*B11)/$N$2</f>
        <v>0</v>
      </c>
      <c r="V11" s="40"/>
      <c r="W11" s="46">
        <f>($N$4*B11)/$N$2</f>
        <v>0</v>
      </c>
      <c r="X11" s="46">
        <f>($N$4*C11+($O$4-$N$4)*B11)/$N$2</f>
        <v>0</v>
      </c>
      <c r="Y11" s="46">
        <f>($N$4*D11+($O$4-$N$4)*C11+($P$4-$O$4)*B11)/$N$2</f>
        <v>0</v>
      </c>
      <c r="Z11" s="46">
        <f>($N$4*E11+($O$4-$N$4)*D11+($P$4-$O$4)*C11+($Q$4-$P$4)*B11)/$N$2</f>
        <v>0</v>
      </c>
      <c r="AA11" s="46">
        <f>($N$4*F11+($O$4-$N$4)*E11+($P$4-$O$4)*D11+($Q$4-$P$4)*C11+($R$4-$Q$4)*B11)/$N$2</f>
        <v>0</v>
      </c>
      <c r="AB11" s="46">
        <f>($N$4*G11+($O$4-$N$4)*F11+($P$4-$O$4)*E11+($Q$4-$P$4)*D11+($R$4-$Q$4)*C11+($S$4-$R$4)*B11)/$N$2</f>
        <v>0</v>
      </c>
      <c r="AC11" s="46">
        <f>($N$4*H11+($O$4-$N$4)*G11+($P$4-$O$4)*F11+($Q$4-$P$4)*E11+($R$4-$Q$4)*D11+($S$4-$R$4)*C11+($T$4-$S$4)*B11)/$N$2</f>
        <v>0</v>
      </c>
      <c r="AD11" s="46">
        <f>($N$4*I11+($O$4-$N$4)*H11+($P$4-$O$4)*G11+($Q$4-$P$4)*F11+($R$4-$Q$4)*E11+($S$4-$R$4)*D11+($T$4-$S$4)*C11+($U$4-$T$4)*B11)/$N$2</f>
        <v>0</v>
      </c>
      <c r="AE11" s="40"/>
      <c r="AF11" s="46">
        <f t="shared" ref="AF11:AM18" si="8">W11-B11</f>
        <v>0.21596659159832901</v>
      </c>
      <c r="AG11" s="46">
        <f t="shared" si="8"/>
        <v>0.45869339135612203</v>
      </c>
      <c r="AH11" s="46">
        <f t="shared" si="8"/>
        <v>0.59766467047321403</v>
      </c>
      <c r="AI11" s="46">
        <f t="shared" si="8"/>
        <v>0.57929616931135597</v>
      </c>
      <c r="AJ11" s="46">
        <f t="shared" si="8"/>
        <v>0.45168102082804201</v>
      </c>
      <c r="AK11" s="46">
        <f t="shared" si="8"/>
        <v>0.24003756777218899</v>
      </c>
      <c r="AL11" s="46">
        <f t="shared" si="8"/>
        <v>2.00120682399525E-2</v>
      </c>
      <c r="AM11" s="46">
        <f t="shared" si="8"/>
        <v>-0.16017656754767501</v>
      </c>
      <c r="AN11" s="40"/>
    </row>
    <row r="12" spans="1:40" x14ac:dyDescent="0.2">
      <c r="A12" s="38" t="s">
        <v>55</v>
      </c>
      <c r="B12" s="45">
        <v>-0.46811563568757097</v>
      </c>
      <c r="C12" s="45">
        <v>-0.97362117624908096</v>
      </c>
      <c r="D12" s="45">
        <v>-1.3366705152488501</v>
      </c>
      <c r="E12" s="45">
        <v>-1.43269206389249</v>
      </c>
      <c r="F12" s="45">
        <v>-1.29215395746733</v>
      </c>
      <c r="G12" s="45">
        <v>-0.92434840853794498</v>
      </c>
      <c r="H12" s="45">
        <v>-0.41459326884144798</v>
      </c>
      <c r="I12" s="45">
        <v>0.16734998992813499</v>
      </c>
      <c r="J12" s="40"/>
      <c r="K12" s="40" t="s">
        <v>2</v>
      </c>
      <c r="L12" s="42">
        <v>1.5</v>
      </c>
      <c r="M12" s="40"/>
      <c r="N12" s="46">
        <f t="shared" si="0"/>
        <v>0</v>
      </c>
      <c r="O12" s="46">
        <f t="shared" si="1"/>
        <v>0</v>
      </c>
      <c r="P12" s="46">
        <f t="shared" si="2"/>
        <v>0</v>
      </c>
      <c r="Q12" s="46">
        <f t="shared" si="3"/>
        <v>0</v>
      </c>
      <c r="R12" s="46">
        <f t="shared" si="4"/>
        <v>0</v>
      </c>
      <c r="S12" s="46">
        <f t="shared" si="5"/>
        <v>0</v>
      </c>
      <c r="T12" s="46">
        <f t="shared" si="6"/>
        <v>0</v>
      </c>
      <c r="U12" s="46">
        <f t="shared" si="7"/>
        <v>0</v>
      </c>
      <c r="V12" s="40"/>
      <c r="W12" s="46">
        <f t="shared" ref="W12:W18" si="9">($N$4*B12)/$N$2</f>
        <v>0</v>
      </c>
      <c r="X12" s="46">
        <f t="shared" ref="X12:X18" si="10">($N$4*C12+($O$4-$N$4)*B12)/$N$2</f>
        <v>0</v>
      </c>
      <c r="Y12" s="46">
        <f t="shared" ref="Y12:Y18" si="11">($N$4*D12+($O$4-$N$4)*C12+($P$4-$O$4)*B12)/$N$2</f>
        <v>0</v>
      </c>
      <c r="Z12" s="46">
        <f t="shared" ref="Z12:Z18" si="12">($N$4*E12+($O$4-$N$4)*D12+($P$4-$O$4)*C12+($Q$4-$P$4)*B12)/$N$2</f>
        <v>0</v>
      </c>
      <c r="AA12" s="46">
        <f t="shared" ref="AA12:AA18" si="13">($N$4*F12+($O$4-$N$4)*E12+($P$4-$O$4)*D12+($Q$4-$P$4)*C12+($R$4-$Q$4)*B12)/$N$2</f>
        <v>0</v>
      </c>
      <c r="AB12" s="46">
        <f t="shared" ref="AB12:AB18" si="14">($N$4*G12+($O$4-$N$4)*F12+($P$4-$O$4)*E12+($Q$4-$P$4)*D12+($R$4-$Q$4)*C12+($S$4-$R$4)*B12)/$N$2</f>
        <v>0</v>
      </c>
      <c r="AC12" s="46">
        <f t="shared" ref="AC12:AC18" si="15">($N$4*H12+($O$4-$N$4)*G12+($P$4-$O$4)*F12+($Q$4-$P$4)*E12+($R$4-$Q$4)*D12+($S$4-$R$4)*C12+($T$4-$S$4)*B12)/$N$2</f>
        <v>0</v>
      </c>
      <c r="AD12" s="46">
        <f t="shared" ref="AD12:AD18" si="16">($N$4*I12+($O$4-$N$4)*H12+($P$4-$O$4)*G12+($Q$4-$P$4)*F12+($R$4-$Q$4)*E12+($S$4-$R$4)*D12+($T$4-$S$4)*C12+($U$4-$T$4)*B12)/$N$2</f>
        <v>0</v>
      </c>
      <c r="AE12" s="40"/>
      <c r="AF12" s="46">
        <f t="shared" si="8"/>
        <v>0.46811563568757097</v>
      </c>
      <c r="AG12" s="46">
        <f t="shared" si="8"/>
        <v>0.97362117624908096</v>
      </c>
      <c r="AH12" s="46">
        <f t="shared" si="8"/>
        <v>1.3366705152488501</v>
      </c>
      <c r="AI12" s="46">
        <f t="shared" si="8"/>
        <v>1.43269206389249</v>
      </c>
      <c r="AJ12" s="46">
        <f t="shared" si="8"/>
        <v>1.29215395746733</v>
      </c>
      <c r="AK12" s="46">
        <f t="shared" si="8"/>
        <v>0.92434840853794498</v>
      </c>
      <c r="AL12" s="46">
        <f t="shared" si="8"/>
        <v>0.41459326884144798</v>
      </c>
      <c r="AM12" s="46">
        <f t="shared" si="8"/>
        <v>-0.16734998992813499</v>
      </c>
      <c r="AN12" s="40"/>
    </row>
    <row r="13" spans="1:40" x14ac:dyDescent="0.2">
      <c r="A13" s="38" t="s">
        <v>56</v>
      </c>
      <c r="B13" s="45">
        <v>-0.495297555821955</v>
      </c>
      <c r="C13" s="45">
        <v>-1.72357331866382</v>
      </c>
      <c r="D13" s="45">
        <v>-2.4700236183963802</v>
      </c>
      <c r="E13" s="45">
        <v>-2.6847807314163998</v>
      </c>
      <c r="F13" s="45">
        <v>-2.5148486163534902</v>
      </c>
      <c r="G13" s="45">
        <v>-1.8499379275310901</v>
      </c>
      <c r="H13" s="45">
        <v>-1.0474571071347001</v>
      </c>
      <c r="I13" s="45">
        <v>-0.44622043701651598</v>
      </c>
      <c r="J13" s="40"/>
      <c r="K13" s="40" t="s">
        <v>2</v>
      </c>
      <c r="L13" s="42">
        <v>1.5</v>
      </c>
      <c r="M13" s="40"/>
      <c r="N13" s="46">
        <f t="shared" si="0"/>
        <v>0</v>
      </c>
      <c r="O13" s="46">
        <f t="shared" si="1"/>
        <v>0</v>
      </c>
      <c r="P13" s="46">
        <f t="shared" si="2"/>
        <v>0</v>
      </c>
      <c r="Q13" s="46">
        <f t="shared" si="3"/>
        <v>0</v>
      </c>
      <c r="R13" s="46">
        <f t="shared" si="4"/>
        <v>0</v>
      </c>
      <c r="S13" s="46">
        <f t="shared" si="5"/>
        <v>0</v>
      </c>
      <c r="T13" s="46">
        <f t="shared" si="6"/>
        <v>0</v>
      </c>
      <c r="U13" s="46">
        <f t="shared" si="7"/>
        <v>0</v>
      </c>
      <c r="V13" s="46"/>
      <c r="W13" s="46">
        <f t="shared" si="9"/>
        <v>0</v>
      </c>
      <c r="X13" s="46">
        <f t="shared" si="10"/>
        <v>0</v>
      </c>
      <c r="Y13" s="46">
        <f t="shared" si="11"/>
        <v>0</v>
      </c>
      <c r="Z13" s="46">
        <f t="shared" si="12"/>
        <v>0</v>
      </c>
      <c r="AA13" s="46">
        <f t="shared" si="13"/>
        <v>0</v>
      </c>
      <c r="AB13" s="46">
        <f t="shared" si="14"/>
        <v>0</v>
      </c>
      <c r="AC13" s="46">
        <f t="shared" si="15"/>
        <v>0</v>
      </c>
      <c r="AD13" s="46">
        <f t="shared" si="16"/>
        <v>0</v>
      </c>
      <c r="AE13" s="40"/>
      <c r="AF13" s="46">
        <f t="shared" si="8"/>
        <v>0.495297555821955</v>
      </c>
      <c r="AG13" s="46">
        <f t="shared" si="8"/>
        <v>1.72357331866382</v>
      </c>
      <c r="AH13" s="46">
        <f t="shared" si="8"/>
        <v>2.4700236183963802</v>
      </c>
      <c r="AI13" s="46">
        <f t="shared" si="8"/>
        <v>2.6847807314163998</v>
      </c>
      <c r="AJ13" s="46">
        <f t="shared" si="8"/>
        <v>2.5148486163534902</v>
      </c>
      <c r="AK13" s="46">
        <f t="shared" si="8"/>
        <v>1.8499379275310901</v>
      </c>
      <c r="AL13" s="46">
        <f t="shared" si="8"/>
        <v>1.0474571071347001</v>
      </c>
      <c r="AM13" s="46">
        <f t="shared" si="8"/>
        <v>0.44622043701651598</v>
      </c>
      <c r="AN13" s="40"/>
    </row>
    <row r="14" spans="1:40" x14ac:dyDescent="0.2">
      <c r="A14" s="38" t="s">
        <v>57</v>
      </c>
      <c r="B14" s="45">
        <v>-0.331855466786389</v>
      </c>
      <c r="C14" s="45">
        <v>-1.5149356709505799</v>
      </c>
      <c r="D14" s="45">
        <v>-1.9981094873532399</v>
      </c>
      <c r="E14" s="45">
        <v>-1.48329242872941</v>
      </c>
      <c r="F14" s="45">
        <v>-1.4699951198732399</v>
      </c>
      <c r="G14" s="45">
        <v>-1.13773933061705</v>
      </c>
      <c r="H14" s="45">
        <v>-0.93304861659411598</v>
      </c>
      <c r="I14" s="45">
        <v>-1.04751409817576</v>
      </c>
      <c r="J14" s="40"/>
      <c r="K14" s="40" t="s">
        <v>2</v>
      </c>
      <c r="L14" s="42">
        <v>1.5</v>
      </c>
      <c r="M14" s="40"/>
      <c r="N14" s="46">
        <f t="shared" si="0"/>
        <v>0</v>
      </c>
      <c r="O14" s="46">
        <f t="shared" si="1"/>
        <v>0</v>
      </c>
      <c r="P14" s="46">
        <f t="shared" si="2"/>
        <v>0</v>
      </c>
      <c r="Q14" s="46">
        <f t="shared" si="3"/>
        <v>0</v>
      </c>
      <c r="R14" s="46">
        <f t="shared" si="4"/>
        <v>0</v>
      </c>
      <c r="S14" s="46">
        <f t="shared" si="5"/>
        <v>0</v>
      </c>
      <c r="T14" s="46">
        <f t="shared" si="6"/>
        <v>0</v>
      </c>
      <c r="U14" s="46">
        <f t="shared" si="7"/>
        <v>0</v>
      </c>
      <c r="V14" s="40"/>
      <c r="W14" s="46">
        <f t="shared" si="9"/>
        <v>0</v>
      </c>
      <c r="X14" s="46">
        <f t="shared" si="10"/>
        <v>0</v>
      </c>
      <c r="Y14" s="46">
        <f t="shared" si="11"/>
        <v>0</v>
      </c>
      <c r="Z14" s="46">
        <f t="shared" si="12"/>
        <v>0</v>
      </c>
      <c r="AA14" s="46">
        <f t="shared" si="13"/>
        <v>0</v>
      </c>
      <c r="AB14" s="46">
        <f t="shared" si="14"/>
        <v>0</v>
      </c>
      <c r="AC14" s="46">
        <f t="shared" si="15"/>
        <v>0</v>
      </c>
      <c r="AD14" s="46">
        <f t="shared" si="16"/>
        <v>0</v>
      </c>
      <c r="AE14" s="40"/>
      <c r="AF14" s="46">
        <f t="shared" si="8"/>
        <v>0.331855466786389</v>
      </c>
      <c r="AG14" s="46">
        <f t="shared" si="8"/>
        <v>1.5149356709505799</v>
      </c>
      <c r="AH14" s="46">
        <f t="shared" si="8"/>
        <v>1.9981094873532399</v>
      </c>
      <c r="AI14" s="46">
        <f t="shared" si="8"/>
        <v>1.48329242872941</v>
      </c>
      <c r="AJ14" s="46">
        <f t="shared" si="8"/>
        <v>1.4699951198732399</v>
      </c>
      <c r="AK14" s="46">
        <f t="shared" si="8"/>
        <v>1.13773933061705</v>
      </c>
      <c r="AL14" s="46">
        <f t="shared" si="8"/>
        <v>0.93304861659411598</v>
      </c>
      <c r="AM14" s="46">
        <f t="shared" si="8"/>
        <v>1.04751409817576</v>
      </c>
      <c r="AN14" s="40"/>
    </row>
    <row r="15" spans="1:40" x14ac:dyDescent="0.2">
      <c r="A15" s="38" t="s">
        <v>58</v>
      </c>
      <c r="B15" s="45">
        <v>-2.94662434272349E-2</v>
      </c>
      <c r="C15" s="45">
        <v>-0.116572939652956</v>
      </c>
      <c r="D15" s="45">
        <v>-0.199167884413711</v>
      </c>
      <c r="E15" s="45">
        <v>-0.21600066506141499</v>
      </c>
      <c r="F15" s="45">
        <v>-0.19464012976721601</v>
      </c>
      <c r="G15" s="45">
        <v>-0.17019093916665001</v>
      </c>
      <c r="H15" s="45">
        <v>-0.161219832947432</v>
      </c>
      <c r="I15" s="45">
        <v>-0.17145814433696599</v>
      </c>
      <c r="J15" s="40"/>
      <c r="K15" s="40" t="s">
        <v>2</v>
      </c>
      <c r="L15" s="42">
        <v>1.5</v>
      </c>
      <c r="M15" s="40"/>
      <c r="N15" s="46">
        <f t="shared" si="0"/>
        <v>0</v>
      </c>
      <c r="O15" s="46">
        <f t="shared" si="1"/>
        <v>0</v>
      </c>
      <c r="P15" s="46">
        <f t="shared" si="2"/>
        <v>0</v>
      </c>
      <c r="Q15" s="46">
        <f t="shared" si="3"/>
        <v>0</v>
      </c>
      <c r="R15" s="46">
        <f t="shared" si="4"/>
        <v>0</v>
      </c>
      <c r="S15" s="46">
        <f t="shared" si="5"/>
        <v>0</v>
      </c>
      <c r="T15" s="46">
        <f t="shared" si="6"/>
        <v>0</v>
      </c>
      <c r="U15" s="46">
        <f t="shared" si="7"/>
        <v>0</v>
      </c>
      <c r="V15" s="40"/>
      <c r="W15" s="46">
        <f t="shared" si="9"/>
        <v>0</v>
      </c>
      <c r="X15" s="46">
        <f t="shared" si="10"/>
        <v>0</v>
      </c>
      <c r="Y15" s="46">
        <f t="shared" si="11"/>
        <v>0</v>
      </c>
      <c r="Z15" s="46">
        <f t="shared" si="12"/>
        <v>0</v>
      </c>
      <c r="AA15" s="46">
        <f t="shared" si="13"/>
        <v>0</v>
      </c>
      <c r="AB15" s="46">
        <f t="shared" si="14"/>
        <v>0</v>
      </c>
      <c r="AC15" s="46">
        <f t="shared" si="15"/>
        <v>0</v>
      </c>
      <c r="AD15" s="46">
        <f t="shared" si="16"/>
        <v>0</v>
      </c>
      <c r="AE15" s="40"/>
      <c r="AF15" s="46">
        <f t="shared" si="8"/>
        <v>2.94662434272349E-2</v>
      </c>
      <c r="AG15" s="46">
        <f t="shared" si="8"/>
        <v>0.116572939652956</v>
      </c>
      <c r="AH15" s="46">
        <f t="shared" si="8"/>
        <v>0.199167884413711</v>
      </c>
      <c r="AI15" s="46">
        <f t="shared" si="8"/>
        <v>0.21600066506141499</v>
      </c>
      <c r="AJ15" s="46">
        <f t="shared" si="8"/>
        <v>0.19464012976721601</v>
      </c>
      <c r="AK15" s="46">
        <f t="shared" si="8"/>
        <v>0.17019093916665001</v>
      </c>
      <c r="AL15" s="46">
        <f t="shared" si="8"/>
        <v>0.161219832947432</v>
      </c>
      <c r="AM15" s="46">
        <f t="shared" si="8"/>
        <v>0.17145814433696599</v>
      </c>
      <c r="AN15" s="40"/>
    </row>
    <row r="16" spans="1:40" x14ac:dyDescent="0.2">
      <c r="A16" s="38" t="s">
        <v>59</v>
      </c>
      <c r="B16" s="45">
        <v>-4.8536673355253898E-2</v>
      </c>
      <c r="C16" s="45">
        <v>-0.19024780990939499</v>
      </c>
      <c r="D16" s="45">
        <v>-0.32027722068352299</v>
      </c>
      <c r="E16" s="45">
        <v>-0.34819926161910902</v>
      </c>
      <c r="F16" s="45">
        <v>-0.32022656904285801</v>
      </c>
      <c r="G16" s="45">
        <v>-0.28095483811218402</v>
      </c>
      <c r="H16" s="45">
        <v>-0.26478260452859897</v>
      </c>
      <c r="I16" s="45">
        <v>-0.28948414898330899</v>
      </c>
      <c r="J16" s="40"/>
      <c r="K16" s="40" t="s">
        <v>2</v>
      </c>
      <c r="L16" s="42">
        <v>1.5</v>
      </c>
      <c r="M16" s="40"/>
      <c r="N16" s="46">
        <f t="shared" si="0"/>
        <v>0</v>
      </c>
      <c r="O16" s="46">
        <f t="shared" si="1"/>
        <v>0</v>
      </c>
      <c r="P16" s="46">
        <f t="shared" si="2"/>
        <v>0</v>
      </c>
      <c r="Q16" s="46">
        <f t="shared" si="3"/>
        <v>0</v>
      </c>
      <c r="R16" s="46">
        <f t="shared" si="4"/>
        <v>0</v>
      </c>
      <c r="S16" s="46">
        <f t="shared" si="5"/>
        <v>0</v>
      </c>
      <c r="T16" s="46">
        <f t="shared" si="6"/>
        <v>0</v>
      </c>
      <c r="U16" s="46">
        <f t="shared" si="7"/>
        <v>0</v>
      </c>
      <c r="V16" s="40"/>
      <c r="W16" s="46">
        <f t="shared" si="9"/>
        <v>0</v>
      </c>
      <c r="X16" s="46">
        <f t="shared" si="10"/>
        <v>0</v>
      </c>
      <c r="Y16" s="46">
        <f t="shared" si="11"/>
        <v>0</v>
      </c>
      <c r="Z16" s="46">
        <f t="shared" si="12"/>
        <v>0</v>
      </c>
      <c r="AA16" s="46">
        <f t="shared" si="13"/>
        <v>0</v>
      </c>
      <c r="AB16" s="46">
        <f t="shared" si="14"/>
        <v>0</v>
      </c>
      <c r="AC16" s="46">
        <f t="shared" si="15"/>
        <v>0</v>
      </c>
      <c r="AD16" s="46">
        <f t="shared" si="16"/>
        <v>0</v>
      </c>
      <c r="AE16" s="40"/>
      <c r="AF16" s="46">
        <f t="shared" si="8"/>
        <v>4.8536673355253898E-2</v>
      </c>
      <c r="AG16" s="46">
        <f t="shared" si="8"/>
        <v>0.19024780990939499</v>
      </c>
      <c r="AH16" s="46">
        <f t="shared" si="8"/>
        <v>0.32027722068352299</v>
      </c>
      <c r="AI16" s="46">
        <f t="shared" si="8"/>
        <v>0.34819926161910902</v>
      </c>
      <c r="AJ16" s="46">
        <f t="shared" si="8"/>
        <v>0.32022656904285801</v>
      </c>
      <c r="AK16" s="46">
        <f t="shared" si="8"/>
        <v>0.28095483811218402</v>
      </c>
      <c r="AL16" s="46">
        <f t="shared" si="8"/>
        <v>0.26478260452859897</v>
      </c>
      <c r="AM16" s="46">
        <f t="shared" si="8"/>
        <v>0.28948414898330899</v>
      </c>
      <c r="AN16" s="40"/>
    </row>
    <row r="17" spans="1:40" x14ac:dyDescent="0.2">
      <c r="A17" s="38" t="s">
        <v>60</v>
      </c>
      <c r="B17" s="45">
        <v>-0.18245390043017001</v>
      </c>
      <c r="C17" s="45">
        <v>-0.493287216065456</v>
      </c>
      <c r="D17" s="45">
        <v>-0.69902581255359197</v>
      </c>
      <c r="E17" s="45">
        <v>-0.73424644930498395</v>
      </c>
      <c r="F17" s="45">
        <v>-0.75570218806249101</v>
      </c>
      <c r="G17" s="45">
        <v>-0.66418740719771896</v>
      </c>
      <c r="H17" s="45">
        <v>-0.55811251037246601</v>
      </c>
      <c r="I17" s="45">
        <v>-0.46117415521056798</v>
      </c>
      <c r="J17" s="40"/>
      <c r="K17" s="40" t="s">
        <v>2</v>
      </c>
      <c r="L17" s="42">
        <v>1.5</v>
      </c>
      <c r="M17" s="40"/>
      <c r="N17" s="46">
        <f t="shared" si="0"/>
        <v>0</v>
      </c>
      <c r="O17" s="46">
        <f t="shared" si="1"/>
        <v>0</v>
      </c>
      <c r="P17" s="46">
        <f t="shared" si="2"/>
        <v>0</v>
      </c>
      <c r="Q17" s="46">
        <f t="shared" si="3"/>
        <v>0</v>
      </c>
      <c r="R17" s="46">
        <f t="shared" si="4"/>
        <v>0</v>
      </c>
      <c r="S17" s="46">
        <f t="shared" si="5"/>
        <v>0</v>
      </c>
      <c r="T17" s="46">
        <f t="shared" si="6"/>
        <v>0</v>
      </c>
      <c r="U17" s="46">
        <f t="shared" si="7"/>
        <v>0</v>
      </c>
      <c r="V17" s="40"/>
      <c r="W17" s="46">
        <f t="shared" si="9"/>
        <v>0</v>
      </c>
      <c r="X17" s="46">
        <f t="shared" si="10"/>
        <v>0</v>
      </c>
      <c r="Y17" s="46">
        <f t="shared" si="11"/>
        <v>0</v>
      </c>
      <c r="Z17" s="46">
        <f t="shared" si="12"/>
        <v>0</v>
      </c>
      <c r="AA17" s="46">
        <f t="shared" si="13"/>
        <v>0</v>
      </c>
      <c r="AB17" s="46">
        <f t="shared" si="14"/>
        <v>0</v>
      </c>
      <c r="AC17" s="46">
        <f t="shared" si="15"/>
        <v>0</v>
      </c>
      <c r="AD17" s="46">
        <f t="shared" si="16"/>
        <v>0</v>
      </c>
      <c r="AE17" s="40"/>
      <c r="AF17" s="46">
        <f t="shared" si="8"/>
        <v>0.18245390043017001</v>
      </c>
      <c r="AG17" s="46">
        <f t="shared" si="8"/>
        <v>0.493287216065456</v>
      </c>
      <c r="AH17" s="46">
        <f t="shared" si="8"/>
        <v>0.69902581255359197</v>
      </c>
      <c r="AI17" s="46">
        <f t="shared" si="8"/>
        <v>0.73424644930498395</v>
      </c>
      <c r="AJ17" s="46">
        <f t="shared" si="8"/>
        <v>0.75570218806249101</v>
      </c>
      <c r="AK17" s="46">
        <f t="shared" si="8"/>
        <v>0.66418740719771896</v>
      </c>
      <c r="AL17" s="46">
        <f t="shared" si="8"/>
        <v>0.55811251037246601</v>
      </c>
      <c r="AM17" s="46">
        <f t="shared" si="8"/>
        <v>0.46117415521056798</v>
      </c>
      <c r="AN17" s="40"/>
    </row>
    <row r="18" spans="1:40" x14ac:dyDescent="0.2">
      <c r="A18" s="38" t="s">
        <v>61</v>
      </c>
      <c r="B18" s="45">
        <v>-1.58473572762203E-2</v>
      </c>
      <c r="C18" s="45">
        <v>-0.21074550351781501</v>
      </c>
      <c r="D18" s="45">
        <v>-0.45345426593274502</v>
      </c>
      <c r="E18" s="45">
        <v>-0.57108373826300896</v>
      </c>
      <c r="F18" s="45">
        <v>-0.53761123589655802</v>
      </c>
      <c r="G18" s="45">
        <v>-0.39478058967095597</v>
      </c>
      <c r="H18" s="45">
        <v>-0.17647750005319501</v>
      </c>
      <c r="I18" s="45">
        <v>5.9527724255319998E-2</v>
      </c>
      <c r="J18" s="40"/>
      <c r="K18" s="40" t="s">
        <v>2</v>
      </c>
      <c r="L18" s="42">
        <v>0.5</v>
      </c>
      <c r="M18" s="40"/>
      <c r="N18" s="46">
        <f t="shared" si="0"/>
        <v>0</v>
      </c>
      <c r="O18" s="46">
        <f t="shared" si="1"/>
        <v>0</v>
      </c>
      <c r="P18" s="46">
        <f t="shared" si="2"/>
        <v>0</v>
      </c>
      <c r="Q18" s="46">
        <f t="shared" si="3"/>
        <v>0</v>
      </c>
      <c r="R18" s="46">
        <f t="shared" si="4"/>
        <v>0</v>
      </c>
      <c r="S18" s="46">
        <f t="shared" si="5"/>
        <v>0</v>
      </c>
      <c r="T18" s="46">
        <f t="shared" si="6"/>
        <v>0</v>
      </c>
      <c r="U18" s="46">
        <f t="shared" si="7"/>
        <v>0</v>
      </c>
      <c r="V18" s="40"/>
      <c r="W18" s="46">
        <f t="shared" si="9"/>
        <v>0</v>
      </c>
      <c r="X18" s="46">
        <f t="shared" si="10"/>
        <v>0</v>
      </c>
      <c r="Y18" s="46">
        <f t="shared" si="11"/>
        <v>0</v>
      </c>
      <c r="Z18" s="46">
        <f t="shared" si="12"/>
        <v>0</v>
      </c>
      <c r="AA18" s="46">
        <f t="shared" si="13"/>
        <v>0</v>
      </c>
      <c r="AB18" s="46">
        <f t="shared" si="14"/>
        <v>0</v>
      </c>
      <c r="AC18" s="46">
        <f t="shared" si="15"/>
        <v>0</v>
      </c>
      <c r="AD18" s="46">
        <f t="shared" si="16"/>
        <v>0</v>
      </c>
      <c r="AE18" s="40"/>
      <c r="AF18" s="46">
        <f t="shared" si="8"/>
        <v>1.58473572762203E-2</v>
      </c>
      <c r="AG18" s="46">
        <f t="shared" si="8"/>
        <v>0.21074550351781501</v>
      </c>
      <c r="AH18" s="46">
        <f t="shared" si="8"/>
        <v>0.45345426593274502</v>
      </c>
      <c r="AI18" s="46">
        <f t="shared" si="8"/>
        <v>0.57108373826300896</v>
      </c>
      <c r="AJ18" s="46">
        <f t="shared" si="8"/>
        <v>0.53761123589655802</v>
      </c>
      <c r="AK18" s="46">
        <f t="shared" si="8"/>
        <v>0.39478058967095597</v>
      </c>
      <c r="AL18" s="46">
        <f t="shared" si="8"/>
        <v>0.17647750005319501</v>
      </c>
      <c r="AM18" s="46">
        <f t="shared" si="8"/>
        <v>-5.9527724255319998E-2</v>
      </c>
      <c r="AN18" s="40"/>
    </row>
    <row r="19" spans="1:40" x14ac:dyDescent="0.2">
      <c r="A19" s="39"/>
      <c r="B19" s="45"/>
      <c r="C19" s="45"/>
      <c r="D19" s="45"/>
      <c r="E19" s="45"/>
      <c r="F19" s="45"/>
      <c r="G19" s="45"/>
      <c r="H19" s="45"/>
      <c r="I19" s="45"/>
      <c r="J19" s="40"/>
      <c r="K19" s="40"/>
      <c r="L19" s="42"/>
      <c r="M19" s="40"/>
      <c r="N19" s="46"/>
      <c r="O19" s="46"/>
      <c r="P19" s="46"/>
      <c r="Q19" s="46"/>
      <c r="R19" s="40"/>
      <c r="S19" s="40"/>
      <c r="T19" s="40"/>
      <c r="U19" s="40"/>
      <c r="V19" s="40"/>
      <c r="W19" s="46"/>
      <c r="X19" s="46"/>
      <c r="Y19" s="46"/>
      <c r="Z19" s="46"/>
      <c r="AA19" s="40"/>
      <c r="AB19" s="40"/>
      <c r="AC19" s="40"/>
      <c r="AD19" s="40"/>
      <c r="AE19" s="40"/>
      <c r="AF19" s="40"/>
      <c r="AG19" s="40"/>
      <c r="AH19" s="40"/>
      <c r="AI19" s="40"/>
      <c r="AJ19" s="40"/>
      <c r="AK19" s="40"/>
      <c r="AL19" s="40"/>
      <c r="AM19" s="40"/>
      <c r="AN19" s="40"/>
    </row>
    <row r="20" spans="1:40" x14ac:dyDescent="0.2">
      <c r="A20" s="37" t="s">
        <v>62</v>
      </c>
      <c r="B20" s="45"/>
      <c r="C20" s="45"/>
      <c r="D20" s="45"/>
      <c r="E20" s="45"/>
      <c r="F20" s="45"/>
      <c r="G20" s="45"/>
      <c r="H20" s="45"/>
      <c r="I20" s="45"/>
      <c r="J20" s="40"/>
      <c r="K20" s="40"/>
      <c r="L20" s="42"/>
      <c r="M20" s="40"/>
      <c r="N20" s="46"/>
      <c r="O20" s="46"/>
      <c r="P20" s="46"/>
      <c r="Q20" s="46"/>
      <c r="R20" s="40"/>
      <c r="S20" s="40"/>
      <c r="T20" s="40"/>
      <c r="U20" s="40"/>
      <c r="V20" s="40"/>
      <c r="W20" s="46"/>
      <c r="X20" s="46"/>
      <c r="Y20" s="46"/>
      <c r="Z20" s="46"/>
      <c r="AA20" s="46"/>
      <c r="AB20" s="46"/>
      <c r="AC20" s="46"/>
      <c r="AD20" s="46"/>
      <c r="AE20" s="40"/>
      <c r="AF20" s="40"/>
      <c r="AG20" s="40"/>
      <c r="AH20" s="40"/>
      <c r="AI20" s="40"/>
      <c r="AJ20" s="40"/>
      <c r="AK20" s="40"/>
      <c r="AL20" s="40"/>
      <c r="AM20" s="40"/>
      <c r="AN20" s="40"/>
    </row>
    <row r="21" spans="1:40" x14ac:dyDescent="0.2">
      <c r="A21" s="38" t="s">
        <v>63</v>
      </c>
      <c r="B21" s="45">
        <v>-1.30686848493855E-2</v>
      </c>
      <c r="C21" s="45">
        <v>-6.2374397993775803E-2</v>
      </c>
      <c r="D21" s="45">
        <v>-0.20785723480455001</v>
      </c>
      <c r="E21" s="45">
        <v>-0.44028444555478702</v>
      </c>
      <c r="F21" s="45">
        <v>-0.71028472532106501</v>
      </c>
      <c r="G21" s="45">
        <v>-0.929406575437139</v>
      </c>
      <c r="H21" s="45">
        <v>-1.04428838942075</v>
      </c>
      <c r="I21" s="45">
        <v>-1.0236537512731201</v>
      </c>
      <c r="J21" s="40"/>
      <c r="K21" s="40" t="s">
        <v>2</v>
      </c>
      <c r="L21" s="42">
        <v>2</v>
      </c>
      <c r="M21" s="40"/>
      <c r="N21" s="46">
        <f>($N$4*B21)/$N$2</f>
        <v>0</v>
      </c>
      <c r="O21" s="46">
        <f>($N$4*C21+($O$4-2*$N$4)*B21)/$N$2</f>
        <v>0</v>
      </c>
      <c r="P21" s="46">
        <f>($N$4*D21+($O$4-2*$N$4)*C21+($P$4-2*$O$4)*B21 +$N$4*B21)/$N$2</f>
        <v>0</v>
      </c>
      <c r="Q21" s="46">
        <f>($N$4*E21+($O$4-2*$N$4)*D21+($P$4-2*$O$4)*C21+($Q$4-2*$P$4)*B21+$N$4*C21+$O$4*B21)/$N$2</f>
        <v>0</v>
      </c>
      <c r="R21" s="46">
        <f>($N$4*F21+($O$4-2*$N$4)*E21+($P$4-2*$O$4)*D21+($Q$4-2*$P$4)*C21+($R$4-2*$Q$4)*B21+$N$4*D21+$O$4*C21+$P$4*B21)/$N$2</f>
        <v>0</v>
      </c>
      <c r="S21" s="46">
        <f>($N$4*G21+($O$4-2*$N$4)*F21+($P$4-2*$O$4)*E21+($Q$4-2*$P$4)*D21+($R$4-2*$Q$4)*C21+($S$4-2*$R$4)*B21                                  +$N$4*E21+$O$4*D21+$P$4*C21+$Q$4*B21)/$N$2</f>
        <v>0</v>
      </c>
      <c r="T21" s="46">
        <f>($N$4*H21+($O$4-2*$N$4)*G21+($P$4-2*$O$4)*F21+($Q$4-2*$P$4)*E21+($R$4-2*$Q$4)*D21+($S$4-2*$R$4)*C21+($T$4-2*$S$4)*B21+$N$4*F21+$O$4*E21+$P$4*D21+$Q$4*C21+$R$4*B21)/$N$2</f>
        <v>0</v>
      </c>
      <c r="U21" s="46">
        <f>($N$4*I21+($O$4-2*$N$4)*H21+($P$4-2*$O$4)*G21+($Q$4-2*$P$4)*F21+($R$4-2*$Q$4)*E21+($S$4-2*$R$4)*D21+($T$4-2*$S$4)*C21+($U$4-2*$R$4)*B21+$N$4*G21+$O$4*F21+$P$4*E21+$Q$4*D21+$R$4*C21+$S$4*B21)/$N$2</f>
        <v>0</v>
      </c>
      <c r="V21" s="40"/>
      <c r="W21" s="46">
        <f t="shared" ref="W21:W25" si="17">($N$4*B21)/$N$2</f>
        <v>0</v>
      </c>
      <c r="X21" s="46">
        <f t="shared" ref="X21:X25" si="18">($N$4*C21+($O$4-$N$4)*B21)/$N$2</f>
        <v>0</v>
      </c>
      <c r="Y21" s="46">
        <f t="shared" ref="Y21:Y25" si="19">($N$4*D21+($O$4-$N$4)*C21+($P$4-$O$4)*B21)/$N$2</f>
        <v>0</v>
      </c>
      <c r="Z21" s="46">
        <f t="shared" ref="Z21:Z25" si="20">($N$4*E21+($O$4-$N$4)*D21+($P$4-$O$4)*C21+($Q$4-$P$4)*B21)/$N$2</f>
        <v>0</v>
      </c>
      <c r="AA21" s="46">
        <f t="shared" ref="AA21:AA25" si="21">($N$4*F21+($O$4-$N$4)*E21+($P$4-$O$4)*D21+($Q$4-$P$4)*C21+($R$4-$Q$4)*B21)/$N$2</f>
        <v>0</v>
      </c>
      <c r="AB21" s="46">
        <f t="shared" ref="AB21:AB25" si="22">($N$4*G21+($O$4-$N$4)*F21+($P$4-$O$4)*E21+($Q$4-$P$4)*D21+($R$4-$Q$4)*C21+($S$4-$R$4)*B21)/$N$2</f>
        <v>0</v>
      </c>
      <c r="AC21" s="46">
        <f t="shared" ref="AC21:AC25" si="23">($N$4*H21+($O$4-$N$4)*G21+($P$4-$O$4)*F21+($Q$4-$P$4)*E21+($R$4-$Q$4)*D21+($S$4-$R$4)*C21+($T$4-$S$4)*B21)/$N$2</f>
        <v>0</v>
      </c>
      <c r="AD21" s="46">
        <f t="shared" ref="AD21:AD25" si="24">($N$4*I21+($O$4-$N$4)*H21+($P$4-$O$4)*G21+($Q$4-$P$4)*F21+($R$4-$Q$4)*E21+($S$4-$R$4)*D21+($T$4-$S$4)*C21+($U$4-$T$4)*B21)/$N$2</f>
        <v>0</v>
      </c>
      <c r="AE21" s="40"/>
      <c r="AF21" s="46">
        <f t="shared" ref="AF21:AM25" si="25">W21-B21</f>
        <v>1.30686848493855E-2</v>
      </c>
      <c r="AG21" s="46">
        <f t="shared" si="25"/>
        <v>6.2374397993775803E-2</v>
      </c>
      <c r="AH21" s="46">
        <f t="shared" si="25"/>
        <v>0.20785723480455001</v>
      </c>
      <c r="AI21" s="46">
        <f t="shared" si="25"/>
        <v>0.44028444555478702</v>
      </c>
      <c r="AJ21" s="46">
        <f t="shared" si="25"/>
        <v>0.71028472532106501</v>
      </c>
      <c r="AK21" s="46">
        <f t="shared" si="25"/>
        <v>0.929406575437139</v>
      </c>
      <c r="AL21" s="46">
        <f t="shared" si="25"/>
        <v>1.04428838942075</v>
      </c>
      <c r="AM21" s="46">
        <f t="shared" si="25"/>
        <v>1.0236537512731201</v>
      </c>
      <c r="AN21" s="40"/>
    </row>
    <row r="22" spans="1:40" x14ac:dyDescent="0.2">
      <c r="A22" s="38" t="s">
        <v>64</v>
      </c>
      <c r="B22" s="45">
        <v>9.80062918261249E-2</v>
      </c>
      <c r="C22" s="45">
        <v>0.34106783703320398</v>
      </c>
      <c r="D22" s="45">
        <v>0.479704671879566</v>
      </c>
      <c r="E22" s="45">
        <v>0.390437332815052</v>
      </c>
      <c r="F22" s="45">
        <v>0.24908657137046</v>
      </c>
      <c r="G22" s="45">
        <v>0.148289843970351</v>
      </c>
      <c r="H22" s="45">
        <v>0.13936520289343801</v>
      </c>
      <c r="I22" s="45">
        <v>0.20918173235235901</v>
      </c>
      <c r="J22" s="40"/>
      <c r="K22" s="40" t="s">
        <v>2</v>
      </c>
      <c r="L22" s="42">
        <v>2</v>
      </c>
      <c r="M22" s="40"/>
      <c r="N22" s="46">
        <f>($N$4*B22)/$N$2</f>
        <v>0</v>
      </c>
      <c r="O22" s="46">
        <f>($N$4*C22+($O$4-2*$N$4)*B22)/$N$2</f>
        <v>0</v>
      </c>
      <c r="P22" s="46">
        <f>($N$4*D22+($O$4-2*$N$4)*C22+($P$4-2*$O$4)*B22 +$N$4*B22)/$N$2</f>
        <v>0</v>
      </c>
      <c r="Q22" s="46">
        <f>($N$4*E22+($O$4-2*$N$4)*D22+($P$4-2*$O$4)*C22+($Q$4-2*$P$4)*B22+$N$4*C22+$O$4*B22)/$N$2</f>
        <v>0</v>
      </c>
      <c r="R22" s="46">
        <f>($N$4*F22+($O$4-2*$N$4)*E22+($P$4-2*$O$4)*D22+($Q$4-2*$P$4)*C22+($R$4-2*$Q$4)*B22+$N$4*D22+$O$4*C22+$P$4*B22)/$N$2</f>
        <v>0</v>
      </c>
      <c r="S22" s="46">
        <f>($N$4*G22+($O$4-2*$N$4)*F22+($P$4-2*$O$4)*E22+($Q$4-2*$P$4)*D22+($R$4-2*$Q$4)*C22+($S$4-2*$R$4)*B22                                  +$N$4*E22+$O$4*D22+$P$4*C22+$Q$4*B22)/$N$2</f>
        <v>0</v>
      </c>
      <c r="T22" s="46">
        <f>($N$4*H22+($O$4-2*$N$4)*G22+($P$4-2*$O$4)*F22+($Q$4-2*$P$4)*E22+($R$4-2*$Q$4)*D22+($S$4-2*$R$4)*C22+($T$4-2*$S$4)*B22+$N$4*F22+$O$4*E22+$P$4*D22+$Q$4*C22+$R$4*B22)/$N$2</f>
        <v>0</v>
      </c>
      <c r="U22" s="46">
        <f>($N$4*I22+($O$4-2*$N$4)*H22+($P$4-2*$O$4)*G22+($Q$4-2*$P$4)*F22+($R$4-2*$Q$4)*E22+($S$4-2*$R$4)*D22+($T$4-2*$S$4)*C22+($U$4-2*$R$4)*B22+$N$4*G22+$O$4*F22+$P$4*E22+$Q$4*D22+$R$4*C22+$S$4*B22)/$N$2</f>
        <v>0</v>
      </c>
      <c r="V22" s="40"/>
      <c r="W22" s="46">
        <f t="shared" si="17"/>
        <v>0</v>
      </c>
      <c r="X22" s="46">
        <f t="shared" si="18"/>
        <v>0</v>
      </c>
      <c r="Y22" s="46">
        <f t="shared" si="19"/>
        <v>0</v>
      </c>
      <c r="Z22" s="46">
        <f t="shared" si="20"/>
        <v>0</v>
      </c>
      <c r="AA22" s="46">
        <f t="shared" si="21"/>
        <v>0</v>
      </c>
      <c r="AB22" s="46">
        <f t="shared" si="22"/>
        <v>0</v>
      </c>
      <c r="AC22" s="46">
        <f t="shared" si="23"/>
        <v>0</v>
      </c>
      <c r="AD22" s="46">
        <f t="shared" si="24"/>
        <v>0</v>
      </c>
      <c r="AE22" s="40"/>
      <c r="AF22" s="46">
        <f t="shared" si="25"/>
        <v>-9.80062918261249E-2</v>
      </c>
      <c r="AG22" s="46">
        <f t="shared" si="25"/>
        <v>-0.34106783703320398</v>
      </c>
      <c r="AH22" s="46">
        <f t="shared" si="25"/>
        <v>-0.479704671879566</v>
      </c>
      <c r="AI22" s="46">
        <f t="shared" si="25"/>
        <v>-0.390437332815052</v>
      </c>
      <c r="AJ22" s="46">
        <f t="shared" si="25"/>
        <v>-0.24908657137046</v>
      </c>
      <c r="AK22" s="46">
        <f t="shared" si="25"/>
        <v>-0.148289843970351</v>
      </c>
      <c r="AL22" s="46">
        <f t="shared" si="25"/>
        <v>-0.13936520289343801</v>
      </c>
      <c r="AM22" s="46">
        <f t="shared" si="25"/>
        <v>-0.20918173235235901</v>
      </c>
      <c r="AN22" s="40"/>
    </row>
    <row r="23" spans="1:40" x14ac:dyDescent="0.2">
      <c r="A23" s="38" t="s">
        <v>65</v>
      </c>
      <c r="B23" s="45">
        <v>1.49664244367231</v>
      </c>
      <c r="C23" s="45">
        <v>1.4493483697843901</v>
      </c>
      <c r="D23" s="45">
        <v>1.2738925264977801</v>
      </c>
      <c r="E23" s="45">
        <v>1.0859462727757601</v>
      </c>
      <c r="F23" s="45">
        <v>0.92629408606948804</v>
      </c>
      <c r="G23" s="45">
        <v>0.74944242301244501</v>
      </c>
      <c r="H23" s="45">
        <v>0.784576188972266</v>
      </c>
      <c r="I23" s="45">
        <v>0.95220670823143005</v>
      </c>
      <c r="J23" s="40"/>
      <c r="K23" s="40" t="s">
        <v>2</v>
      </c>
      <c r="L23" s="42">
        <v>2</v>
      </c>
      <c r="M23" s="40"/>
      <c r="N23" s="46">
        <f>($N$4*B23)/$N$2</f>
        <v>0</v>
      </c>
      <c r="O23" s="46">
        <f>($N$4*C23+($O$4-2*$N$4)*B23)/$N$2</f>
        <v>0</v>
      </c>
      <c r="P23" s="46">
        <f>($N$4*D23+($O$4-2*$N$4)*C23+($P$4-2*$O$4)*B23 +$N$4*B23)/$N$2</f>
        <v>0</v>
      </c>
      <c r="Q23" s="46">
        <f>($N$4*E23+($O$4-2*$N$4)*D23+($P$4-2*$O$4)*C23+($Q$4-2*$P$4)*B23+$N$4*C23+$O$4*B23)/$N$2</f>
        <v>0</v>
      </c>
      <c r="R23" s="46">
        <f>($N$4*F23+($O$4-2*$N$4)*E23+($P$4-2*$O$4)*D23+($Q$4-2*$P$4)*C23+($R$4-2*$Q$4)*B23+$N$4*D23+$O$4*C23+$P$4*B23)/$N$2</f>
        <v>0</v>
      </c>
      <c r="S23" s="46">
        <f>($N$4*G23+($O$4-2*$N$4)*F23+($P$4-2*$O$4)*E23+($Q$4-2*$P$4)*D23+($R$4-2*$Q$4)*C23+($S$4-2*$R$4)*B23                                  +$N$4*E23+$O$4*D23+$P$4*C23+$Q$4*B23)/$N$2</f>
        <v>0</v>
      </c>
      <c r="T23" s="46">
        <f>($N$4*H23+($O$4-2*$N$4)*G23+($P$4-2*$O$4)*F23+($Q$4-2*$P$4)*E23+($R$4-2*$Q$4)*D23+($S$4-2*$R$4)*C23+($T$4-2*$S$4)*B23+$N$4*F23+$O$4*E23+$P$4*D23+$Q$4*C23+$R$4*B23)/$N$2</f>
        <v>0</v>
      </c>
      <c r="U23" s="46">
        <f>($N$4*I23+($O$4-2*$N$4)*H23+($P$4-2*$O$4)*G23+($Q$4-2*$P$4)*F23+($R$4-2*$Q$4)*E23+($S$4-2*$R$4)*D23+($T$4-2*$S$4)*C23+($U$4-2*$R$4)*B23+$N$4*G23+$O$4*F23+$P$4*E23+$Q$4*D23+$R$4*C23+$S$4*B23)/$N$2</f>
        <v>0</v>
      </c>
      <c r="V23" s="40"/>
      <c r="W23" s="46">
        <f t="shared" si="17"/>
        <v>0</v>
      </c>
      <c r="X23" s="46">
        <f t="shared" si="18"/>
        <v>0</v>
      </c>
      <c r="Y23" s="46">
        <f t="shared" si="19"/>
        <v>0</v>
      </c>
      <c r="Z23" s="46">
        <f t="shared" si="20"/>
        <v>0</v>
      </c>
      <c r="AA23" s="46">
        <f t="shared" si="21"/>
        <v>0</v>
      </c>
      <c r="AB23" s="46">
        <f t="shared" si="22"/>
        <v>0</v>
      </c>
      <c r="AC23" s="46">
        <f t="shared" si="23"/>
        <v>0</v>
      </c>
      <c r="AD23" s="46">
        <f t="shared" si="24"/>
        <v>0</v>
      </c>
      <c r="AE23" s="40"/>
      <c r="AF23" s="46">
        <f t="shared" si="25"/>
        <v>-1.49664244367231</v>
      </c>
      <c r="AG23" s="46">
        <f t="shared" si="25"/>
        <v>-1.4493483697843901</v>
      </c>
      <c r="AH23" s="46">
        <f t="shared" si="25"/>
        <v>-1.2738925264977801</v>
      </c>
      <c r="AI23" s="46">
        <f t="shared" si="25"/>
        <v>-1.0859462727757601</v>
      </c>
      <c r="AJ23" s="46">
        <f t="shared" si="25"/>
        <v>-0.92629408606948804</v>
      </c>
      <c r="AK23" s="46">
        <f t="shared" si="25"/>
        <v>-0.74944242301244501</v>
      </c>
      <c r="AL23" s="46">
        <f t="shared" si="25"/>
        <v>-0.784576188972266</v>
      </c>
      <c r="AM23" s="46">
        <f t="shared" si="25"/>
        <v>-0.95220670823143005</v>
      </c>
      <c r="AN23" s="40"/>
    </row>
    <row r="24" spans="1:40" x14ac:dyDescent="0.2">
      <c r="A24" s="38" t="s">
        <v>66</v>
      </c>
      <c r="B24" s="45">
        <v>-4.2963560958631797E-3</v>
      </c>
      <c r="C24" s="45">
        <v>-0.1001124911951</v>
      </c>
      <c r="D24" s="45">
        <v>-0.32724203439448801</v>
      </c>
      <c r="E24" s="45">
        <v>-0.59774112002236301</v>
      </c>
      <c r="F24" s="45">
        <v>-0.80810180238269202</v>
      </c>
      <c r="G24" s="45">
        <v>-0.94933515588387996</v>
      </c>
      <c r="H24" s="45">
        <v>-0.99818648610676197</v>
      </c>
      <c r="I24" s="45">
        <v>-0.93033650570382698</v>
      </c>
      <c r="J24" s="40"/>
      <c r="K24" s="40" t="s">
        <v>2</v>
      </c>
      <c r="L24" s="42">
        <v>3</v>
      </c>
      <c r="M24" s="40"/>
      <c r="N24" s="46">
        <f>($N$4*B24)/$N$2</f>
        <v>0</v>
      </c>
      <c r="O24" s="46">
        <f>($N$4*C24+($O$4-2*$N$4)*B24)/$N$2</f>
        <v>0</v>
      </c>
      <c r="P24" s="46">
        <f>($N$4*D24+($O$4-2*$N$4)*C24+($P$4-2*$O$4)*B24 +$N$4*B24)/$N$2</f>
        <v>0</v>
      </c>
      <c r="Q24" s="46">
        <f>($N$4*E24+($O$4-2*$N$4)*D24+($P$4-2*$O$4)*C24+($Q$4-2*$P$4)*B24+$N$4*C24+$O$4*B24)/$N$2</f>
        <v>0</v>
      </c>
      <c r="R24" s="46">
        <f>($N$4*F24+($O$4-2*$N$4)*E24+($P$4-2*$O$4)*D24+($Q$4-2*$P$4)*C24+($R$4-2*$Q$4)*B24+$N$4*D24+$O$4*C24+$P$4*B24)/$N$2</f>
        <v>0</v>
      </c>
      <c r="S24" s="46">
        <f>($N$4*G24+($O$4-2*$N$4)*F24+($P$4-2*$O$4)*E24+($Q$4-2*$P$4)*D24+($R$4-2*$Q$4)*C24+($S$4-2*$R$4)*B24                                  +$N$4*E24+$O$4*D24+$P$4*C24+$Q$4*B24)/$N$2</f>
        <v>0</v>
      </c>
      <c r="T24" s="46">
        <f>($N$4*H24+($O$4-2*$N$4)*G24+($P$4-2*$O$4)*F24+($Q$4-2*$P$4)*E24+($R$4-2*$Q$4)*D24+($S$4-2*$R$4)*C24+($T$4-2*$S$4)*B24+$N$4*F24+$O$4*E24+$P$4*D24+$Q$4*C24+$R$4*B24)/$N$2</f>
        <v>0</v>
      </c>
      <c r="U24" s="46">
        <f>($N$4*I24+($O$4-2*$N$4)*H24+($P$4-2*$O$4)*G24+($Q$4-2*$P$4)*F24+($R$4-2*$Q$4)*E24+($S$4-2*$R$4)*D24+($T$4-2*$S$4)*C24+($U$4-2*$R$4)*B24+$N$4*G24+$O$4*F24+$P$4*E24+$Q$4*D24+$R$4*C24+$S$4*B24)/$N$2</f>
        <v>0</v>
      </c>
      <c r="V24" s="40"/>
      <c r="W24" s="46">
        <f t="shared" si="17"/>
        <v>0</v>
      </c>
      <c r="X24" s="46">
        <f t="shared" si="18"/>
        <v>0</v>
      </c>
      <c r="Y24" s="46">
        <f t="shared" si="19"/>
        <v>0</v>
      </c>
      <c r="Z24" s="46">
        <f t="shared" si="20"/>
        <v>0</v>
      </c>
      <c r="AA24" s="46">
        <f t="shared" si="21"/>
        <v>0</v>
      </c>
      <c r="AB24" s="46">
        <f t="shared" si="22"/>
        <v>0</v>
      </c>
      <c r="AC24" s="46">
        <f t="shared" si="23"/>
        <v>0</v>
      </c>
      <c r="AD24" s="46">
        <f t="shared" si="24"/>
        <v>0</v>
      </c>
      <c r="AE24" s="40"/>
      <c r="AF24" s="46">
        <f t="shared" si="25"/>
        <v>4.2963560958631797E-3</v>
      </c>
      <c r="AG24" s="46">
        <f t="shared" si="25"/>
        <v>0.1001124911951</v>
      </c>
      <c r="AH24" s="46">
        <f t="shared" si="25"/>
        <v>0.32724203439448801</v>
      </c>
      <c r="AI24" s="46">
        <f t="shared" si="25"/>
        <v>0.59774112002236301</v>
      </c>
      <c r="AJ24" s="46">
        <f t="shared" si="25"/>
        <v>0.80810180238269202</v>
      </c>
      <c r="AK24" s="46">
        <f t="shared" si="25"/>
        <v>0.94933515588387996</v>
      </c>
      <c r="AL24" s="46">
        <f t="shared" si="25"/>
        <v>0.99818648610676197</v>
      </c>
      <c r="AM24" s="46">
        <f t="shared" si="25"/>
        <v>0.93033650570382698</v>
      </c>
      <c r="AN24" s="40"/>
    </row>
    <row r="25" spans="1:40" x14ac:dyDescent="0.2">
      <c r="A25" s="38" t="s">
        <v>67</v>
      </c>
      <c r="B25" s="45">
        <v>-0.73771131481893704</v>
      </c>
      <c r="C25" s="45">
        <v>-1.8809707238678</v>
      </c>
      <c r="D25" s="45">
        <v>-2.7166976854281502</v>
      </c>
      <c r="E25" s="45">
        <v>-3.2821017000130501</v>
      </c>
      <c r="F25" s="45">
        <v>-3.5160180958090002</v>
      </c>
      <c r="G25" s="45">
        <v>-3.4109676399999702</v>
      </c>
      <c r="H25" s="45">
        <v>-2.9803571542749401</v>
      </c>
      <c r="I25" s="45">
        <v>-2.2814214315841301</v>
      </c>
      <c r="J25" s="40"/>
      <c r="K25" s="40" t="s">
        <v>2</v>
      </c>
      <c r="L25" s="42">
        <v>2</v>
      </c>
      <c r="M25" s="40"/>
      <c r="N25" s="46">
        <f>($N$4*B25)/$N$2</f>
        <v>0</v>
      </c>
      <c r="O25" s="46">
        <f>($N$4*C25+($O$4-2*$N$4)*B25)/$N$2</f>
        <v>0</v>
      </c>
      <c r="P25" s="46">
        <f>($N$4*D25+($O$4-2*$N$4)*C25+($P$4-2*$O$4)*B25 +$N$4*B25)/$N$2</f>
        <v>0</v>
      </c>
      <c r="Q25" s="46">
        <f>($N$4*E25+($O$4-2*$N$4)*D25+($P$4-2*$O$4)*C25+($Q$4-2*$P$4)*B25+$N$4*C25+$O$4*B25)/$N$2</f>
        <v>0</v>
      </c>
      <c r="R25" s="46">
        <f>($N$4*F25+($O$4-2*$N$4)*E25+($P$4-2*$O$4)*D25+($Q$4-2*$P$4)*C25+($R$4-2*$Q$4)*B25+$N$4*D25+$O$4*C25+$P$4*B25)/$N$2</f>
        <v>0</v>
      </c>
      <c r="S25" s="46">
        <f>($N$4*G25+($O$4-2*$N$4)*F25+($P$4-2*$O$4)*E25+($Q$4-2*$P$4)*D25+($R$4-2*$Q$4)*C25+($S$4-2*$R$4)*B25                                  +$N$4*E25+$O$4*D25+$P$4*C25+$Q$4*B25)/$N$2</f>
        <v>0</v>
      </c>
      <c r="T25" s="46">
        <f>($N$4*H25+($O$4-2*$N$4)*G25+($P$4-2*$O$4)*F25+($Q$4-2*$P$4)*E25+($R$4-2*$Q$4)*D25+($S$4-2*$R$4)*C25+($T$4-2*$S$4)*B25+$N$4*F25+$O$4*E25+$P$4*D25+$Q$4*C25+$R$4*B25)/$N$2</f>
        <v>0</v>
      </c>
      <c r="U25" s="46">
        <f>($N$4*I25+($O$4-2*$N$4)*H25+($P$4-2*$O$4)*G25+($Q$4-2*$P$4)*F25+($R$4-2*$Q$4)*E25+($S$4-2*$R$4)*D25+($T$4-2*$S$4)*C25+($U$4-2*$R$4)*B25+$N$4*G25+$O$4*F25+$P$4*E25+$Q$4*D25+$R$4*C25+$S$4*B25)/$N$2</f>
        <v>0</v>
      </c>
      <c r="V25" s="40"/>
      <c r="W25" s="46">
        <f t="shared" si="17"/>
        <v>0</v>
      </c>
      <c r="X25" s="46">
        <f t="shared" si="18"/>
        <v>0</v>
      </c>
      <c r="Y25" s="46">
        <f t="shared" si="19"/>
        <v>0</v>
      </c>
      <c r="Z25" s="46">
        <f t="shared" si="20"/>
        <v>0</v>
      </c>
      <c r="AA25" s="46">
        <f t="shared" si="21"/>
        <v>0</v>
      </c>
      <c r="AB25" s="46">
        <f t="shared" si="22"/>
        <v>0</v>
      </c>
      <c r="AC25" s="46">
        <f t="shared" si="23"/>
        <v>0</v>
      </c>
      <c r="AD25" s="46">
        <f t="shared" si="24"/>
        <v>0</v>
      </c>
      <c r="AE25" s="40"/>
      <c r="AF25" s="46">
        <f t="shared" si="25"/>
        <v>0.73771131481893704</v>
      </c>
      <c r="AG25" s="46">
        <f t="shared" si="25"/>
        <v>1.8809707238678</v>
      </c>
      <c r="AH25" s="46">
        <f t="shared" si="25"/>
        <v>2.7166976854281502</v>
      </c>
      <c r="AI25" s="46">
        <f t="shared" si="25"/>
        <v>3.2821017000130501</v>
      </c>
      <c r="AJ25" s="46">
        <f t="shared" si="25"/>
        <v>3.5160180958090002</v>
      </c>
      <c r="AK25" s="46">
        <f t="shared" si="25"/>
        <v>3.4109676399999702</v>
      </c>
      <c r="AL25" s="46">
        <f t="shared" si="25"/>
        <v>2.9803571542749401</v>
      </c>
      <c r="AM25" s="46">
        <f t="shared" si="25"/>
        <v>2.2814214315841301</v>
      </c>
      <c r="AN25" s="40"/>
    </row>
    <row r="26" spans="1:40" x14ac:dyDescent="0.2">
      <c r="A26" s="39"/>
      <c r="B26" s="45"/>
      <c r="C26" s="45"/>
      <c r="D26" s="45"/>
      <c r="E26" s="45"/>
      <c r="F26" s="45"/>
      <c r="G26" s="45"/>
      <c r="H26" s="45"/>
      <c r="I26" s="45"/>
      <c r="J26" s="40"/>
      <c r="K26" s="40"/>
      <c r="L26" s="42"/>
      <c r="M26" s="40"/>
      <c r="N26" s="46"/>
      <c r="O26" s="46"/>
      <c r="P26" s="46"/>
      <c r="Q26" s="46"/>
      <c r="R26" s="40"/>
      <c r="S26" s="40"/>
      <c r="T26" s="40"/>
      <c r="U26" s="40"/>
      <c r="V26" s="40"/>
      <c r="W26" s="46"/>
      <c r="X26" s="46"/>
      <c r="Y26" s="46"/>
      <c r="Z26" s="46"/>
      <c r="AA26" s="40"/>
      <c r="AB26" s="40"/>
      <c r="AC26" s="40"/>
      <c r="AD26" s="40"/>
      <c r="AE26" s="40"/>
      <c r="AF26" s="40"/>
      <c r="AG26" s="40"/>
      <c r="AH26" s="40"/>
      <c r="AI26" s="40"/>
      <c r="AJ26" s="40"/>
      <c r="AK26" s="40"/>
      <c r="AL26" s="40"/>
      <c r="AM26" s="40"/>
      <c r="AN26" s="40"/>
    </row>
    <row r="27" spans="1:40" x14ac:dyDescent="0.2">
      <c r="A27" s="37" t="s">
        <v>68</v>
      </c>
      <c r="B27" s="45"/>
      <c r="C27" s="45"/>
      <c r="D27" s="45"/>
      <c r="E27" s="45"/>
      <c r="F27" s="45"/>
      <c r="G27" s="45"/>
      <c r="H27" s="45"/>
      <c r="I27" s="45"/>
      <c r="J27" s="40"/>
      <c r="K27" s="40"/>
      <c r="L27" s="42"/>
      <c r="M27" s="40"/>
      <c r="N27" s="46"/>
      <c r="O27" s="46"/>
      <c r="P27" s="46"/>
      <c r="Q27" s="46"/>
      <c r="R27" s="40"/>
      <c r="S27" s="40"/>
      <c r="T27" s="40"/>
      <c r="U27" s="40"/>
      <c r="V27" s="40"/>
      <c r="W27" s="46"/>
      <c r="X27" s="46"/>
      <c r="Y27" s="46"/>
      <c r="Z27" s="46"/>
      <c r="AA27" s="46"/>
      <c r="AB27" s="46"/>
      <c r="AC27" s="46"/>
      <c r="AD27" s="46"/>
      <c r="AE27" s="40"/>
      <c r="AF27" s="40"/>
      <c r="AG27" s="40"/>
      <c r="AH27" s="40"/>
      <c r="AI27" s="40"/>
      <c r="AJ27" s="40"/>
      <c r="AK27" s="40"/>
      <c r="AL27" s="40"/>
      <c r="AM27" s="40"/>
      <c r="AN27" s="40"/>
    </row>
    <row r="28" spans="1:40" x14ac:dyDescent="0.2">
      <c r="A28" s="38" t="s">
        <v>69</v>
      </c>
      <c r="B28" s="45">
        <v>-4.6029264431788501E-2</v>
      </c>
      <c r="C28" s="45">
        <v>-0.21407633488987499</v>
      </c>
      <c r="D28" s="45">
        <v>-0.33900286026489101</v>
      </c>
      <c r="E28" s="45">
        <v>-0.37734336595629703</v>
      </c>
      <c r="F28" s="45">
        <v>-0.31124123562853401</v>
      </c>
      <c r="G28" s="45">
        <v>-0.186846649460369</v>
      </c>
      <c r="H28" s="45">
        <v>-4.62704295394906E-2</v>
      </c>
      <c r="I28" s="45">
        <v>0.11291245848119801</v>
      </c>
      <c r="J28" s="40"/>
      <c r="K28" s="40" t="s">
        <v>3</v>
      </c>
      <c r="L28" s="42">
        <v>0</v>
      </c>
      <c r="M28" s="40"/>
      <c r="N28" s="46">
        <f>L28+($N$4*B28)/$N$2</f>
        <v>0</v>
      </c>
      <c r="O28" s="46">
        <f>L28+($N$4*C28+($O$4-$N$4)*B28)/$N$2</f>
        <v>0</v>
      </c>
      <c r="P28" s="46">
        <f>L28+($N$4*D28+($O$4-$N$4)*C28+($P$4-$O$4)*B28)/$N$2</f>
        <v>0</v>
      </c>
      <c r="Q28" s="46">
        <f>L28+($N$4*E28+($O$4-$N$4)*D28+($P$4-$O$4)*C28+($Q$4-$P$4)*B28)/$N$2</f>
        <v>0</v>
      </c>
      <c r="R28" s="46">
        <f>L28+($N$4*F28+($O$4-$N$4)*E28+($P$4-$O$4)*D28+($Q$4-$P$4)*C28+($R$4-$Q$4)*B28)/$N$2</f>
        <v>0</v>
      </c>
      <c r="S28" s="46">
        <f>L28+($N$4*G28+($O$4-$N$4)*F28+($P$4-$O$4)*E28+($Q$4-$P$4)*D28+($R$4-$Q$4)*C28+($S$4-$R$4)*B28)/$N$2</f>
        <v>0</v>
      </c>
      <c r="T28" s="46">
        <f>L28+($N$4*H28+($O$4-$N$4)*G28+($P$4-$O$4)*F28+($Q$4-$P$4)*E28+($R$4-$Q$4)*D28+($S$4-$R$4)*C28+($T$4-$S$4)*B28)/$N$2</f>
        <v>0</v>
      </c>
      <c r="U28" s="46">
        <f>L28+($N$4*I28+($O$4-$N$4)*H28+($P$4-$O$4)*G28+($Q$4-$P$4)*F28+($R$4-$Q$4)*E28+($S$4-$R$4)*D28+($T$4-$S$4)*C28+($U$4-$T$4)*B28)/$N$2</f>
        <v>0</v>
      </c>
      <c r="V28" s="40"/>
      <c r="W28" s="46">
        <f t="shared" ref="W28:W30" si="26">($N$4*B28)/$N$2</f>
        <v>0</v>
      </c>
      <c r="X28" s="46">
        <f t="shared" ref="X28:X30" si="27">($N$4*C28+($O$4-$N$4)*B28)/$N$2</f>
        <v>0</v>
      </c>
      <c r="Y28" s="46">
        <f t="shared" ref="Y28:Y30" si="28">($N$4*D28+($O$4-$N$4)*C28+($P$4-$O$4)*B28)/$N$2</f>
        <v>0</v>
      </c>
      <c r="Z28" s="46">
        <f t="shared" ref="Z28:Z30" si="29">($N$4*E28+($O$4-$N$4)*D28+($P$4-$O$4)*C28+($Q$4-$P$4)*B28)/$N$2</f>
        <v>0</v>
      </c>
      <c r="AA28" s="46">
        <f t="shared" ref="AA28:AA30" si="30">($N$4*F28+($O$4-$N$4)*E28+($P$4-$O$4)*D28+($Q$4-$P$4)*C28+($R$4-$Q$4)*B28)/$N$2</f>
        <v>0</v>
      </c>
      <c r="AB28" s="46">
        <f t="shared" ref="AB28:AB30" si="31">($N$4*G28+($O$4-$N$4)*F28+($P$4-$O$4)*E28+($Q$4-$P$4)*D28+($R$4-$Q$4)*C28+($S$4-$R$4)*B28)/$N$2</f>
        <v>0</v>
      </c>
      <c r="AC28" s="46">
        <f t="shared" ref="AC28:AC30" si="32">($N$4*H28+($O$4-$N$4)*G28+($P$4-$O$4)*F28+($Q$4-$P$4)*E28+($R$4-$Q$4)*D28+($S$4-$R$4)*C28+($T$4-$S$4)*B28)/$N$2</f>
        <v>0</v>
      </c>
      <c r="AD28" s="46">
        <f t="shared" ref="AD28:AD30" si="33">($N$4*I28+($O$4-$N$4)*H28+($P$4-$O$4)*G28+($Q$4-$P$4)*F28+($R$4-$Q$4)*E28+($S$4-$R$4)*D28+($T$4-$S$4)*C28+($U$4-$T$4)*B28)/$N$2</f>
        <v>0</v>
      </c>
      <c r="AE28" s="40"/>
      <c r="AF28" s="46">
        <f t="shared" ref="AF28:AM30" si="34">W28-B28</f>
        <v>4.6029264431788501E-2</v>
      </c>
      <c r="AG28" s="46">
        <f t="shared" si="34"/>
        <v>0.21407633488987499</v>
      </c>
      <c r="AH28" s="46">
        <f t="shared" si="34"/>
        <v>0.33900286026489101</v>
      </c>
      <c r="AI28" s="46">
        <f t="shared" si="34"/>
        <v>0.37734336595629703</v>
      </c>
      <c r="AJ28" s="46">
        <f t="shared" si="34"/>
        <v>0.31124123562853401</v>
      </c>
      <c r="AK28" s="46">
        <f t="shared" si="34"/>
        <v>0.186846649460369</v>
      </c>
      <c r="AL28" s="46">
        <f t="shared" si="34"/>
        <v>4.62704295394906E-2</v>
      </c>
      <c r="AM28" s="46">
        <f t="shared" si="34"/>
        <v>-0.11291245848119801</v>
      </c>
      <c r="AN28" s="40"/>
    </row>
    <row r="29" spans="1:40" x14ac:dyDescent="0.2">
      <c r="A29" s="38" t="s">
        <v>70</v>
      </c>
      <c r="B29" s="45">
        <v>1.4926735023456299E-2</v>
      </c>
      <c r="C29" s="45">
        <v>0.17667667272159501</v>
      </c>
      <c r="D29" s="45">
        <v>0.34092849063009401</v>
      </c>
      <c r="E29" s="45">
        <v>0.41465584302403702</v>
      </c>
      <c r="F29" s="45">
        <v>0.398813030089193</v>
      </c>
      <c r="G29" s="45">
        <v>0.322848456346507</v>
      </c>
      <c r="H29" s="45">
        <v>0.18377732004240999</v>
      </c>
      <c r="I29" s="45">
        <v>2.02081292869862E-2</v>
      </c>
      <c r="J29" s="40"/>
      <c r="K29" s="40" t="s">
        <v>3</v>
      </c>
      <c r="L29" s="42">
        <v>4</v>
      </c>
      <c r="M29" s="40"/>
      <c r="N29" s="46">
        <f>L29+($N$4*B29)/$N$2</f>
        <v>4</v>
      </c>
      <c r="O29" s="46">
        <f>L29+($N$4*C29+($O$4-$N$4)*B29)/$N$2</f>
        <v>4</v>
      </c>
      <c r="P29" s="46">
        <f>L29+($N$4*D29+($O$4-$N$4)*C29+($P$4-$O$4)*B29)/$N$2</f>
        <v>4</v>
      </c>
      <c r="Q29" s="46">
        <f>L29+($N$4*E29+($O$4-$N$4)*D29+($P$4-$O$4)*C29+($Q$4-$P$4)*B29)/$N$2</f>
        <v>4</v>
      </c>
      <c r="R29" s="46">
        <f>L29+($N$4*F29+($O$4-$N$4)*E29+($P$4-$O$4)*D29+($Q$4-$P$4)*C29+($R$4-$Q$4)*B29)/$N$2</f>
        <v>4</v>
      </c>
      <c r="S29" s="46">
        <f>L29+($N$4*G29+($O$4-$N$4)*F29+($P$4-$O$4)*E29+($Q$4-$P$4)*D29+($R$4-$Q$4)*C29+($S$4-$R$4)*B29)/$N$2</f>
        <v>4</v>
      </c>
      <c r="T29" s="46">
        <f>L29+($N$4*H29+($O$4-$N$4)*G29+($P$4-$O$4)*F29+($Q$4-$P$4)*E29+($R$4-$Q$4)*D29+($S$4-$R$4)*C29+($T$4-$S$4)*B29)/$N$2</f>
        <v>4</v>
      </c>
      <c r="U29" s="46">
        <f>L29+($N$4*I29+($O$4-$N$4)*H29+($P$4-$O$4)*G29+($Q$4-$P$4)*F29+($R$4-$Q$4)*E29+($S$4-$R$4)*D29+($T$4-$S$4)*C29+($U$4-$T$4)*B29)/$N$2</f>
        <v>4</v>
      </c>
      <c r="V29" s="40"/>
      <c r="W29" s="46">
        <f t="shared" si="26"/>
        <v>0</v>
      </c>
      <c r="X29" s="46">
        <f t="shared" si="27"/>
        <v>0</v>
      </c>
      <c r="Y29" s="46">
        <f t="shared" si="28"/>
        <v>0</v>
      </c>
      <c r="Z29" s="46">
        <f t="shared" si="29"/>
        <v>0</v>
      </c>
      <c r="AA29" s="46">
        <f t="shared" si="30"/>
        <v>0</v>
      </c>
      <c r="AB29" s="46">
        <f t="shared" si="31"/>
        <v>0</v>
      </c>
      <c r="AC29" s="46">
        <f t="shared" si="32"/>
        <v>0</v>
      </c>
      <c r="AD29" s="46">
        <f t="shared" si="33"/>
        <v>0</v>
      </c>
      <c r="AE29" s="40"/>
      <c r="AF29" s="46">
        <f t="shared" si="34"/>
        <v>-1.4926735023456299E-2</v>
      </c>
      <c r="AG29" s="46">
        <f t="shared" si="34"/>
        <v>-0.17667667272159501</v>
      </c>
      <c r="AH29" s="46">
        <f t="shared" si="34"/>
        <v>-0.34092849063009401</v>
      </c>
      <c r="AI29" s="46">
        <f t="shared" si="34"/>
        <v>-0.41465584302403702</v>
      </c>
      <c r="AJ29" s="46">
        <f t="shared" si="34"/>
        <v>-0.398813030089193</v>
      </c>
      <c r="AK29" s="46">
        <f t="shared" si="34"/>
        <v>-0.322848456346507</v>
      </c>
      <c r="AL29" s="46">
        <f t="shared" si="34"/>
        <v>-0.18377732004240999</v>
      </c>
      <c r="AM29" s="46">
        <f t="shared" si="34"/>
        <v>-2.02081292869862E-2</v>
      </c>
      <c r="AN29" s="40"/>
    </row>
    <row r="30" spans="1:40" x14ac:dyDescent="0.2">
      <c r="A30" s="38" t="s">
        <v>71</v>
      </c>
      <c r="B30" s="45">
        <v>0.143973335182979</v>
      </c>
      <c r="C30" s="45">
        <v>4.7023481567776103E-2</v>
      </c>
      <c r="D30" s="45">
        <v>-0.20863323670551301</v>
      </c>
      <c r="E30" s="45">
        <v>-0.336039452007519</v>
      </c>
      <c r="F30" s="45">
        <v>-0.37012829300244698</v>
      </c>
      <c r="G30" s="45">
        <v>-0.39723489264652501</v>
      </c>
      <c r="H30" s="45">
        <v>-0.38325849211944302</v>
      </c>
      <c r="I30" s="45">
        <v>-0.328531428075374</v>
      </c>
      <c r="J30" s="40"/>
      <c r="K30" s="40" t="s">
        <v>3</v>
      </c>
      <c r="L30" s="42">
        <v>80</v>
      </c>
      <c r="M30" s="40"/>
      <c r="N30" s="46">
        <f>L30+($N$4*B30)/$N$2</f>
        <v>80</v>
      </c>
      <c r="O30" s="46">
        <f>L30+($N$4*C30+($O$4-$N$4)*B30)/$N$2</f>
        <v>80</v>
      </c>
      <c r="P30" s="46">
        <f>L30+($N$4*D30+($O$4-$N$4)*C30+($P$4-$O$4)*B30)/$N$2</f>
        <v>80</v>
      </c>
      <c r="Q30" s="46">
        <f>L30+($N$4*E30+($O$4-$N$4)*D30+($P$4-$O$4)*C30+($Q$4-$P$4)*B30)/$N$2</f>
        <v>80</v>
      </c>
      <c r="R30" s="46">
        <f>L30+($N$4*F30+($O$4-$N$4)*E30+($P$4-$O$4)*D30+($Q$4-$P$4)*C30+($R$4-$Q$4)*B30)/$N$2</f>
        <v>80</v>
      </c>
      <c r="S30" s="46">
        <f>L30+($N$4*G30+($O$4-$N$4)*F30+($P$4-$O$4)*E30+($Q$4-$P$4)*D30+($R$4-$Q$4)*C30+($S$4-$R$4)*B30)/$N$2</f>
        <v>80</v>
      </c>
      <c r="T30" s="46">
        <f>L30+($N$4*H30+($O$4-$N$4)*G30+($P$4-$O$4)*F30+($Q$4-$P$4)*E30+($R$4-$Q$4)*D30+($S$4-$R$4)*C30+($T$4-$S$4)*B30)/$N$2</f>
        <v>80</v>
      </c>
      <c r="U30" s="46">
        <f>L30+($N$4*I30+($O$4-$N$4)*H30+($P$4-$O$4)*G30+($Q$4-$P$4)*F30+($R$4-$Q$4)*E30+($S$4-$R$4)*D30+($T$4-$S$4)*C30+($U$4-$T$4)*B30)/$N$2</f>
        <v>80</v>
      </c>
      <c r="V30" s="40"/>
      <c r="W30" s="46">
        <f t="shared" si="26"/>
        <v>0</v>
      </c>
      <c r="X30" s="46">
        <f t="shared" si="27"/>
        <v>0</v>
      </c>
      <c r="Y30" s="46">
        <f t="shared" si="28"/>
        <v>0</v>
      </c>
      <c r="Z30" s="46">
        <f t="shared" si="29"/>
        <v>0</v>
      </c>
      <c r="AA30" s="46">
        <f t="shared" si="30"/>
        <v>0</v>
      </c>
      <c r="AB30" s="46">
        <f t="shared" si="31"/>
        <v>0</v>
      </c>
      <c r="AC30" s="46">
        <f t="shared" si="32"/>
        <v>0</v>
      </c>
      <c r="AD30" s="46">
        <f t="shared" si="33"/>
        <v>0</v>
      </c>
      <c r="AE30" s="40"/>
      <c r="AF30" s="46">
        <f t="shared" si="34"/>
        <v>-0.143973335182979</v>
      </c>
      <c r="AG30" s="46">
        <f t="shared" si="34"/>
        <v>-4.7023481567776103E-2</v>
      </c>
      <c r="AH30" s="46">
        <f t="shared" si="34"/>
        <v>0.20863323670551301</v>
      </c>
      <c r="AI30" s="46">
        <f t="shared" si="34"/>
        <v>0.336039452007519</v>
      </c>
      <c r="AJ30" s="46">
        <f t="shared" si="34"/>
        <v>0.37012829300244698</v>
      </c>
      <c r="AK30" s="46">
        <f t="shared" si="34"/>
        <v>0.39723489264652501</v>
      </c>
      <c r="AL30" s="46">
        <f t="shared" si="34"/>
        <v>0.38325849211944302</v>
      </c>
      <c r="AM30" s="46">
        <f t="shared" si="34"/>
        <v>0.328531428075374</v>
      </c>
      <c r="AN30" s="40"/>
    </row>
    <row r="31" spans="1:40" x14ac:dyDescent="0.2">
      <c r="A31" s="40"/>
      <c r="B31" s="50"/>
      <c r="C31" s="50"/>
      <c r="D31" s="50"/>
      <c r="E31" s="50"/>
      <c r="F31" s="50"/>
      <c r="G31" s="50"/>
      <c r="H31" s="50"/>
      <c r="I31" s="50"/>
      <c r="J31" s="40"/>
      <c r="K31" s="40"/>
      <c r="L31" s="40"/>
      <c r="M31" s="40"/>
      <c r="N31" s="46"/>
      <c r="O31" s="46"/>
      <c r="P31" s="46"/>
      <c r="Q31" s="46"/>
      <c r="R31" s="46"/>
      <c r="S31" s="46"/>
      <c r="T31" s="46"/>
      <c r="U31" s="46"/>
      <c r="V31" s="40"/>
      <c r="W31" s="40"/>
      <c r="X31" s="40"/>
      <c r="Y31" s="40"/>
      <c r="Z31" s="40"/>
      <c r="AA31" s="40"/>
      <c r="AB31" s="40"/>
      <c r="AC31" s="40"/>
      <c r="AD31" s="40"/>
      <c r="AE31" s="40"/>
      <c r="AF31" s="40"/>
      <c r="AG31" s="40"/>
      <c r="AH31" s="40"/>
      <c r="AI31" s="40"/>
      <c r="AJ31" s="40"/>
      <c r="AK31" s="40"/>
      <c r="AL31" s="40"/>
      <c r="AM31" s="40"/>
      <c r="AN31" s="40"/>
    </row>
    <row r="32" spans="1:40" x14ac:dyDescent="0.2">
      <c r="A32" s="40"/>
      <c r="B32" s="50"/>
      <c r="C32" s="50"/>
      <c r="D32" s="50"/>
      <c r="E32" s="50"/>
      <c r="F32" s="50"/>
      <c r="G32" s="50"/>
      <c r="H32" s="50"/>
      <c r="I32" s="50"/>
      <c r="J32" s="40"/>
      <c r="K32" s="40"/>
      <c r="L32" s="40"/>
      <c r="M32" s="40"/>
      <c r="N32" s="46"/>
      <c r="O32" s="46"/>
      <c r="P32" s="46"/>
      <c r="Q32" s="46"/>
      <c r="R32" s="46"/>
      <c r="S32" s="46"/>
      <c r="T32" s="46"/>
      <c r="U32" s="46"/>
      <c r="V32" s="40"/>
      <c r="W32" s="40"/>
      <c r="X32" s="40"/>
      <c r="Y32" s="40"/>
      <c r="Z32" s="40"/>
      <c r="AA32" s="40"/>
      <c r="AB32" s="40"/>
      <c r="AC32" s="40"/>
      <c r="AD32" s="40"/>
      <c r="AE32" s="40"/>
      <c r="AF32" s="40"/>
      <c r="AG32" s="40"/>
      <c r="AH32" s="40"/>
      <c r="AI32" s="40"/>
      <c r="AJ32" s="40"/>
      <c r="AK32" s="40"/>
      <c r="AL32" s="40"/>
      <c r="AM32" s="40"/>
      <c r="AN32" s="40"/>
    </row>
    <row r="33" spans="1:21" x14ac:dyDescent="0.2">
      <c r="A33" s="2"/>
      <c r="B33" s="36"/>
      <c r="C33" s="36"/>
      <c r="D33" s="36"/>
      <c r="E33" s="36"/>
      <c r="F33" s="36"/>
      <c r="G33" s="36"/>
      <c r="H33" s="36"/>
      <c r="I33" s="36"/>
      <c r="N33" s="3"/>
      <c r="O33" s="3"/>
      <c r="P33" s="3"/>
      <c r="Q33" s="3"/>
      <c r="R33" s="3"/>
      <c r="S33" s="3"/>
      <c r="T33" s="3"/>
      <c r="U33" s="3"/>
    </row>
    <row r="34" spans="1:21" x14ac:dyDescent="0.2">
      <c r="A34" s="2"/>
    </row>
    <row r="35" spans="1:21" x14ac:dyDescent="0.2">
      <c r="A35" s="2"/>
      <c r="B35" s="29"/>
      <c r="C35" s="29"/>
      <c r="D35" s="29"/>
      <c r="E35" s="29"/>
      <c r="F35" s="29"/>
      <c r="G35" s="29"/>
      <c r="H35" s="29"/>
      <c r="I35" s="29"/>
    </row>
    <row r="36" spans="1:21" x14ac:dyDescent="0.2">
      <c r="A36" s="2"/>
      <c r="B36" s="29"/>
      <c r="C36" s="29"/>
      <c r="D36" s="29"/>
      <c r="E36" s="29"/>
      <c r="F36" s="29"/>
      <c r="G36" s="29"/>
      <c r="H36" s="29"/>
      <c r="I36" s="29"/>
    </row>
    <row r="37" spans="1:21" x14ac:dyDescent="0.2">
      <c r="A37" s="2"/>
      <c r="B37" s="29"/>
      <c r="C37" s="29"/>
      <c r="D37" s="29"/>
      <c r="E37" s="29"/>
      <c r="F37" s="29"/>
      <c r="G37" s="29"/>
      <c r="H37" s="29"/>
      <c r="I37" s="29"/>
    </row>
    <row r="38" spans="1:21" x14ac:dyDescent="0.2">
      <c r="A38" s="2"/>
      <c r="B38" s="29"/>
      <c r="C38" s="29"/>
      <c r="D38" s="29"/>
      <c r="E38" s="29"/>
      <c r="F38" s="29"/>
      <c r="G38" s="29"/>
      <c r="H38" s="29"/>
      <c r="I38" s="29"/>
      <c r="J38" s="29"/>
      <c r="K38" s="29"/>
      <c r="L38" s="29"/>
    </row>
    <row r="39" spans="1:21" x14ac:dyDescent="0.2">
      <c r="A39" s="2"/>
      <c r="B39" s="29"/>
      <c r="C39" s="29"/>
      <c r="D39" s="29"/>
      <c r="E39" s="29"/>
      <c r="F39" s="29"/>
      <c r="G39" s="29"/>
      <c r="H39" s="29"/>
      <c r="I39" s="29"/>
      <c r="J39" s="29"/>
      <c r="K39" s="29"/>
      <c r="L39" s="29"/>
    </row>
    <row r="40" spans="1:21" x14ac:dyDescent="0.2">
      <c r="A40" s="2"/>
      <c r="B40" s="29"/>
      <c r="C40" s="29"/>
      <c r="D40" s="29"/>
      <c r="E40" s="29"/>
      <c r="F40" s="29"/>
      <c r="G40" s="29"/>
      <c r="H40" s="29"/>
      <c r="I40" s="29"/>
      <c r="J40" s="29"/>
      <c r="K40" s="29"/>
      <c r="L40" s="29"/>
    </row>
    <row r="41" spans="1:21" x14ac:dyDescent="0.2">
      <c r="A41" s="2"/>
      <c r="B41" s="29"/>
      <c r="C41" s="29"/>
      <c r="D41" s="29"/>
      <c r="E41" s="29"/>
      <c r="F41" s="29"/>
      <c r="G41" s="29"/>
      <c r="H41" s="29"/>
      <c r="I41" s="29"/>
      <c r="J41" s="29"/>
      <c r="K41" s="29"/>
      <c r="L41" s="29"/>
    </row>
    <row r="42" spans="1:21" x14ac:dyDescent="0.2">
      <c r="A42" s="2"/>
      <c r="B42" s="29"/>
      <c r="C42" s="29"/>
      <c r="D42" s="29"/>
      <c r="E42" s="29"/>
      <c r="F42" s="29"/>
      <c r="G42" s="29"/>
      <c r="H42" s="29"/>
      <c r="I42" s="29"/>
      <c r="J42" s="29"/>
      <c r="K42" s="29"/>
      <c r="L42" s="29"/>
    </row>
    <row r="43" spans="1:21" x14ac:dyDescent="0.2">
      <c r="A43" s="2"/>
      <c r="B43" s="4"/>
      <c r="C43" s="4"/>
      <c r="D43" s="4"/>
      <c r="E43" s="4"/>
      <c r="F43" s="4"/>
      <c r="G43" s="4"/>
      <c r="H43" s="4"/>
      <c r="I43" s="4"/>
      <c r="J43" s="4"/>
      <c r="K43" s="4"/>
      <c r="L43" s="4"/>
    </row>
    <row r="44" spans="1:21" x14ac:dyDescent="0.2">
      <c r="A44" s="2"/>
      <c r="B44" s="29"/>
      <c r="C44" s="29"/>
      <c r="D44" s="29"/>
      <c r="E44" s="29"/>
      <c r="F44" s="29"/>
      <c r="G44" s="29"/>
      <c r="H44" s="29"/>
      <c r="I44" s="29"/>
      <c r="J44" s="29"/>
      <c r="K44" s="29"/>
      <c r="L44" s="29"/>
    </row>
    <row r="45" spans="1:21" x14ac:dyDescent="0.2">
      <c r="A45" s="2"/>
      <c r="B45" s="29"/>
      <c r="C45" s="29"/>
      <c r="D45" s="29"/>
      <c r="E45" s="29"/>
      <c r="F45" s="29"/>
      <c r="G45" s="29"/>
      <c r="H45" s="29"/>
      <c r="I45" s="29"/>
      <c r="J45" s="29"/>
      <c r="K45" s="29"/>
      <c r="L45" s="29"/>
    </row>
    <row r="46" spans="1:21" x14ac:dyDescent="0.2">
      <c r="A46" s="2"/>
      <c r="B46" s="29"/>
      <c r="C46" s="29"/>
      <c r="D46" s="29"/>
      <c r="E46" s="29"/>
      <c r="F46" s="29"/>
      <c r="G46" s="29"/>
      <c r="H46" s="29"/>
      <c r="I46" s="29"/>
      <c r="J46" s="29"/>
      <c r="K46" s="29"/>
      <c r="L46" s="29"/>
    </row>
    <row r="47" spans="1:21" x14ac:dyDescent="0.2">
      <c r="A47" s="2"/>
      <c r="B47" s="29"/>
      <c r="C47" s="29"/>
      <c r="D47" s="29"/>
      <c r="E47" s="29"/>
      <c r="F47" s="29"/>
      <c r="G47" s="29"/>
      <c r="H47" s="29"/>
      <c r="I47" s="29"/>
      <c r="J47" s="29"/>
      <c r="K47" s="29"/>
      <c r="L47" s="29"/>
    </row>
    <row r="48" spans="1:21" x14ac:dyDescent="0.2">
      <c r="A48" s="2"/>
      <c r="B48" s="29"/>
      <c r="C48" s="29"/>
      <c r="D48" s="29"/>
      <c r="E48" s="29"/>
      <c r="F48" s="29"/>
      <c r="G48" s="29"/>
      <c r="H48" s="29"/>
      <c r="I48" s="29"/>
      <c r="J48" s="29"/>
      <c r="K48" s="29"/>
      <c r="L48" s="29"/>
    </row>
    <row r="49" spans="1:12" x14ac:dyDescent="0.2">
      <c r="A49" s="2"/>
      <c r="B49" s="29"/>
      <c r="C49" s="29"/>
      <c r="D49" s="29"/>
      <c r="E49" s="29"/>
      <c r="F49" s="29"/>
      <c r="G49" s="29"/>
      <c r="H49" s="29"/>
      <c r="I49" s="29"/>
      <c r="J49" s="29"/>
      <c r="K49" s="29"/>
      <c r="L49" s="29"/>
    </row>
    <row r="50" spans="1:12" x14ac:dyDescent="0.2">
      <c r="A50" s="2"/>
      <c r="B50" s="29"/>
      <c r="C50" s="29"/>
      <c r="D50" s="29"/>
      <c r="E50" s="29"/>
      <c r="F50" s="29"/>
      <c r="G50" s="29"/>
      <c r="H50" s="29"/>
      <c r="I50" s="29"/>
      <c r="J50" s="29"/>
      <c r="K50" s="29"/>
      <c r="L50" s="29"/>
    </row>
    <row r="51" spans="1:12" x14ac:dyDescent="0.2">
      <c r="A51" s="2"/>
      <c r="B51" s="29"/>
      <c r="C51" s="29"/>
      <c r="D51" s="29"/>
      <c r="E51" s="29"/>
      <c r="F51" s="29"/>
      <c r="G51" s="29"/>
      <c r="H51" s="29"/>
      <c r="I51" s="29"/>
      <c r="J51" s="29"/>
      <c r="K51" s="29"/>
      <c r="L51" s="29"/>
    </row>
    <row r="52" spans="1:12" x14ac:dyDescent="0.2">
      <c r="A52" s="2"/>
      <c r="B52" s="29"/>
      <c r="C52" s="29"/>
      <c r="D52" s="29"/>
      <c r="E52" s="29"/>
      <c r="F52" s="29"/>
      <c r="G52" s="29"/>
      <c r="H52" s="29"/>
      <c r="I52" s="29"/>
      <c r="J52" s="29"/>
      <c r="K52" s="29"/>
      <c r="L52" s="29"/>
    </row>
    <row r="53" spans="1:12" x14ac:dyDescent="0.2">
      <c r="A53" s="2"/>
      <c r="B53" s="29"/>
      <c r="C53" s="29"/>
      <c r="D53" s="29"/>
      <c r="E53" s="29"/>
      <c r="F53" s="29"/>
      <c r="G53" s="29"/>
      <c r="H53" s="29"/>
      <c r="I53" s="29"/>
      <c r="J53" s="29"/>
      <c r="K53" s="29"/>
      <c r="L53" s="29"/>
    </row>
    <row r="54" spans="1:12" x14ac:dyDescent="0.2">
      <c r="A54" s="2"/>
      <c r="B54" s="29"/>
      <c r="C54" s="29"/>
      <c r="D54" s="29"/>
      <c r="E54" s="29"/>
      <c r="F54" s="29"/>
      <c r="G54" s="29"/>
      <c r="H54" s="29"/>
      <c r="I54" s="29"/>
      <c r="J54" s="29"/>
      <c r="K54" s="29"/>
      <c r="L54" s="29"/>
    </row>
    <row r="55" spans="1:12" x14ac:dyDescent="0.2">
      <c r="A55" s="2"/>
    </row>
    <row r="56" spans="1:12" x14ac:dyDescent="0.2">
      <c r="A56" s="2"/>
    </row>
    <row r="57" spans="1:12" x14ac:dyDescent="0.2">
      <c r="A57" s="2"/>
    </row>
    <row r="58" spans="1:12" x14ac:dyDescent="0.2">
      <c r="A58" s="2"/>
    </row>
  </sheetData>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N86"/>
  <sheetViews>
    <sheetView zoomScale="80" zoomScaleNormal="80"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29" width="8.7109375" style="1" customWidth="1"/>
    <col min="30" max="30" width="10" style="1" bestFit="1" customWidth="1"/>
    <col min="31" max="31" width="2.7109375" style="1" customWidth="1"/>
    <col min="32" max="39" width="8.7109375" style="1" customWidth="1"/>
    <col min="40" max="16384" width="9.140625" style="1"/>
  </cols>
  <sheetData>
    <row r="1" spans="1:40" x14ac:dyDescent="0.2">
      <c r="A1" s="40" t="s">
        <v>94</v>
      </c>
      <c r="B1" s="40">
        <f>'DELFI-tool'!AL41</f>
        <v>1.25</v>
      </c>
      <c r="C1" s="40"/>
      <c r="D1" s="40"/>
      <c r="E1" s="40"/>
      <c r="F1" s="40"/>
      <c r="G1" s="40"/>
      <c r="H1" s="40"/>
      <c r="I1" s="40"/>
      <c r="J1" s="40"/>
      <c r="K1" s="40"/>
      <c r="L1" s="40"/>
      <c r="M1" s="40"/>
      <c r="N1" s="62" t="s">
        <v>76</v>
      </c>
      <c r="O1" s="62"/>
      <c r="P1" s="62"/>
      <c r="Q1" s="62"/>
      <c r="R1" s="62"/>
      <c r="S1" s="62"/>
      <c r="T1" s="62"/>
      <c r="U1" s="62"/>
      <c r="V1" s="40"/>
      <c r="W1" s="62" t="s">
        <v>76</v>
      </c>
      <c r="X1" s="62"/>
      <c r="Y1" s="62"/>
      <c r="Z1" s="62"/>
      <c r="AA1" s="62"/>
      <c r="AB1" s="62"/>
      <c r="AC1" s="62"/>
      <c r="AD1" s="62"/>
      <c r="AE1" s="40"/>
      <c r="AF1" s="40"/>
      <c r="AG1" s="40"/>
      <c r="AH1" s="40"/>
      <c r="AI1" s="40"/>
      <c r="AJ1" s="40"/>
      <c r="AK1" s="40"/>
      <c r="AL1" s="40"/>
      <c r="AM1" s="40"/>
      <c r="AN1" s="40"/>
    </row>
    <row r="2" spans="1:40" x14ac:dyDescent="0.2">
      <c r="A2" s="40" t="s">
        <v>12</v>
      </c>
      <c r="B2" s="40"/>
      <c r="C2" s="40"/>
      <c r="D2" s="40"/>
      <c r="E2" s="40"/>
      <c r="F2" s="40"/>
      <c r="G2" s="40"/>
      <c r="H2" s="40"/>
      <c r="I2" s="40"/>
      <c r="J2" s="40"/>
      <c r="K2" s="40"/>
      <c r="L2" s="40"/>
      <c r="M2" s="41" t="s">
        <v>1</v>
      </c>
      <c r="N2" s="46">
        <v>0.05</v>
      </c>
      <c r="O2" s="40"/>
      <c r="P2" s="40"/>
      <c r="Q2" s="40"/>
      <c r="R2" s="40"/>
      <c r="S2" s="40"/>
      <c r="T2" s="40"/>
      <c r="U2" s="40"/>
      <c r="V2" s="40"/>
      <c r="W2" s="40"/>
      <c r="X2" s="40"/>
      <c r="Y2" s="40"/>
      <c r="Z2" s="40"/>
      <c r="AA2" s="40"/>
      <c r="AB2" s="40"/>
      <c r="AC2" s="40"/>
      <c r="AD2" s="40"/>
      <c r="AE2" s="40"/>
      <c r="AF2" s="40"/>
      <c r="AG2" s="40"/>
      <c r="AH2" s="40"/>
      <c r="AI2" s="40"/>
      <c r="AJ2" s="40"/>
      <c r="AK2" s="40"/>
      <c r="AL2" s="40"/>
      <c r="AM2" s="40"/>
      <c r="AN2" s="40"/>
    </row>
    <row r="3" spans="1:40" x14ac:dyDescent="0.2">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row>
    <row r="4" spans="1:40" x14ac:dyDescent="0.2">
      <c r="A4" s="40"/>
      <c r="B4" s="40"/>
      <c r="C4" s="40"/>
      <c r="D4" s="40"/>
      <c r="E4" s="40"/>
      <c r="F4" s="40"/>
      <c r="G4" s="40"/>
      <c r="H4" s="40"/>
      <c r="I4" s="40"/>
      <c r="J4" s="40"/>
      <c r="K4" s="40"/>
      <c r="L4" s="40"/>
      <c r="M4" s="41" t="s">
        <v>4</v>
      </c>
      <c r="N4" s="46">
        <f>'DELFI-tool'!AN41-'DELFI-tool'!$AL41</f>
        <v>0</v>
      </c>
      <c r="O4" s="46">
        <f>'DELFI-tool'!AO41-'DELFI-tool'!$AL41</f>
        <v>0</v>
      </c>
      <c r="P4" s="46">
        <f>'DELFI-tool'!AP41-'DELFI-tool'!$AL41</f>
        <v>0</v>
      </c>
      <c r="Q4" s="46">
        <f>'DELFI-tool'!AQ41-'DELFI-tool'!$AL41</f>
        <v>0</v>
      </c>
      <c r="R4" s="46">
        <f>'DELFI-tool'!AR41-'DELFI-tool'!$AL41</f>
        <v>0</v>
      </c>
      <c r="S4" s="46">
        <f>'DELFI-tool'!AS41-'DELFI-tool'!$AL41</f>
        <v>0</v>
      </c>
      <c r="T4" s="46">
        <f>'DELFI-tool'!AT41-'DELFI-tool'!$AL41</f>
        <v>0</v>
      </c>
      <c r="U4" s="46">
        <f>'DELFI-tool'!AU41-'DELFI-tool'!$AL41</f>
        <v>0</v>
      </c>
      <c r="V4" s="40"/>
      <c r="W4" s="40"/>
      <c r="X4" s="40"/>
      <c r="Y4" s="40"/>
      <c r="Z4" s="40"/>
      <c r="AA4" s="40"/>
      <c r="AB4" s="40"/>
      <c r="AC4" s="40"/>
      <c r="AD4" s="40"/>
      <c r="AE4" s="40"/>
      <c r="AF4" s="40"/>
      <c r="AG4" s="40"/>
      <c r="AH4" s="40"/>
      <c r="AI4" s="40"/>
      <c r="AJ4" s="40"/>
      <c r="AK4" s="40"/>
      <c r="AL4" s="40"/>
      <c r="AM4" s="40"/>
      <c r="AN4" s="40"/>
    </row>
    <row r="5" spans="1:40" x14ac:dyDescent="0.2">
      <c r="A5" s="40"/>
      <c r="B5" s="40"/>
      <c r="C5" s="40"/>
      <c r="D5" s="40"/>
      <c r="E5" s="40"/>
      <c r="F5" s="40"/>
      <c r="G5" s="40"/>
      <c r="H5" s="40"/>
      <c r="I5" s="40"/>
      <c r="J5" s="40"/>
      <c r="K5" s="40"/>
      <c r="L5" s="40"/>
      <c r="M5" s="41"/>
      <c r="N5" s="42"/>
      <c r="O5" s="42"/>
      <c r="P5" s="42"/>
      <c r="Q5" s="42"/>
      <c r="R5" s="42"/>
      <c r="S5" s="42"/>
      <c r="T5" s="42"/>
      <c r="U5" s="42"/>
      <c r="V5" s="40"/>
      <c r="W5" s="40"/>
      <c r="X5" s="40"/>
      <c r="Y5" s="40"/>
      <c r="Z5" s="40"/>
      <c r="AA5" s="40"/>
      <c r="AB5" s="40"/>
      <c r="AC5" s="40"/>
      <c r="AD5" s="40"/>
      <c r="AE5" s="40"/>
      <c r="AF5" s="40"/>
      <c r="AG5" s="40"/>
      <c r="AH5" s="40"/>
      <c r="AI5" s="40"/>
      <c r="AJ5" s="40"/>
      <c r="AK5" s="40"/>
      <c r="AL5" s="40"/>
      <c r="AM5" s="40"/>
      <c r="AN5" s="40"/>
    </row>
    <row r="6" spans="1:40" x14ac:dyDescent="0.2">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row>
    <row r="7" spans="1:40" x14ac:dyDescent="0.2">
      <c r="A7" s="40"/>
      <c r="B7" s="43" t="s">
        <v>50</v>
      </c>
      <c r="C7" s="40"/>
      <c r="D7" s="40"/>
      <c r="E7" s="40"/>
      <c r="F7" s="40"/>
      <c r="G7" s="40"/>
      <c r="H7" s="40"/>
      <c r="I7" s="40"/>
      <c r="J7" s="40"/>
      <c r="K7" s="40"/>
      <c r="L7" s="40"/>
      <c r="M7" s="41"/>
      <c r="N7" s="43" t="s">
        <v>49</v>
      </c>
      <c r="O7" s="40"/>
      <c r="P7" s="40"/>
      <c r="Q7" s="40"/>
      <c r="R7" s="40"/>
      <c r="S7" s="40"/>
      <c r="T7" s="40"/>
      <c r="U7" s="40"/>
      <c r="V7" s="40"/>
      <c r="W7" s="43" t="s">
        <v>52</v>
      </c>
      <c r="X7" s="40"/>
      <c r="Y7" s="40"/>
      <c r="Z7" s="40"/>
      <c r="AA7" s="40"/>
      <c r="AB7" s="40"/>
      <c r="AC7" s="40"/>
      <c r="AD7" s="40"/>
      <c r="AE7" s="40"/>
      <c r="AF7" s="43" t="s">
        <v>48</v>
      </c>
      <c r="AG7" s="40"/>
      <c r="AH7" s="40"/>
      <c r="AI7" s="40"/>
      <c r="AJ7" s="40"/>
      <c r="AK7" s="40"/>
      <c r="AL7" s="40"/>
      <c r="AM7" s="40"/>
      <c r="AN7" s="40"/>
    </row>
    <row r="8" spans="1:40" x14ac:dyDescent="0.2">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row>
    <row r="9" spans="1:40" x14ac:dyDescent="0.2">
      <c r="A9" s="43"/>
      <c r="B9" s="40">
        <v>1</v>
      </c>
      <c r="C9" s="40">
        <v>2</v>
      </c>
      <c r="D9" s="40">
        <v>3</v>
      </c>
      <c r="E9" s="40">
        <v>4</v>
      </c>
      <c r="F9" s="40">
        <v>5</v>
      </c>
      <c r="G9" s="40">
        <v>6</v>
      </c>
      <c r="H9" s="40">
        <v>7</v>
      </c>
      <c r="I9" s="40">
        <v>8</v>
      </c>
      <c r="J9" s="40"/>
      <c r="K9" s="40" t="s">
        <v>16</v>
      </c>
      <c r="L9" s="40" t="s">
        <v>51</v>
      </c>
      <c r="M9" s="40"/>
      <c r="N9" s="40">
        <v>1</v>
      </c>
      <c r="O9" s="40">
        <v>2</v>
      </c>
      <c r="P9" s="40">
        <v>3</v>
      </c>
      <c r="Q9" s="40">
        <v>4</v>
      </c>
      <c r="R9" s="40">
        <v>5</v>
      </c>
      <c r="S9" s="40">
        <v>6</v>
      </c>
      <c r="T9" s="40">
        <v>7</v>
      </c>
      <c r="U9" s="40">
        <v>8</v>
      </c>
      <c r="V9" s="40"/>
      <c r="W9" s="40">
        <v>1</v>
      </c>
      <c r="X9" s="40">
        <v>2</v>
      </c>
      <c r="Y9" s="40">
        <v>3</v>
      </c>
      <c r="Z9" s="40">
        <v>4</v>
      </c>
      <c r="AA9" s="40">
        <v>5</v>
      </c>
      <c r="AB9" s="40">
        <v>6</v>
      </c>
      <c r="AC9" s="40">
        <v>7</v>
      </c>
      <c r="AD9" s="40">
        <v>8</v>
      </c>
      <c r="AE9" s="40"/>
      <c r="AF9" s="40">
        <v>1</v>
      </c>
      <c r="AG9" s="40">
        <v>2</v>
      </c>
      <c r="AH9" s="40">
        <v>3</v>
      </c>
      <c r="AI9" s="40">
        <v>4</v>
      </c>
      <c r="AJ9" s="40">
        <v>5</v>
      </c>
      <c r="AK9" s="40">
        <v>6</v>
      </c>
      <c r="AL9" s="40">
        <v>7</v>
      </c>
      <c r="AM9" s="40">
        <v>8</v>
      </c>
      <c r="AN9" s="40"/>
    </row>
    <row r="10" spans="1:40" x14ac:dyDescent="0.2">
      <c r="A10" s="37" t="s">
        <v>53</v>
      </c>
      <c r="B10" s="44"/>
      <c r="C10" s="44"/>
      <c r="D10" s="44"/>
      <c r="E10" s="44"/>
      <c r="F10" s="44"/>
      <c r="G10" s="44"/>
      <c r="H10" s="44"/>
      <c r="I10" s="44"/>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row>
    <row r="11" spans="1:40" x14ac:dyDescent="0.2">
      <c r="A11" s="38" t="s">
        <v>54</v>
      </c>
      <c r="B11" s="45">
        <v>-0.416814963914242</v>
      </c>
      <c r="C11" s="45">
        <v>-0.60292579991125494</v>
      </c>
      <c r="D11" s="45">
        <v>-0.75687143736978102</v>
      </c>
      <c r="E11" s="45">
        <v>-0.81137889943314101</v>
      </c>
      <c r="F11" s="45">
        <v>-0.74684253801685896</v>
      </c>
      <c r="G11" s="45">
        <v>-0.66619721196269099</v>
      </c>
      <c r="H11" s="45">
        <v>-0.58395446767734305</v>
      </c>
      <c r="I11" s="45">
        <v>-0.50943649579781902</v>
      </c>
      <c r="J11" s="40"/>
      <c r="K11" s="40" t="s">
        <v>2</v>
      </c>
      <c r="L11" s="42">
        <v>1.5</v>
      </c>
      <c r="M11" s="40"/>
      <c r="N11" s="46">
        <f t="shared" ref="N11:N18" si="0">($N$4*B11)/$N$2</f>
        <v>0</v>
      </c>
      <c r="O11" s="46">
        <f t="shared" ref="O11:O18" si="1">($N$4*C11+($O$4-2*$N$4)*B11)/$N$2</f>
        <v>0</v>
      </c>
      <c r="P11" s="46">
        <f t="shared" ref="P11:P18" si="2">($N$4*D11+($O$4-2*$N$4)*C11+($P$4-2*$O$4)*B11 +$N$4*B11)/$N$2</f>
        <v>0</v>
      </c>
      <c r="Q11" s="46">
        <f t="shared" ref="Q11:Q18" si="3">($N$4*E11+($O$4-2*$N$4)*D11+($P$4-2*$O$4)*C11+($Q$4-2*$P$4)*B11+$N$4*C11+$O$4*B11)/$N$2</f>
        <v>0</v>
      </c>
      <c r="R11" s="46">
        <f t="shared" ref="R11:R18" si="4">($N$4*F11+($O$4-2*$N$4)*E11+($P$4-2*$O$4)*D11+($Q$4-2*$P$4)*C11+($R$4-2*$Q$4)*B11+$N$4*D11+$O$4*C11+$P$4*B11)/$N$2</f>
        <v>0</v>
      </c>
      <c r="S11" s="46">
        <f t="shared" ref="S11:S18" si="5">($N$4*G11+($O$4-2*$N$4)*F11+($P$4-2*$O$4)*E11+($Q$4-2*$P$4)*D11+($R$4-2*$Q$4)*C11+($S$4-2*$R$4)*B11                                  +$N$4*E11+$O$4*D11+$P$4*C11+$Q$4*B11)/$N$2</f>
        <v>0</v>
      </c>
      <c r="T11" s="46">
        <f t="shared" ref="T11:T18" si="6">($N$4*H11+($O$4-2*$N$4)*G11+($P$4-2*$O$4)*F11+($Q$4-2*$P$4)*E11+($R$4-2*$Q$4)*D11+($S$4-2*$R$4)*C11+($T$4-2*$S$4)*B11+$N$4*F11+$O$4*E11+$P$4*D11+$Q$4*C11+$R$4*B11)/$N$2</f>
        <v>0</v>
      </c>
      <c r="U11" s="46">
        <f t="shared" ref="U11:U18" si="7">($N$4*I11+($O$4-2*$N$4)*H11+($P$4-2*$O$4)*G11+($Q$4-2*$P$4)*F11+($R$4-2*$Q$4)*E11+($S$4-2*$R$4)*D11+($T$4-2*$S$4)*C11+($U$4-2*$R$4)*B11+$N$4*G11+$O$4*F11+$P$4*E11+$Q$4*D11+$R$4*C11+$S$4*B11)/$N$2</f>
        <v>0</v>
      </c>
      <c r="V11" s="40"/>
      <c r="W11" s="46">
        <f>($N$4*B11)/$N$2</f>
        <v>0</v>
      </c>
      <c r="X11" s="46">
        <f>($N$4*C11+($O$4-$N$4)*B11)/$N$2</f>
        <v>0</v>
      </c>
      <c r="Y11" s="46">
        <f>($N$4*D11+($O$4-$N$4)*C11+($P$4-$O$4)*B11)/$N$2</f>
        <v>0</v>
      </c>
      <c r="Z11" s="46">
        <f>($N$4*E11+($O$4-$N$4)*D11+($P$4-$O$4)*C11+($Q$4-$P$4)*B11)/$N$2</f>
        <v>0</v>
      </c>
      <c r="AA11" s="46">
        <f>($N$4*F11+($O$4-$N$4)*E11+($P$4-$O$4)*D11+($Q$4-$P$4)*C11+($R$4-$Q$4)*B11)/$N$2</f>
        <v>0</v>
      </c>
      <c r="AB11" s="46">
        <f>($N$4*G11+($O$4-$N$4)*F11+($P$4-$O$4)*E11+($Q$4-$P$4)*D11+($R$4-$Q$4)*C11+($S$4-$R$4)*B11)/$N$2</f>
        <v>0</v>
      </c>
      <c r="AC11" s="46">
        <f>($N$4*H11+($O$4-$N$4)*G11+($P$4-$O$4)*F11+($Q$4-$P$4)*E11+($R$4-$Q$4)*D11+($S$4-$R$4)*C11+($T$4-$S$4)*B11)/$N$2</f>
        <v>0</v>
      </c>
      <c r="AD11" s="46">
        <f>($N$4*I11+($O$4-$N$4)*H11+($P$4-$O$4)*G11+($Q$4-$P$4)*F11+($R$4-$Q$4)*E11+($S$4-$R$4)*D11+($T$4-$S$4)*C11+($U$4-$T$4)*B11)/$N$2</f>
        <v>0</v>
      </c>
      <c r="AE11" s="40"/>
      <c r="AF11" s="46">
        <f t="shared" ref="AF11:AM18" si="8">W11-B11</f>
        <v>0.416814963914242</v>
      </c>
      <c r="AG11" s="46">
        <f t="shared" si="8"/>
        <v>0.60292579991125494</v>
      </c>
      <c r="AH11" s="46">
        <f t="shared" si="8"/>
        <v>0.75687143736978102</v>
      </c>
      <c r="AI11" s="46">
        <f t="shared" si="8"/>
        <v>0.81137889943314101</v>
      </c>
      <c r="AJ11" s="46">
        <f t="shared" si="8"/>
        <v>0.74684253801685896</v>
      </c>
      <c r="AK11" s="46">
        <f t="shared" si="8"/>
        <v>0.66619721196269099</v>
      </c>
      <c r="AL11" s="46">
        <f t="shared" si="8"/>
        <v>0.58395446767734305</v>
      </c>
      <c r="AM11" s="46">
        <f t="shared" si="8"/>
        <v>0.50943649579781902</v>
      </c>
      <c r="AN11" s="40"/>
    </row>
    <row r="12" spans="1:40" x14ac:dyDescent="0.2">
      <c r="A12" s="38" t="s">
        <v>55</v>
      </c>
      <c r="B12" s="45">
        <v>2.4421722301855998E-2</v>
      </c>
      <c r="C12" s="45">
        <v>-0.13880531654713199</v>
      </c>
      <c r="D12" s="45">
        <v>-0.39017845376585403</v>
      </c>
      <c r="E12" s="45">
        <v>-0.62207669524224996</v>
      </c>
      <c r="F12" s="45">
        <v>-0.79664114017216103</v>
      </c>
      <c r="G12" s="45">
        <v>-0.91485723586273304</v>
      </c>
      <c r="H12" s="45">
        <v>-1.0381760315556601</v>
      </c>
      <c r="I12" s="45">
        <v>-1.13626978932995</v>
      </c>
      <c r="J12" s="40"/>
      <c r="K12" s="40" t="s">
        <v>2</v>
      </c>
      <c r="L12" s="42">
        <v>1.5</v>
      </c>
      <c r="M12" s="40"/>
      <c r="N12" s="46">
        <f t="shared" si="0"/>
        <v>0</v>
      </c>
      <c r="O12" s="46">
        <f t="shared" si="1"/>
        <v>0</v>
      </c>
      <c r="P12" s="46">
        <f t="shared" si="2"/>
        <v>0</v>
      </c>
      <c r="Q12" s="46">
        <f t="shared" si="3"/>
        <v>0</v>
      </c>
      <c r="R12" s="46">
        <f t="shared" si="4"/>
        <v>0</v>
      </c>
      <c r="S12" s="46">
        <f t="shared" si="5"/>
        <v>0</v>
      </c>
      <c r="T12" s="46">
        <f t="shared" si="6"/>
        <v>0</v>
      </c>
      <c r="U12" s="46">
        <f t="shared" si="7"/>
        <v>0</v>
      </c>
      <c r="V12" s="40"/>
      <c r="W12" s="46">
        <f t="shared" ref="W12:W18" si="9">($N$4*B12)/$N$2</f>
        <v>0</v>
      </c>
      <c r="X12" s="46">
        <f t="shared" ref="X12:X18" si="10">($N$4*C12+($O$4-$N$4)*B12)/$N$2</f>
        <v>0</v>
      </c>
      <c r="Y12" s="46">
        <f t="shared" ref="Y12:Y18" si="11">($N$4*D12+($O$4-$N$4)*C12+($P$4-$O$4)*B12)/$N$2</f>
        <v>0</v>
      </c>
      <c r="Z12" s="46">
        <f t="shared" ref="Z12:Z18" si="12">($N$4*E12+($O$4-$N$4)*D12+($P$4-$O$4)*C12+($Q$4-$P$4)*B12)/$N$2</f>
        <v>0</v>
      </c>
      <c r="AA12" s="46">
        <f t="shared" ref="AA12:AA18" si="13">($N$4*F12+($O$4-$N$4)*E12+($P$4-$O$4)*D12+($Q$4-$P$4)*C12+($R$4-$Q$4)*B12)/$N$2</f>
        <v>0</v>
      </c>
      <c r="AB12" s="46">
        <f t="shared" ref="AB12:AB18" si="14">($N$4*G12+($O$4-$N$4)*F12+($P$4-$O$4)*E12+($Q$4-$P$4)*D12+($R$4-$Q$4)*C12+($S$4-$R$4)*B12)/$N$2</f>
        <v>0</v>
      </c>
      <c r="AC12" s="46">
        <f t="shared" ref="AC12:AC18" si="15">($N$4*H12+($O$4-$N$4)*G12+($P$4-$O$4)*F12+($Q$4-$P$4)*E12+($R$4-$Q$4)*D12+($S$4-$R$4)*C12+($T$4-$S$4)*B12)/$N$2</f>
        <v>0</v>
      </c>
      <c r="AD12" s="46">
        <f t="shared" ref="AD12:AD18" si="16">($N$4*I12+($O$4-$N$4)*H12+($P$4-$O$4)*G12+($Q$4-$P$4)*F12+($R$4-$Q$4)*E12+($S$4-$R$4)*D12+($T$4-$S$4)*C12+($U$4-$T$4)*B12)/$N$2</f>
        <v>0</v>
      </c>
      <c r="AE12" s="40"/>
      <c r="AF12" s="46">
        <f t="shared" si="8"/>
        <v>-2.4421722301855998E-2</v>
      </c>
      <c r="AG12" s="46">
        <f t="shared" si="8"/>
        <v>0.13880531654713199</v>
      </c>
      <c r="AH12" s="46">
        <f t="shared" si="8"/>
        <v>0.39017845376585403</v>
      </c>
      <c r="AI12" s="46">
        <f t="shared" si="8"/>
        <v>0.62207669524224996</v>
      </c>
      <c r="AJ12" s="46">
        <f t="shared" si="8"/>
        <v>0.79664114017216103</v>
      </c>
      <c r="AK12" s="46">
        <f t="shared" si="8"/>
        <v>0.91485723586273304</v>
      </c>
      <c r="AL12" s="46">
        <f t="shared" si="8"/>
        <v>1.0381760315556601</v>
      </c>
      <c r="AM12" s="46">
        <f t="shared" si="8"/>
        <v>1.13626978932995</v>
      </c>
      <c r="AN12" s="40"/>
    </row>
    <row r="13" spans="1:40" x14ac:dyDescent="0.2">
      <c r="A13" s="38" t="s">
        <v>56</v>
      </c>
      <c r="B13" s="45">
        <v>-7.7240589397890901E-3</v>
      </c>
      <c r="C13" s="45">
        <v>-0.22386943908131399</v>
      </c>
      <c r="D13" s="45">
        <v>-0.53421634594975698</v>
      </c>
      <c r="E13" s="45">
        <v>-0.77446153119049399</v>
      </c>
      <c r="F13" s="45">
        <v>-1.1320646413142501</v>
      </c>
      <c r="G13" s="45">
        <v>-1.4577233821725799</v>
      </c>
      <c r="H13" s="45">
        <v>-1.8506194805654199</v>
      </c>
      <c r="I13" s="45">
        <v>-2.2775247026417098</v>
      </c>
      <c r="J13" s="40"/>
      <c r="K13" s="40" t="s">
        <v>2</v>
      </c>
      <c r="L13" s="42">
        <v>1.5</v>
      </c>
      <c r="M13" s="40"/>
      <c r="N13" s="46">
        <f t="shared" si="0"/>
        <v>0</v>
      </c>
      <c r="O13" s="46">
        <f t="shared" si="1"/>
        <v>0</v>
      </c>
      <c r="P13" s="46">
        <f t="shared" si="2"/>
        <v>0</v>
      </c>
      <c r="Q13" s="46">
        <f t="shared" si="3"/>
        <v>0</v>
      </c>
      <c r="R13" s="46">
        <f t="shared" si="4"/>
        <v>0</v>
      </c>
      <c r="S13" s="46">
        <f t="shared" si="5"/>
        <v>0</v>
      </c>
      <c r="T13" s="46">
        <f t="shared" si="6"/>
        <v>0</v>
      </c>
      <c r="U13" s="46">
        <f t="shared" si="7"/>
        <v>0</v>
      </c>
      <c r="V13" s="46"/>
      <c r="W13" s="46">
        <f t="shared" si="9"/>
        <v>0</v>
      </c>
      <c r="X13" s="46">
        <f t="shared" si="10"/>
        <v>0</v>
      </c>
      <c r="Y13" s="46">
        <f t="shared" si="11"/>
        <v>0</v>
      </c>
      <c r="Z13" s="46">
        <f t="shared" si="12"/>
        <v>0</v>
      </c>
      <c r="AA13" s="46">
        <f t="shared" si="13"/>
        <v>0</v>
      </c>
      <c r="AB13" s="46">
        <f t="shared" si="14"/>
        <v>0</v>
      </c>
      <c r="AC13" s="46">
        <f t="shared" si="15"/>
        <v>0</v>
      </c>
      <c r="AD13" s="46">
        <f t="shared" si="16"/>
        <v>0</v>
      </c>
      <c r="AE13" s="40"/>
      <c r="AF13" s="46">
        <f t="shared" si="8"/>
        <v>7.7240589397890901E-3</v>
      </c>
      <c r="AG13" s="46">
        <f t="shared" si="8"/>
        <v>0.22386943908131399</v>
      </c>
      <c r="AH13" s="46">
        <f t="shared" si="8"/>
        <v>0.53421634594975698</v>
      </c>
      <c r="AI13" s="46">
        <f t="shared" si="8"/>
        <v>0.77446153119049399</v>
      </c>
      <c r="AJ13" s="46">
        <f t="shared" si="8"/>
        <v>1.1320646413142501</v>
      </c>
      <c r="AK13" s="46">
        <f t="shared" si="8"/>
        <v>1.4577233821725799</v>
      </c>
      <c r="AL13" s="46">
        <f t="shared" si="8"/>
        <v>1.8506194805654199</v>
      </c>
      <c r="AM13" s="46">
        <f t="shared" si="8"/>
        <v>2.2775247026417098</v>
      </c>
      <c r="AN13" s="40"/>
    </row>
    <row r="14" spans="1:40" x14ac:dyDescent="0.2">
      <c r="A14" s="38" t="s">
        <v>57</v>
      </c>
      <c r="B14" s="45">
        <v>-0.49393564010768698</v>
      </c>
      <c r="C14" s="45">
        <v>-1.33904659096199</v>
      </c>
      <c r="D14" s="45">
        <v>-1.7952762484988001</v>
      </c>
      <c r="E14" s="45">
        <v>-1.27483587105754</v>
      </c>
      <c r="F14" s="45">
        <v>-1.1346141964854899</v>
      </c>
      <c r="G14" s="45">
        <v>-0.63637329263489095</v>
      </c>
      <c r="H14" s="45">
        <v>-0.31503057170562498</v>
      </c>
      <c r="I14" s="45">
        <v>-0.21049239106699399</v>
      </c>
      <c r="J14" s="40"/>
      <c r="K14" s="40" t="s">
        <v>2</v>
      </c>
      <c r="L14" s="42">
        <v>1.5</v>
      </c>
      <c r="M14" s="40"/>
      <c r="N14" s="46">
        <f t="shared" si="0"/>
        <v>0</v>
      </c>
      <c r="O14" s="46">
        <f t="shared" si="1"/>
        <v>0</v>
      </c>
      <c r="P14" s="46">
        <f t="shared" si="2"/>
        <v>0</v>
      </c>
      <c r="Q14" s="46">
        <f t="shared" si="3"/>
        <v>0</v>
      </c>
      <c r="R14" s="46">
        <f t="shared" si="4"/>
        <v>0</v>
      </c>
      <c r="S14" s="46">
        <f t="shared" si="5"/>
        <v>0</v>
      </c>
      <c r="T14" s="46">
        <f t="shared" si="6"/>
        <v>0</v>
      </c>
      <c r="U14" s="46">
        <f t="shared" si="7"/>
        <v>0</v>
      </c>
      <c r="V14" s="40"/>
      <c r="W14" s="46">
        <f t="shared" si="9"/>
        <v>0</v>
      </c>
      <c r="X14" s="46">
        <f t="shared" si="10"/>
        <v>0</v>
      </c>
      <c r="Y14" s="46">
        <f t="shared" si="11"/>
        <v>0</v>
      </c>
      <c r="Z14" s="46">
        <f t="shared" si="12"/>
        <v>0</v>
      </c>
      <c r="AA14" s="46">
        <f t="shared" si="13"/>
        <v>0</v>
      </c>
      <c r="AB14" s="46">
        <f t="shared" si="14"/>
        <v>0</v>
      </c>
      <c r="AC14" s="46">
        <f t="shared" si="15"/>
        <v>0</v>
      </c>
      <c r="AD14" s="46">
        <f t="shared" si="16"/>
        <v>0</v>
      </c>
      <c r="AE14" s="40"/>
      <c r="AF14" s="46">
        <f t="shared" si="8"/>
        <v>0.49393564010768698</v>
      </c>
      <c r="AG14" s="46">
        <f t="shared" si="8"/>
        <v>1.33904659096199</v>
      </c>
      <c r="AH14" s="46">
        <f t="shared" si="8"/>
        <v>1.7952762484988001</v>
      </c>
      <c r="AI14" s="46">
        <f t="shared" si="8"/>
        <v>1.27483587105754</v>
      </c>
      <c r="AJ14" s="46">
        <f t="shared" si="8"/>
        <v>1.1346141964854899</v>
      </c>
      <c r="AK14" s="46">
        <f t="shared" si="8"/>
        <v>0.63637329263489095</v>
      </c>
      <c r="AL14" s="46">
        <f t="shared" si="8"/>
        <v>0.31503057170562498</v>
      </c>
      <c r="AM14" s="46">
        <f t="shared" si="8"/>
        <v>0.21049239106699399</v>
      </c>
      <c r="AN14" s="40"/>
    </row>
    <row r="15" spans="1:40" x14ac:dyDescent="0.2">
      <c r="A15" s="38" t="s">
        <v>58</v>
      </c>
      <c r="B15" s="45">
        <v>-0.67111407622335295</v>
      </c>
      <c r="C15" s="45">
        <v>-0.72742653235349497</v>
      </c>
      <c r="D15" s="45">
        <v>-0.76941997687312702</v>
      </c>
      <c r="E15" s="45">
        <v>-0.70781978474967899</v>
      </c>
      <c r="F15" s="45">
        <v>-0.58356758261488095</v>
      </c>
      <c r="G15" s="45">
        <v>-0.44620144472740503</v>
      </c>
      <c r="H15" s="45">
        <v>-0.306825185551868</v>
      </c>
      <c r="I15" s="45">
        <v>-0.169336047440584</v>
      </c>
      <c r="J15" s="40"/>
      <c r="K15" s="40" t="s">
        <v>2</v>
      </c>
      <c r="L15" s="42">
        <v>1.5</v>
      </c>
      <c r="M15" s="40"/>
      <c r="N15" s="46">
        <f t="shared" si="0"/>
        <v>0</v>
      </c>
      <c r="O15" s="46">
        <f t="shared" si="1"/>
        <v>0</v>
      </c>
      <c r="P15" s="46">
        <f t="shared" si="2"/>
        <v>0</v>
      </c>
      <c r="Q15" s="46">
        <f t="shared" si="3"/>
        <v>0</v>
      </c>
      <c r="R15" s="46">
        <f t="shared" si="4"/>
        <v>0</v>
      </c>
      <c r="S15" s="46">
        <f t="shared" si="5"/>
        <v>0</v>
      </c>
      <c r="T15" s="46">
        <f t="shared" si="6"/>
        <v>0</v>
      </c>
      <c r="U15" s="46">
        <f t="shared" si="7"/>
        <v>0</v>
      </c>
      <c r="V15" s="40"/>
      <c r="W15" s="46">
        <f t="shared" si="9"/>
        <v>0</v>
      </c>
      <c r="X15" s="46">
        <f t="shared" si="10"/>
        <v>0</v>
      </c>
      <c r="Y15" s="46">
        <f t="shared" si="11"/>
        <v>0</v>
      </c>
      <c r="Z15" s="46">
        <f t="shared" si="12"/>
        <v>0</v>
      </c>
      <c r="AA15" s="46">
        <f t="shared" si="13"/>
        <v>0</v>
      </c>
      <c r="AB15" s="46">
        <f t="shared" si="14"/>
        <v>0</v>
      </c>
      <c r="AC15" s="46">
        <f t="shared" si="15"/>
        <v>0</v>
      </c>
      <c r="AD15" s="46">
        <f t="shared" si="16"/>
        <v>0</v>
      </c>
      <c r="AE15" s="40"/>
      <c r="AF15" s="46">
        <f t="shared" si="8"/>
        <v>0.67111407622335295</v>
      </c>
      <c r="AG15" s="46">
        <f t="shared" si="8"/>
        <v>0.72742653235349497</v>
      </c>
      <c r="AH15" s="46">
        <f t="shared" si="8"/>
        <v>0.76941997687312702</v>
      </c>
      <c r="AI15" s="46">
        <f t="shared" si="8"/>
        <v>0.70781978474967899</v>
      </c>
      <c r="AJ15" s="46">
        <f t="shared" si="8"/>
        <v>0.58356758261488095</v>
      </c>
      <c r="AK15" s="46">
        <f t="shared" si="8"/>
        <v>0.44620144472740503</v>
      </c>
      <c r="AL15" s="46">
        <f t="shared" si="8"/>
        <v>0.306825185551868</v>
      </c>
      <c r="AM15" s="46">
        <f t="shared" si="8"/>
        <v>0.169336047440584</v>
      </c>
      <c r="AN15" s="40"/>
    </row>
    <row r="16" spans="1:40" x14ac:dyDescent="0.2">
      <c r="A16" s="38" t="s">
        <v>59</v>
      </c>
      <c r="B16" s="45">
        <v>-1.1054563091396199</v>
      </c>
      <c r="C16" s="45">
        <v>-1.1871649206508399</v>
      </c>
      <c r="D16" s="45">
        <v>-1.23728628467158</v>
      </c>
      <c r="E16" s="45">
        <v>-1.1410257757387701</v>
      </c>
      <c r="F16" s="45">
        <v>-0.96009926118365496</v>
      </c>
      <c r="G16" s="45">
        <v>-0.73659887701993598</v>
      </c>
      <c r="H16" s="45">
        <v>-0.50392045619160097</v>
      </c>
      <c r="I16" s="45">
        <v>-0.28590127214486499</v>
      </c>
      <c r="J16" s="40"/>
      <c r="K16" s="40" t="s">
        <v>2</v>
      </c>
      <c r="L16" s="42">
        <v>1.5</v>
      </c>
      <c r="M16" s="40"/>
      <c r="N16" s="46">
        <f t="shared" si="0"/>
        <v>0</v>
      </c>
      <c r="O16" s="46">
        <f t="shared" si="1"/>
        <v>0</v>
      </c>
      <c r="P16" s="46">
        <f t="shared" si="2"/>
        <v>0</v>
      </c>
      <c r="Q16" s="46">
        <f t="shared" si="3"/>
        <v>0</v>
      </c>
      <c r="R16" s="46">
        <f t="shared" si="4"/>
        <v>0</v>
      </c>
      <c r="S16" s="46">
        <f t="shared" si="5"/>
        <v>0</v>
      </c>
      <c r="T16" s="46">
        <f t="shared" si="6"/>
        <v>0</v>
      </c>
      <c r="U16" s="46">
        <f t="shared" si="7"/>
        <v>0</v>
      </c>
      <c r="V16" s="40"/>
      <c r="W16" s="46">
        <f t="shared" si="9"/>
        <v>0</v>
      </c>
      <c r="X16" s="46">
        <f t="shared" si="10"/>
        <v>0</v>
      </c>
      <c r="Y16" s="46">
        <f t="shared" si="11"/>
        <v>0</v>
      </c>
      <c r="Z16" s="46">
        <f t="shared" si="12"/>
        <v>0</v>
      </c>
      <c r="AA16" s="46">
        <f t="shared" si="13"/>
        <v>0</v>
      </c>
      <c r="AB16" s="46">
        <f t="shared" si="14"/>
        <v>0</v>
      </c>
      <c r="AC16" s="46">
        <f t="shared" si="15"/>
        <v>0</v>
      </c>
      <c r="AD16" s="46">
        <f t="shared" si="16"/>
        <v>0</v>
      </c>
      <c r="AE16" s="40"/>
      <c r="AF16" s="46">
        <f t="shared" si="8"/>
        <v>1.1054563091396199</v>
      </c>
      <c r="AG16" s="46">
        <f t="shared" si="8"/>
        <v>1.1871649206508399</v>
      </c>
      <c r="AH16" s="46">
        <f t="shared" si="8"/>
        <v>1.23728628467158</v>
      </c>
      <c r="AI16" s="46">
        <f t="shared" si="8"/>
        <v>1.1410257757387701</v>
      </c>
      <c r="AJ16" s="46">
        <f t="shared" si="8"/>
        <v>0.96009926118365496</v>
      </c>
      <c r="AK16" s="46">
        <f t="shared" si="8"/>
        <v>0.73659887701993598</v>
      </c>
      <c r="AL16" s="46">
        <f t="shared" si="8"/>
        <v>0.50392045619160097</v>
      </c>
      <c r="AM16" s="46">
        <f t="shared" si="8"/>
        <v>0.28590127214486499</v>
      </c>
      <c r="AN16" s="40"/>
    </row>
    <row r="17" spans="1:40" x14ac:dyDescent="0.2">
      <c r="A17" s="38" t="s">
        <v>60</v>
      </c>
      <c r="B17" s="45">
        <v>-0.31236891799521899</v>
      </c>
      <c r="C17" s="45">
        <v>-0.35254294120059598</v>
      </c>
      <c r="D17" s="45">
        <v>-0.40952520174592</v>
      </c>
      <c r="E17" s="45">
        <v>-0.398228061429928</v>
      </c>
      <c r="F17" s="45">
        <v>-0.37748914252657001</v>
      </c>
      <c r="G17" s="45">
        <v>-0.34300923287087198</v>
      </c>
      <c r="H17" s="45">
        <v>-0.33533305347213699</v>
      </c>
      <c r="I17" s="45">
        <v>-0.33893384759629203</v>
      </c>
      <c r="J17" s="40"/>
      <c r="K17" s="40" t="s">
        <v>2</v>
      </c>
      <c r="L17" s="42">
        <v>1.5</v>
      </c>
      <c r="M17" s="40"/>
      <c r="N17" s="46">
        <f t="shared" si="0"/>
        <v>0</v>
      </c>
      <c r="O17" s="46">
        <f t="shared" si="1"/>
        <v>0</v>
      </c>
      <c r="P17" s="46">
        <f t="shared" si="2"/>
        <v>0</v>
      </c>
      <c r="Q17" s="46">
        <f t="shared" si="3"/>
        <v>0</v>
      </c>
      <c r="R17" s="46">
        <f t="shared" si="4"/>
        <v>0</v>
      </c>
      <c r="S17" s="46">
        <f t="shared" si="5"/>
        <v>0</v>
      </c>
      <c r="T17" s="46">
        <f t="shared" si="6"/>
        <v>0</v>
      </c>
      <c r="U17" s="46">
        <f t="shared" si="7"/>
        <v>0</v>
      </c>
      <c r="V17" s="40"/>
      <c r="W17" s="46">
        <f t="shared" si="9"/>
        <v>0</v>
      </c>
      <c r="X17" s="46">
        <f t="shared" si="10"/>
        <v>0</v>
      </c>
      <c r="Y17" s="46">
        <f t="shared" si="11"/>
        <v>0</v>
      </c>
      <c r="Z17" s="46">
        <f t="shared" si="12"/>
        <v>0</v>
      </c>
      <c r="AA17" s="46">
        <f t="shared" si="13"/>
        <v>0</v>
      </c>
      <c r="AB17" s="46">
        <f t="shared" si="14"/>
        <v>0</v>
      </c>
      <c r="AC17" s="46">
        <f t="shared" si="15"/>
        <v>0</v>
      </c>
      <c r="AD17" s="46">
        <f t="shared" si="16"/>
        <v>0</v>
      </c>
      <c r="AE17" s="40"/>
      <c r="AF17" s="46">
        <f t="shared" si="8"/>
        <v>0.31236891799521899</v>
      </c>
      <c r="AG17" s="46">
        <f t="shared" si="8"/>
        <v>0.35254294120059598</v>
      </c>
      <c r="AH17" s="46">
        <f t="shared" si="8"/>
        <v>0.40952520174592</v>
      </c>
      <c r="AI17" s="46">
        <f t="shared" si="8"/>
        <v>0.398228061429928</v>
      </c>
      <c r="AJ17" s="46">
        <f t="shared" si="8"/>
        <v>0.37748914252657001</v>
      </c>
      <c r="AK17" s="46">
        <f t="shared" si="8"/>
        <v>0.34300923287087198</v>
      </c>
      <c r="AL17" s="46">
        <f t="shared" si="8"/>
        <v>0.33533305347213699</v>
      </c>
      <c r="AM17" s="46">
        <f t="shared" si="8"/>
        <v>0.33893384759629203</v>
      </c>
      <c r="AN17" s="40"/>
    </row>
    <row r="18" spans="1:40" x14ac:dyDescent="0.2">
      <c r="A18" s="38" t="s">
        <v>61</v>
      </c>
      <c r="B18" s="45">
        <v>-7.8648672212937101E-2</v>
      </c>
      <c r="C18" s="45">
        <v>-0.37124361627379998</v>
      </c>
      <c r="D18" s="45">
        <v>-0.60819487971956199</v>
      </c>
      <c r="E18" s="45">
        <v>-0.73536114311418199</v>
      </c>
      <c r="F18" s="45">
        <v>-0.75262006921493796</v>
      </c>
      <c r="G18" s="45">
        <v>-0.68079380739150197</v>
      </c>
      <c r="H18" s="45">
        <v>-0.58150266888439694</v>
      </c>
      <c r="I18" s="45">
        <v>-0.49647002064580098</v>
      </c>
      <c r="J18" s="40"/>
      <c r="K18" s="40" t="s">
        <v>2</v>
      </c>
      <c r="L18" s="42">
        <v>0.5</v>
      </c>
      <c r="M18" s="40"/>
      <c r="N18" s="46">
        <f t="shared" si="0"/>
        <v>0</v>
      </c>
      <c r="O18" s="46">
        <f t="shared" si="1"/>
        <v>0</v>
      </c>
      <c r="P18" s="46">
        <f t="shared" si="2"/>
        <v>0</v>
      </c>
      <c r="Q18" s="46">
        <f t="shared" si="3"/>
        <v>0</v>
      </c>
      <c r="R18" s="46">
        <f t="shared" si="4"/>
        <v>0</v>
      </c>
      <c r="S18" s="46">
        <f t="shared" si="5"/>
        <v>0</v>
      </c>
      <c r="T18" s="46">
        <f t="shared" si="6"/>
        <v>0</v>
      </c>
      <c r="U18" s="46">
        <f t="shared" si="7"/>
        <v>0</v>
      </c>
      <c r="V18" s="40"/>
      <c r="W18" s="46">
        <f t="shared" si="9"/>
        <v>0</v>
      </c>
      <c r="X18" s="46">
        <f t="shared" si="10"/>
        <v>0</v>
      </c>
      <c r="Y18" s="46">
        <f t="shared" si="11"/>
        <v>0</v>
      </c>
      <c r="Z18" s="46">
        <f t="shared" si="12"/>
        <v>0</v>
      </c>
      <c r="AA18" s="46">
        <f t="shared" si="13"/>
        <v>0</v>
      </c>
      <c r="AB18" s="46">
        <f t="shared" si="14"/>
        <v>0</v>
      </c>
      <c r="AC18" s="46">
        <f t="shared" si="15"/>
        <v>0</v>
      </c>
      <c r="AD18" s="46">
        <f t="shared" si="16"/>
        <v>0</v>
      </c>
      <c r="AE18" s="40"/>
      <c r="AF18" s="46">
        <f t="shared" si="8"/>
        <v>7.8648672212937101E-2</v>
      </c>
      <c r="AG18" s="46">
        <f t="shared" si="8"/>
        <v>0.37124361627379998</v>
      </c>
      <c r="AH18" s="46">
        <f t="shared" si="8"/>
        <v>0.60819487971956199</v>
      </c>
      <c r="AI18" s="46">
        <f t="shared" si="8"/>
        <v>0.73536114311418199</v>
      </c>
      <c r="AJ18" s="46">
        <f t="shared" si="8"/>
        <v>0.75262006921493796</v>
      </c>
      <c r="AK18" s="46">
        <f t="shared" si="8"/>
        <v>0.68079380739150197</v>
      </c>
      <c r="AL18" s="46">
        <f t="shared" si="8"/>
        <v>0.58150266888439694</v>
      </c>
      <c r="AM18" s="46">
        <f t="shared" si="8"/>
        <v>0.49647002064580098</v>
      </c>
      <c r="AN18" s="40"/>
    </row>
    <row r="19" spans="1:40" x14ac:dyDescent="0.2">
      <c r="A19" s="39"/>
      <c r="B19" s="45"/>
      <c r="C19" s="45"/>
      <c r="D19" s="45"/>
      <c r="E19" s="45"/>
      <c r="F19" s="45"/>
      <c r="G19" s="45"/>
      <c r="H19" s="45"/>
      <c r="I19" s="45"/>
      <c r="J19" s="40"/>
      <c r="K19" s="40"/>
      <c r="L19" s="42"/>
      <c r="M19" s="40"/>
      <c r="N19" s="46"/>
      <c r="O19" s="46"/>
      <c r="P19" s="46"/>
      <c r="Q19" s="46"/>
      <c r="R19" s="40"/>
      <c r="S19" s="40"/>
      <c r="T19" s="40"/>
      <c r="U19" s="40"/>
      <c r="V19" s="40"/>
      <c r="W19" s="46"/>
      <c r="X19" s="46"/>
      <c r="Y19" s="46"/>
      <c r="Z19" s="46"/>
      <c r="AA19" s="40"/>
      <c r="AB19" s="40"/>
      <c r="AC19" s="40"/>
      <c r="AD19" s="40"/>
      <c r="AE19" s="40"/>
      <c r="AF19" s="40"/>
      <c r="AG19" s="40"/>
      <c r="AH19" s="40"/>
      <c r="AI19" s="40"/>
      <c r="AJ19" s="40"/>
      <c r="AK19" s="40"/>
      <c r="AL19" s="40"/>
      <c r="AM19" s="40"/>
      <c r="AN19" s="40"/>
    </row>
    <row r="20" spans="1:40" x14ac:dyDescent="0.2">
      <c r="A20" s="37" t="s">
        <v>62</v>
      </c>
      <c r="B20" s="45"/>
      <c r="C20" s="45"/>
      <c r="D20" s="45"/>
      <c r="E20" s="45"/>
      <c r="F20" s="45"/>
      <c r="G20" s="45"/>
      <c r="H20" s="45"/>
      <c r="I20" s="45"/>
      <c r="J20" s="40"/>
      <c r="K20" s="40"/>
      <c r="L20" s="42"/>
      <c r="M20" s="40"/>
      <c r="N20" s="46"/>
      <c r="O20" s="46"/>
      <c r="P20" s="46"/>
      <c r="Q20" s="46"/>
      <c r="R20" s="40"/>
      <c r="S20" s="40"/>
      <c r="T20" s="40"/>
      <c r="U20" s="40"/>
      <c r="V20" s="40"/>
      <c r="W20" s="46"/>
      <c r="X20" s="46"/>
      <c r="Y20" s="46"/>
      <c r="Z20" s="46"/>
      <c r="AA20" s="46"/>
      <c r="AB20" s="46"/>
      <c r="AC20" s="46"/>
      <c r="AD20" s="46"/>
      <c r="AE20" s="40"/>
      <c r="AF20" s="40"/>
      <c r="AG20" s="40"/>
      <c r="AH20" s="40"/>
      <c r="AI20" s="40"/>
      <c r="AJ20" s="40"/>
      <c r="AK20" s="40"/>
      <c r="AL20" s="40"/>
      <c r="AM20" s="40"/>
      <c r="AN20" s="40"/>
    </row>
    <row r="21" spans="1:40" x14ac:dyDescent="0.2">
      <c r="A21" s="38" t="s">
        <v>63</v>
      </c>
      <c r="B21" s="45">
        <v>-0.227711235442492</v>
      </c>
      <c r="C21" s="45">
        <v>-0.420357738992991</v>
      </c>
      <c r="D21" s="45">
        <v>-0.75403301810482504</v>
      </c>
      <c r="E21" s="45">
        <v>-1.16818100981069</v>
      </c>
      <c r="F21" s="45">
        <v>-1.6584813335300801</v>
      </c>
      <c r="G21" s="45">
        <v>-2.1166897930606798</v>
      </c>
      <c r="H21" s="45">
        <v>-2.4727777972577201</v>
      </c>
      <c r="I21" s="45">
        <v>-2.6914783263008002</v>
      </c>
      <c r="J21" s="40"/>
      <c r="K21" s="40" t="s">
        <v>2</v>
      </c>
      <c r="L21" s="42">
        <v>2</v>
      </c>
      <c r="M21" s="40"/>
      <c r="N21" s="46">
        <f>($N$4*B21)/$N$2</f>
        <v>0</v>
      </c>
      <c r="O21" s="46">
        <f>($N$4*C21+($O$4-2*$N$4)*B21)/$N$2</f>
        <v>0</v>
      </c>
      <c r="P21" s="46">
        <f>($N$4*D21+($O$4-2*$N$4)*C21+($P$4-2*$O$4)*B21 +$N$4*B21)/$N$2</f>
        <v>0</v>
      </c>
      <c r="Q21" s="46">
        <f>($N$4*E21+($O$4-2*$N$4)*D21+($P$4-2*$O$4)*C21+($Q$4-2*$P$4)*B21+$N$4*C21+$O$4*B21)/$N$2</f>
        <v>0</v>
      </c>
      <c r="R21" s="46">
        <f>($N$4*F21+($O$4-2*$N$4)*E21+($P$4-2*$O$4)*D21+($Q$4-2*$P$4)*C21+($R$4-2*$Q$4)*B21+$N$4*D21+$O$4*C21+$P$4*B21)/$N$2</f>
        <v>0</v>
      </c>
      <c r="S21" s="46">
        <f>($N$4*G21+($O$4-2*$N$4)*F21+($P$4-2*$O$4)*E21+($Q$4-2*$P$4)*D21+($R$4-2*$Q$4)*C21+($S$4-2*$R$4)*B21                                  +$N$4*E21+$O$4*D21+$P$4*C21+$Q$4*B21)/$N$2</f>
        <v>0</v>
      </c>
      <c r="T21" s="46">
        <f>($N$4*H21+($O$4-2*$N$4)*G21+($P$4-2*$O$4)*F21+($Q$4-2*$P$4)*E21+($R$4-2*$Q$4)*D21+($S$4-2*$R$4)*C21+($T$4-2*$S$4)*B21+$N$4*F21+$O$4*E21+$P$4*D21+$Q$4*C21+$R$4*B21)/$N$2</f>
        <v>0</v>
      </c>
      <c r="U21" s="46">
        <f>($N$4*I21+($O$4-2*$N$4)*H21+($P$4-2*$O$4)*G21+($Q$4-2*$P$4)*F21+($R$4-2*$Q$4)*E21+($S$4-2*$R$4)*D21+($T$4-2*$S$4)*C21+($U$4-2*$R$4)*B21+$N$4*G21+$O$4*F21+$P$4*E21+$Q$4*D21+$R$4*C21+$S$4*B21)/$N$2</f>
        <v>0</v>
      </c>
      <c r="V21" s="40"/>
      <c r="W21" s="46">
        <f t="shared" ref="W21:W25" si="17">($N$4*B21)/$N$2</f>
        <v>0</v>
      </c>
      <c r="X21" s="46">
        <f t="shared" ref="X21:X25" si="18">($N$4*C21+($O$4-$N$4)*B21)/$N$2</f>
        <v>0</v>
      </c>
      <c r="Y21" s="46">
        <f t="shared" ref="Y21:Y25" si="19">($N$4*D21+($O$4-$N$4)*C21+($P$4-$O$4)*B21)/$N$2</f>
        <v>0</v>
      </c>
      <c r="Z21" s="46">
        <f t="shared" ref="Z21:Z25" si="20">($N$4*E21+($O$4-$N$4)*D21+($P$4-$O$4)*C21+($Q$4-$P$4)*B21)/$N$2</f>
        <v>0</v>
      </c>
      <c r="AA21" s="46">
        <f t="shared" ref="AA21:AA25" si="21">($N$4*F21+($O$4-$N$4)*E21+($P$4-$O$4)*D21+($Q$4-$P$4)*C21+($R$4-$Q$4)*B21)/$N$2</f>
        <v>0</v>
      </c>
      <c r="AB21" s="46">
        <f t="shared" ref="AB21:AB25" si="22">($N$4*G21+($O$4-$N$4)*F21+($P$4-$O$4)*E21+($Q$4-$P$4)*D21+($R$4-$Q$4)*C21+($S$4-$R$4)*B21)/$N$2</f>
        <v>0</v>
      </c>
      <c r="AC21" s="46">
        <f t="shared" ref="AC21:AC25" si="23">($N$4*H21+($O$4-$N$4)*G21+($P$4-$O$4)*F21+($Q$4-$P$4)*E21+($R$4-$Q$4)*D21+($S$4-$R$4)*C21+($T$4-$S$4)*B21)/$N$2</f>
        <v>0</v>
      </c>
      <c r="AD21" s="46">
        <f t="shared" ref="AD21:AD25" si="24">($N$4*I21+($O$4-$N$4)*H21+($P$4-$O$4)*G21+($Q$4-$P$4)*F21+($R$4-$Q$4)*E21+($S$4-$R$4)*D21+($T$4-$S$4)*C21+($U$4-$T$4)*B21)/$N$2</f>
        <v>0</v>
      </c>
      <c r="AE21" s="40"/>
      <c r="AF21" s="46">
        <f t="shared" ref="AF21:AM25" si="25">W21-B21</f>
        <v>0.227711235442492</v>
      </c>
      <c r="AG21" s="46">
        <f t="shared" si="25"/>
        <v>0.420357738992991</v>
      </c>
      <c r="AH21" s="46">
        <f t="shared" si="25"/>
        <v>0.75403301810482504</v>
      </c>
      <c r="AI21" s="46">
        <f t="shared" si="25"/>
        <v>1.16818100981069</v>
      </c>
      <c r="AJ21" s="46">
        <f t="shared" si="25"/>
        <v>1.6584813335300801</v>
      </c>
      <c r="AK21" s="46">
        <f t="shared" si="25"/>
        <v>2.1166897930606798</v>
      </c>
      <c r="AL21" s="46">
        <f t="shared" si="25"/>
        <v>2.4727777972577201</v>
      </c>
      <c r="AM21" s="46">
        <f t="shared" si="25"/>
        <v>2.6914783263008002</v>
      </c>
      <c r="AN21" s="40"/>
    </row>
    <row r="22" spans="1:40" x14ac:dyDescent="0.2">
      <c r="A22" s="38" t="s">
        <v>64</v>
      </c>
      <c r="B22" s="45">
        <v>-1.2629338113112001</v>
      </c>
      <c r="C22" s="45">
        <v>-1.7197449986706199</v>
      </c>
      <c r="D22" s="45">
        <v>-2.07451110618549</v>
      </c>
      <c r="E22" s="45">
        <v>-2.3728943728928402</v>
      </c>
      <c r="F22" s="45">
        <v>-2.6899843966894599</v>
      </c>
      <c r="G22" s="45">
        <v>-2.9988574424710999</v>
      </c>
      <c r="H22" s="45">
        <v>-3.2136381897804198</v>
      </c>
      <c r="I22" s="45">
        <v>-3.3233787222869302</v>
      </c>
      <c r="J22" s="40"/>
      <c r="K22" s="40" t="s">
        <v>2</v>
      </c>
      <c r="L22" s="42">
        <v>2</v>
      </c>
      <c r="M22" s="40"/>
      <c r="N22" s="46">
        <f>($N$4*B22)/$N$2</f>
        <v>0</v>
      </c>
      <c r="O22" s="46">
        <f>($N$4*C22+($O$4-2*$N$4)*B22)/$N$2</f>
        <v>0</v>
      </c>
      <c r="P22" s="46">
        <f>($N$4*D22+($O$4-2*$N$4)*C22+($P$4-2*$O$4)*B22 +$N$4*B22)/$N$2</f>
        <v>0</v>
      </c>
      <c r="Q22" s="46">
        <f>($N$4*E22+($O$4-2*$N$4)*D22+($P$4-2*$O$4)*C22+($Q$4-2*$P$4)*B22+$N$4*C22+$O$4*B22)/$N$2</f>
        <v>0</v>
      </c>
      <c r="R22" s="46">
        <f>($N$4*F22+($O$4-2*$N$4)*E22+($P$4-2*$O$4)*D22+($Q$4-2*$P$4)*C22+($R$4-2*$Q$4)*B22+$N$4*D22+$O$4*C22+$P$4*B22)/$N$2</f>
        <v>0</v>
      </c>
      <c r="S22" s="46">
        <f>($N$4*G22+($O$4-2*$N$4)*F22+($P$4-2*$O$4)*E22+($Q$4-2*$P$4)*D22+($R$4-2*$Q$4)*C22+($S$4-2*$R$4)*B22                                  +$N$4*E22+$O$4*D22+$P$4*C22+$Q$4*B22)/$N$2</f>
        <v>0</v>
      </c>
      <c r="T22" s="46">
        <f>($N$4*H22+($O$4-2*$N$4)*G22+($P$4-2*$O$4)*F22+($Q$4-2*$P$4)*E22+($R$4-2*$Q$4)*D22+($S$4-2*$R$4)*C22+($T$4-2*$S$4)*B22+$N$4*F22+$O$4*E22+$P$4*D22+$Q$4*C22+$R$4*B22)/$N$2</f>
        <v>0</v>
      </c>
      <c r="U22" s="46">
        <f>($N$4*I22+($O$4-2*$N$4)*H22+($P$4-2*$O$4)*G22+($Q$4-2*$P$4)*F22+($R$4-2*$Q$4)*E22+($S$4-2*$R$4)*D22+($T$4-2*$S$4)*C22+($U$4-2*$R$4)*B22+$N$4*G22+$O$4*F22+$P$4*E22+$Q$4*D22+$R$4*C22+$S$4*B22)/$N$2</f>
        <v>0</v>
      </c>
      <c r="V22" s="40"/>
      <c r="W22" s="46">
        <f t="shared" si="17"/>
        <v>0</v>
      </c>
      <c r="X22" s="46">
        <f t="shared" si="18"/>
        <v>0</v>
      </c>
      <c r="Y22" s="46">
        <f t="shared" si="19"/>
        <v>0</v>
      </c>
      <c r="Z22" s="46">
        <f t="shared" si="20"/>
        <v>0</v>
      </c>
      <c r="AA22" s="46">
        <f t="shared" si="21"/>
        <v>0</v>
      </c>
      <c r="AB22" s="46">
        <f t="shared" si="22"/>
        <v>0</v>
      </c>
      <c r="AC22" s="46">
        <f t="shared" si="23"/>
        <v>0</v>
      </c>
      <c r="AD22" s="46">
        <f t="shared" si="24"/>
        <v>0</v>
      </c>
      <c r="AE22" s="40"/>
      <c r="AF22" s="46">
        <f t="shared" si="25"/>
        <v>1.2629338113112001</v>
      </c>
      <c r="AG22" s="46">
        <f t="shared" si="25"/>
        <v>1.7197449986706199</v>
      </c>
      <c r="AH22" s="46">
        <f t="shared" si="25"/>
        <v>2.07451110618549</v>
      </c>
      <c r="AI22" s="46">
        <f t="shared" si="25"/>
        <v>2.3728943728928402</v>
      </c>
      <c r="AJ22" s="46">
        <f t="shared" si="25"/>
        <v>2.6899843966894599</v>
      </c>
      <c r="AK22" s="46">
        <f t="shared" si="25"/>
        <v>2.9988574424710999</v>
      </c>
      <c r="AL22" s="46">
        <f t="shared" si="25"/>
        <v>3.2136381897804198</v>
      </c>
      <c r="AM22" s="46">
        <f t="shared" si="25"/>
        <v>3.3233787222869302</v>
      </c>
      <c r="AN22" s="40"/>
    </row>
    <row r="23" spans="1:40" x14ac:dyDescent="0.2">
      <c r="A23" s="38" t="s">
        <v>65</v>
      </c>
      <c r="B23" s="45">
        <v>-0.406163143917873</v>
      </c>
      <c r="C23" s="45">
        <v>-0.73198576302268004</v>
      </c>
      <c r="D23" s="45">
        <v>-1.1572191662132401</v>
      </c>
      <c r="E23" s="45">
        <v>-1.63131725016662</v>
      </c>
      <c r="F23" s="45">
        <v>-2.08140780206553</v>
      </c>
      <c r="G23" s="45">
        <v>-2.5344534416867699</v>
      </c>
      <c r="H23" s="45">
        <v>-2.90640299974031</v>
      </c>
      <c r="I23" s="45">
        <v>-3.1686966835143799</v>
      </c>
      <c r="J23" s="40"/>
      <c r="K23" s="40" t="s">
        <v>2</v>
      </c>
      <c r="L23" s="42">
        <v>2</v>
      </c>
      <c r="M23" s="40"/>
      <c r="N23" s="46">
        <f>($N$4*B23)/$N$2</f>
        <v>0</v>
      </c>
      <c r="O23" s="46">
        <f>($N$4*C23+($O$4-2*$N$4)*B23)/$N$2</f>
        <v>0</v>
      </c>
      <c r="P23" s="46">
        <f>($N$4*D23+($O$4-2*$N$4)*C23+($P$4-2*$O$4)*B23 +$N$4*B23)/$N$2</f>
        <v>0</v>
      </c>
      <c r="Q23" s="46">
        <f>($N$4*E23+($O$4-2*$N$4)*D23+($P$4-2*$O$4)*C23+($Q$4-2*$P$4)*B23+$N$4*C23+$O$4*B23)/$N$2</f>
        <v>0</v>
      </c>
      <c r="R23" s="46">
        <f>($N$4*F23+($O$4-2*$N$4)*E23+($P$4-2*$O$4)*D23+($Q$4-2*$P$4)*C23+($R$4-2*$Q$4)*B23+$N$4*D23+$O$4*C23+$P$4*B23)/$N$2</f>
        <v>0</v>
      </c>
      <c r="S23" s="46">
        <f>($N$4*G23+($O$4-2*$N$4)*F23+($P$4-2*$O$4)*E23+($Q$4-2*$P$4)*D23+($R$4-2*$Q$4)*C23+($S$4-2*$R$4)*B23                                  +$N$4*E23+$O$4*D23+$P$4*C23+$Q$4*B23)/$N$2</f>
        <v>0</v>
      </c>
      <c r="T23" s="46">
        <f>($N$4*H23+($O$4-2*$N$4)*G23+($P$4-2*$O$4)*F23+($Q$4-2*$P$4)*E23+($R$4-2*$Q$4)*D23+($S$4-2*$R$4)*C23+($T$4-2*$S$4)*B23+$N$4*F23+$O$4*E23+$P$4*D23+$Q$4*C23+$R$4*B23)/$N$2</f>
        <v>0</v>
      </c>
      <c r="U23" s="46">
        <f>($N$4*I23+($O$4-2*$N$4)*H23+($P$4-2*$O$4)*G23+($Q$4-2*$P$4)*F23+($R$4-2*$Q$4)*E23+($S$4-2*$R$4)*D23+($T$4-2*$S$4)*C23+($U$4-2*$R$4)*B23+$N$4*G23+$O$4*F23+$P$4*E23+$Q$4*D23+$R$4*C23+$S$4*B23)/$N$2</f>
        <v>0</v>
      </c>
      <c r="V23" s="40"/>
      <c r="W23" s="46">
        <f t="shared" si="17"/>
        <v>0</v>
      </c>
      <c r="X23" s="46">
        <f t="shared" si="18"/>
        <v>0</v>
      </c>
      <c r="Y23" s="46">
        <f t="shared" si="19"/>
        <v>0</v>
      </c>
      <c r="Z23" s="46">
        <f t="shared" si="20"/>
        <v>0</v>
      </c>
      <c r="AA23" s="46">
        <f t="shared" si="21"/>
        <v>0</v>
      </c>
      <c r="AB23" s="46">
        <f t="shared" si="22"/>
        <v>0</v>
      </c>
      <c r="AC23" s="46">
        <f t="shared" si="23"/>
        <v>0</v>
      </c>
      <c r="AD23" s="46">
        <f t="shared" si="24"/>
        <v>0</v>
      </c>
      <c r="AE23" s="40"/>
      <c r="AF23" s="46">
        <f t="shared" si="25"/>
        <v>0.406163143917873</v>
      </c>
      <c r="AG23" s="46">
        <f t="shared" si="25"/>
        <v>0.73198576302268004</v>
      </c>
      <c r="AH23" s="46">
        <f t="shared" si="25"/>
        <v>1.1572191662132401</v>
      </c>
      <c r="AI23" s="46">
        <f t="shared" si="25"/>
        <v>1.63131725016662</v>
      </c>
      <c r="AJ23" s="46">
        <f t="shared" si="25"/>
        <v>2.08140780206553</v>
      </c>
      <c r="AK23" s="46">
        <f t="shared" si="25"/>
        <v>2.5344534416867699</v>
      </c>
      <c r="AL23" s="46">
        <f t="shared" si="25"/>
        <v>2.90640299974031</v>
      </c>
      <c r="AM23" s="46">
        <f t="shared" si="25"/>
        <v>3.1686966835143799</v>
      </c>
      <c r="AN23" s="40"/>
    </row>
    <row r="24" spans="1:40" x14ac:dyDescent="0.2">
      <c r="A24" s="38" t="s">
        <v>66</v>
      </c>
      <c r="B24" s="45">
        <v>-6.0565830383336697E-2</v>
      </c>
      <c r="C24" s="45">
        <v>-0.38970087427482297</v>
      </c>
      <c r="D24" s="45">
        <v>-0.89144527134056495</v>
      </c>
      <c r="E24" s="45">
        <v>-1.45702698970292</v>
      </c>
      <c r="F24" s="45">
        <v>-2.0140042868486199</v>
      </c>
      <c r="G24" s="45">
        <v>-2.5428357253153799</v>
      </c>
      <c r="H24" s="45">
        <v>-2.9996199733219999</v>
      </c>
      <c r="I24" s="45">
        <v>-3.3483733409963001</v>
      </c>
      <c r="J24" s="40"/>
      <c r="K24" s="40" t="s">
        <v>2</v>
      </c>
      <c r="L24" s="42">
        <v>3</v>
      </c>
      <c r="M24" s="40"/>
      <c r="N24" s="46">
        <f>($N$4*B24)/$N$2</f>
        <v>0</v>
      </c>
      <c r="O24" s="46">
        <f>($N$4*C24+($O$4-2*$N$4)*B24)/$N$2</f>
        <v>0</v>
      </c>
      <c r="P24" s="46">
        <f>($N$4*D24+($O$4-2*$N$4)*C24+($P$4-2*$O$4)*B24 +$N$4*B24)/$N$2</f>
        <v>0</v>
      </c>
      <c r="Q24" s="46">
        <f>($N$4*E24+($O$4-2*$N$4)*D24+($P$4-2*$O$4)*C24+($Q$4-2*$P$4)*B24+$N$4*C24+$O$4*B24)/$N$2</f>
        <v>0</v>
      </c>
      <c r="R24" s="46">
        <f>($N$4*F24+($O$4-2*$N$4)*E24+($P$4-2*$O$4)*D24+($Q$4-2*$P$4)*C24+($R$4-2*$Q$4)*B24+$N$4*D24+$O$4*C24+$P$4*B24)/$N$2</f>
        <v>0</v>
      </c>
      <c r="S24" s="46">
        <f>($N$4*G24+($O$4-2*$N$4)*F24+($P$4-2*$O$4)*E24+($Q$4-2*$P$4)*D24+($R$4-2*$Q$4)*C24+($S$4-2*$R$4)*B24                                  +$N$4*E24+$O$4*D24+$P$4*C24+$Q$4*B24)/$N$2</f>
        <v>0</v>
      </c>
      <c r="T24" s="46">
        <f>($N$4*H24+($O$4-2*$N$4)*G24+($P$4-2*$O$4)*F24+($Q$4-2*$P$4)*E24+($R$4-2*$Q$4)*D24+($S$4-2*$R$4)*C24+($T$4-2*$S$4)*B24+$N$4*F24+$O$4*E24+$P$4*D24+$Q$4*C24+$R$4*B24)/$N$2</f>
        <v>0</v>
      </c>
      <c r="U24" s="46">
        <f>($N$4*I24+($O$4-2*$N$4)*H24+($P$4-2*$O$4)*G24+($Q$4-2*$P$4)*F24+($R$4-2*$Q$4)*E24+($S$4-2*$R$4)*D24+($T$4-2*$S$4)*C24+($U$4-2*$R$4)*B24+$N$4*G24+$O$4*F24+$P$4*E24+$Q$4*D24+$R$4*C24+$S$4*B24)/$N$2</f>
        <v>0</v>
      </c>
      <c r="V24" s="40"/>
      <c r="W24" s="46">
        <f t="shared" si="17"/>
        <v>0</v>
      </c>
      <c r="X24" s="46">
        <f t="shared" si="18"/>
        <v>0</v>
      </c>
      <c r="Y24" s="46">
        <f t="shared" si="19"/>
        <v>0</v>
      </c>
      <c r="Z24" s="46">
        <f t="shared" si="20"/>
        <v>0</v>
      </c>
      <c r="AA24" s="46">
        <f t="shared" si="21"/>
        <v>0</v>
      </c>
      <c r="AB24" s="46">
        <f t="shared" si="22"/>
        <v>0</v>
      </c>
      <c r="AC24" s="46">
        <f t="shared" si="23"/>
        <v>0</v>
      </c>
      <c r="AD24" s="46">
        <f t="shared" si="24"/>
        <v>0</v>
      </c>
      <c r="AE24" s="40"/>
      <c r="AF24" s="46">
        <f t="shared" si="25"/>
        <v>6.0565830383336697E-2</v>
      </c>
      <c r="AG24" s="46">
        <f t="shared" si="25"/>
        <v>0.38970087427482297</v>
      </c>
      <c r="AH24" s="46">
        <f t="shared" si="25"/>
        <v>0.89144527134056495</v>
      </c>
      <c r="AI24" s="46">
        <f t="shared" si="25"/>
        <v>1.45702698970292</v>
      </c>
      <c r="AJ24" s="46">
        <f t="shared" si="25"/>
        <v>2.0140042868486199</v>
      </c>
      <c r="AK24" s="46">
        <f t="shared" si="25"/>
        <v>2.5428357253153799</v>
      </c>
      <c r="AL24" s="46">
        <f t="shared" si="25"/>
        <v>2.9996199733219999</v>
      </c>
      <c r="AM24" s="46">
        <f t="shared" si="25"/>
        <v>3.3483733409963001</v>
      </c>
      <c r="AN24" s="40"/>
    </row>
    <row r="25" spans="1:40" x14ac:dyDescent="0.2">
      <c r="A25" s="38" t="s">
        <v>67</v>
      </c>
      <c r="B25" s="45">
        <v>-4.2817111041705503E-3</v>
      </c>
      <c r="C25" s="45">
        <v>-0.10169119741709599</v>
      </c>
      <c r="D25" s="45">
        <v>-0.35416326482571397</v>
      </c>
      <c r="E25" s="45">
        <v>-0.81699066592121805</v>
      </c>
      <c r="F25" s="45">
        <v>-1.5205278931853301</v>
      </c>
      <c r="G25" s="45">
        <v>-2.4171698739848502</v>
      </c>
      <c r="H25" s="45">
        <v>-3.4089330344723701</v>
      </c>
      <c r="I25" s="45">
        <v>-4.36012262358844</v>
      </c>
      <c r="J25" s="40"/>
      <c r="K25" s="40" t="s">
        <v>2</v>
      </c>
      <c r="L25" s="42">
        <v>2</v>
      </c>
      <c r="M25" s="40"/>
      <c r="N25" s="46">
        <f>($N$4*B25)/$N$2</f>
        <v>0</v>
      </c>
      <c r="O25" s="46">
        <f>($N$4*C25+($O$4-2*$N$4)*B25)/$N$2</f>
        <v>0</v>
      </c>
      <c r="P25" s="46">
        <f>($N$4*D25+($O$4-2*$N$4)*C25+($P$4-2*$O$4)*B25 +$N$4*B25)/$N$2</f>
        <v>0</v>
      </c>
      <c r="Q25" s="46">
        <f>($N$4*E25+($O$4-2*$N$4)*D25+($P$4-2*$O$4)*C25+($Q$4-2*$P$4)*B25+$N$4*C25+$O$4*B25)/$N$2</f>
        <v>0</v>
      </c>
      <c r="R25" s="46">
        <f>($N$4*F25+($O$4-2*$N$4)*E25+($P$4-2*$O$4)*D25+($Q$4-2*$P$4)*C25+($R$4-2*$Q$4)*B25+$N$4*D25+$O$4*C25+$P$4*B25)/$N$2</f>
        <v>0</v>
      </c>
      <c r="S25" s="46">
        <f>($N$4*G25+($O$4-2*$N$4)*F25+($P$4-2*$O$4)*E25+($Q$4-2*$P$4)*D25+($R$4-2*$Q$4)*C25+($S$4-2*$R$4)*B25                                  +$N$4*E25+$O$4*D25+$P$4*C25+$Q$4*B25)/$N$2</f>
        <v>0</v>
      </c>
      <c r="T25" s="46">
        <f>($N$4*H25+($O$4-2*$N$4)*G25+($P$4-2*$O$4)*F25+($Q$4-2*$P$4)*E25+($R$4-2*$Q$4)*D25+($S$4-2*$R$4)*C25+($T$4-2*$S$4)*B25+$N$4*F25+$O$4*E25+$P$4*D25+$Q$4*C25+$R$4*B25)/$N$2</f>
        <v>0</v>
      </c>
      <c r="U25" s="46">
        <f>($N$4*I25+($O$4-2*$N$4)*H25+($P$4-2*$O$4)*G25+($Q$4-2*$P$4)*F25+($R$4-2*$Q$4)*E25+($S$4-2*$R$4)*D25+($T$4-2*$S$4)*C25+($U$4-2*$R$4)*B25+$N$4*G25+$O$4*F25+$P$4*E25+$Q$4*D25+$R$4*C25+$S$4*B25)/$N$2</f>
        <v>0</v>
      </c>
      <c r="V25" s="40"/>
      <c r="W25" s="46">
        <f t="shared" si="17"/>
        <v>0</v>
      </c>
      <c r="X25" s="46">
        <f t="shared" si="18"/>
        <v>0</v>
      </c>
      <c r="Y25" s="46">
        <f t="shared" si="19"/>
        <v>0</v>
      </c>
      <c r="Z25" s="46">
        <f t="shared" si="20"/>
        <v>0</v>
      </c>
      <c r="AA25" s="46">
        <f t="shared" si="21"/>
        <v>0</v>
      </c>
      <c r="AB25" s="46">
        <f t="shared" si="22"/>
        <v>0</v>
      </c>
      <c r="AC25" s="46">
        <f t="shared" si="23"/>
        <v>0</v>
      </c>
      <c r="AD25" s="46">
        <f t="shared" si="24"/>
        <v>0</v>
      </c>
      <c r="AE25" s="40"/>
      <c r="AF25" s="46">
        <f t="shared" si="25"/>
        <v>4.2817111041705503E-3</v>
      </c>
      <c r="AG25" s="46">
        <f t="shared" si="25"/>
        <v>0.10169119741709599</v>
      </c>
      <c r="AH25" s="46">
        <f t="shared" si="25"/>
        <v>0.35416326482571397</v>
      </c>
      <c r="AI25" s="46">
        <f t="shared" si="25"/>
        <v>0.81699066592121805</v>
      </c>
      <c r="AJ25" s="46">
        <f t="shared" si="25"/>
        <v>1.5205278931853301</v>
      </c>
      <c r="AK25" s="46">
        <f t="shared" si="25"/>
        <v>2.4171698739848502</v>
      </c>
      <c r="AL25" s="46">
        <f t="shared" si="25"/>
        <v>3.4089330344723701</v>
      </c>
      <c r="AM25" s="46">
        <f t="shared" si="25"/>
        <v>4.36012262358844</v>
      </c>
      <c r="AN25" s="40"/>
    </row>
    <row r="26" spans="1:40" x14ac:dyDescent="0.2">
      <c r="A26" s="39"/>
      <c r="B26" s="45"/>
      <c r="C26" s="45"/>
      <c r="D26" s="45"/>
      <c r="E26" s="45"/>
      <c r="F26" s="45"/>
      <c r="G26" s="45"/>
      <c r="H26" s="45"/>
      <c r="I26" s="45"/>
      <c r="J26" s="40"/>
      <c r="K26" s="40"/>
      <c r="L26" s="42"/>
      <c r="M26" s="40"/>
      <c r="N26" s="46"/>
      <c r="O26" s="46"/>
      <c r="P26" s="46"/>
      <c r="Q26" s="46"/>
      <c r="R26" s="40"/>
      <c r="S26" s="40"/>
      <c r="T26" s="40"/>
      <c r="U26" s="40"/>
      <c r="V26" s="40"/>
      <c r="W26" s="46"/>
      <c r="X26" s="46"/>
      <c r="Y26" s="46"/>
      <c r="Z26" s="46"/>
      <c r="AA26" s="40"/>
      <c r="AB26" s="40"/>
      <c r="AC26" s="40"/>
      <c r="AD26" s="40"/>
      <c r="AE26" s="40"/>
      <c r="AF26" s="40"/>
      <c r="AG26" s="40"/>
      <c r="AH26" s="40"/>
      <c r="AI26" s="40"/>
      <c r="AJ26" s="40"/>
      <c r="AK26" s="40"/>
      <c r="AL26" s="40"/>
      <c r="AM26" s="40"/>
      <c r="AN26" s="40"/>
    </row>
    <row r="27" spans="1:40" x14ac:dyDescent="0.2">
      <c r="A27" s="37" t="s">
        <v>68</v>
      </c>
      <c r="B27" s="45"/>
      <c r="C27" s="45"/>
      <c r="D27" s="45"/>
      <c r="E27" s="45"/>
      <c r="F27" s="45"/>
      <c r="G27" s="45"/>
      <c r="H27" s="45"/>
      <c r="I27" s="45"/>
      <c r="J27" s="40"/>
      <c r="K27" s="40"/>
      <c r="L27" s="42"/>
      <c r="M27" s="40"/>
      <c r="N27" s="46"/>
      <c r="O27" s="46"/>
      <c r="P27" s="46"/>
      <c r="Q27" s="46"/>
      <c r="R27" s="40"/>
      <c r="S27" s="40"/>
      <c r="T27" s="40"/>
      <c r="U27" s="40"/>
      <c r="V27" s="40"/>
      <c r="W27" s="46"/>
      <c r="X27" s="46"/>
      <c r="Y27" s="46"/>
      <c r="Z27" s="46"/>
      <c r="AA27" s="46"/>
      <c r="AB27" s="46"/>
      <c r="AC27" s="46"/>
      <c r="AD27" s="46"/>
      <c r="AE27" s="40"/>
      <c r="AF27" s="40"/>
      <c r="AG27" s="40"/>
      <c r="AH27" s="40"/>
      <c r="AI27" s="40"/>
      <c r="AJ27" s="40"/>
      <c r="AK27" s="40"/>
      <c r="AL27" s="40"/>
      <c r="AM27" s="40"/>
      <c r="AN27" s="40"/>
    </row>
    <row r="28" spans="1:40" x14ac:dyDescent="0.2">
      <c r="A28" s="38" t="s">
        <v>69</v>
      </c>
      <c r="B28" s="45">
        <v>-0.180008837622468</v>
      </c>
      <c r="C28" s="45">
        <v>-0.354216339202301</v>
      </c>
      <c r="D28" s="45">
        <v>-0.45700153182949899</v>
      </c>
      <c r="E28" s="45">
        <v>-0.51998624607858501</v>
      </c>
      <c r="F28" s="45">
        <v>-0.47486677942851402</v>
      </c>
      <c r="G28" s="45">
        <v>-0.43337827857632</v>
      </c>
      <c r="H28" s="45">
        <v>-0.410042767112544</v>
      </c>
      <c r="I28" s="45">
        <v>-0.35944476484038002</v>
      </c>
      <c r="J28" s="40"/>
      <c r="K28" s="40" t="s">
        <v>3</v>
      </c>
      <c r="L28" s="42">
        <v>0</v>
      </c>
      <c r="M28" s="40"/>
      <c r="N28" s="46">
        <f>L28+($N$4*B28)/$N$2</f>
        <v>0</v>
      </c>
      <c r="O28" s="46">
        <f>L28+($N$4*C28+($O$4-$N$4)*B28)/$N$2</f>
        <v>0</v>
      </c>
      <c r="P28" s="46">
        <f>L28+($N$4*D28+($O$4-$N$4)*C28+($P$4-$O$4)*B28)/$N$2</f>
        <v>0</v>
      </c>
      <c r="Q28" s="46">
        <f>L28+($N$4*E28+($O$4-$N$4)*D28+($P$4-$O$4)*C28+($Q$4-$P$4)*B28)/$N$2</f>
        <v>0</v>
      </c>
      <c r="R28" s="46">
        <f>L28+($N$4*F28+($O$4-$N$4)*E28+($P$4-$O$4)*D28+($Q$4-$P$4)*C28+($R$4-$Q$4)*B28)/$N$2</f>
        <v>0</v>
      </c>
      <c r="S28" s="46">
        <f>L28+($N$4*G28+($O$4-$N$4)*F28+($P$4-$O$4)*E28+($Q$4-$P$4)*D28+($R$4-$Q$4)*C28+($S$4-$R$4)*B28)/$N$2</f>
        <v>0</v>
      </c>
      <c r="T28" s="46">
        <f>L28+($N$4*H28+($O$4-$N$4)*G28+($P$4-$O$4)*F28+($Q$4-$P$4)*E28+($R$4-$Q$4)*D28+($S$4-$R$4)*C28+($T$4-$S$4)*B28)/$N$2</f>
        <v>0</v>
      </c>
      <c r="U28" s="46">
        <f>L28+($N$4*I28+($O$4-$N$4)*H28+($P$4-$O$4)*G28+($Q$4-$P$4)*F28+($R$4-$Q$4)*E28+($S$4-$R$4)*D28+($T$4-$S$4)*C28+($U$4-$T$4)*B28)/$N$2</f>
        <v>0</v>
      </c>
      <c r="V28" s="40"/>
      <c r="W28" s="46">
        <f t="shared" ref="W28:W30" si="26">($N$4*B28)/$N$2</f>
        <v>0</v>
      </c>
      <c r="X28" s="46">
        <f t="shared" ref="X28:X30" si="27">($N$4*C28+($O$4-$N$4)*B28)/$N$2</f>
        <v>0</v>
      </c>
      <c r="Y28" s="46">
        <f t="shared" ref="Y28:Y30" si="28">($N$4*D28+($O$4-$N$4)*C28+($P$4-$O$4)*B28)/$N$2</f>
        <v>0</v>
      </c>
      <c r="Z28" s="46">
        <f t="shared" ref="Z28:Z30" si="29">($N$4*E28+($O$4-$N$4)*D28+($P$4-$O$4)*C28+($Q$4-$P$4)*B28)/$N$2</f>
        <v>0</v>
      </c>
      <c r="AA28" s="46">
        <f t="shared" ref="AA28:AA30" si="30">($N$4*F28+($O$4-$N$4)*E28+($P$4-$O$4)*D28+($Q$4-$P$4)*C28+($R$4-$Q$4)*B28)/$N$2</f>
        <v>0</v>
      </c>
      <c r="AB28" s="46">
        <f t="shared" ref="AB28:AB30" si="31">($N$4*G28+($O$4-$N$4)*F28+($P$4-$O$4)*E28+($Q$4-$P$4)*D28+($R$4-$Q$4)*C28+($S$4-$R$4)*B28)/$N$2</f>
        <v>0</v>
      </c>
      <c r="AC28" s="46">
        <f t="shared" ref="AC28:AC30" si="32">($N$4*H28+($O$4-$N$4)*G28+($P$4-$O$4)*F28+($Q$4-$P$4)*E28+($R$4-$Q$4)*D28+($S$4-$R$4)*C28+($T$4-$S$4)*B28)/$N$2</f>
        <v>0</v>
      </c>
      <c r="AD28" s="46">
        <f t="shared" ref="AD28:AD30" si="33">($N$4*I28+($O$4-$N$4)*H28+($P$4-$O$4)*G28+($Q$4-$P$4)*F28+($R$4-$Q$4)*E28+($S$4-$R$4)*D28+($T$4-$S$4)*C28+($U$4-$T$4)*B28)/$N$2</f>
        <v>0</v>
      </c>
      <c r="AE28" s="40"/>
      <c r="AF28" s="46">
        <f t="shared" ref="AF28:AM30" si="34">W28-B28</f>
        <v>0.180008837622468</v>
      </c>
      <c r="AG28" s="46">
        <f t="shared" si="34"/>
        <v>0.354216339202301</v>
      </c>
      <c r="AH28" s="46">
        <f t="shared" si="34"/>
        <v>0.45700153182949899</v>
      </c>
      <c r="AI28" s="46">
        <f t="shared" si="34"/>
        <v>0.51998624607858501</v>
      </c>
      <c r="AJ28" s="46">
        <f t="shared" si="34"/>
        <v>0.47486677942851402</v>
      </c>
      <c r="AK28" s="46">
        <f t="shared" si="34"/>
        <v>0.43337827857632</v>
      </c>
      <c r="AL28" s="46">
        <f t="shared" si="34"/>
        <v>0.410042767112544</v>
      </c>
      <c r="AM28" s="46">
        <f t="shared" si="34"/>
        <v>0.35944476484038002</v>
      </c>
      <c r="AN28" s="40"/>
    </row>
    <row r="29" spans="1:40" x14ac:dyDescent="0.2">
      <c r="A29" s="38" t="s">
        <v>70</v>
      </c>
      <c r="B29" s="45">
        <v>7.2660445845627003E-2</v>
      </c>
      <c r="C29" s="45">
        <v>0.30392116179571399</v>
      </c>
      <c r="D29" s="45">
        <v>0.46194492630485801</v>
      </c>
      <c r="E29" s="45">
        <v>0.56283563618527799</v>
      </c>
      <c r="F29" s="45">
        <v>0.59886046724240805</v>
      </c>
      <c r="G29" s="45">
        <v>0.57851348052576901</v>
      </c>
      <c r="H29" s="45">
        <v>0.53154439054078795</v>
      </c>
      <c r="I29" s="45">
        <v>0.47780308571524599</v>
      </c>
      <c r="J29" s="40"/>
      <c r="K29" s="40" t="s">
        <v>3</v>
      </c>
      <c r="L29" s="42">
        <v>4</v>
      </c>
      <c r="M29" s="40"/>
      <c r="N29" s="46">
        <f>L29+($N$4*B29)/$N$2</f>
        <v>4</v>
      </c>
      <c r="O29" s="46">
        <f>L29+($N$4*C29+($O$4-$N$4)*B29)/$N$2</f>
        <v>4</v>
      </c>
      <c r="P29" s="46">
        <f>L29+($N$4*D29+($O$4-$N$4)*C29+($P$4-$O$4)*B29)/$N$2</f>
        <v>4</v>
      </c>
      <c r="Q29" s="46">
        <f>L29+($N$4*E29+($O$4-$N$4)*D29+($P$4-$O$4)*C29+($Q$4-$P$4)*B29)/$N$2</f>
        <v>4</v>
      </c>
      <c r="R29" s="46">
        <f>L29+($N$4*F29+($O$4-$N$4)*E29+($P$4-$O$4)*D29+($Q$4-$P$4)*C29+($R$4-$Q$4)*B29)/$N$2</f>
        <v>4</v>
      </c>
      <c r="S29" s="46">
        <f>L29+($N$4*G29+($O$4-$N$4)*F29+($P$4-$O$4)*E29+($Q$4-$P$4)*D29+($R$4-$Q$4)*C29+($S$4-$R$4)*B29)/$N$2</f>
        <v>4</v>
      </c>
      <c r="T29" s="46">
        <f>L29+($N$4*H29+($O$4-$N$4)*G29+($P$4-$O$4)*F29+($Q$4-$P$4)*E29+($R$4-$Q$4)*D29+($S$4-$R$4)*C29+($T$4-$S$4)*B29)/$N$2</f>
        <v>4</v>
      </c>
      <c r="U29" s="46">
        <f>L29+($N$4*I29+($O$4-$N$4)*H29+($P$4-$O$4)*G29+($Q$4-$P$4)*F29+($R$4-$Q$4)*E29+($S$4-$R$4)*D29+($T$4-$S$4)*C29+($U$4-$T$4)*B29)/$N$2</f>
        <v>4</v>
      </c>
      <c r="V29" s="40"/>
      <c r="W29" s="46">
        <f t="shared" si="26"/>
        <v>0</v>
      </c>
      <c r="X29" s="46">
        <f t="shared" si="27"/>
        <v>0</v>
      </c>
      <c r="Y29" s="46">
        <f t="shared" si="28"/>
        <v>0</v>
      </c>
      <c r="Z29" s="46">
        <f t="shared" si="29"/>
        <v>0</v>
      </c>
      <c r="AA29" s="46">
        <f t="shared" si="30"/>
        <v>0</v>
      </c>
      <c r="AB29" s="46">
        <f t="shared" si="31"/>
        <v>0</v>
      </c>
      <c r="AC29" s="46">
        <f t="shared" si="32"/>
        <v>0</v>
      </c>
      <c r="AD29" s="46">
        <f t="shared" si="33"/>
        <v>0</v>
      </c>
      <c r="AE29" s="40"/>
      <c r="AF29" s="46">
        <f t="shared" si="34"/>
        <v>-7.2660445845627003E-2</v>
      </c>
      <c r="AG29" s="46">
        <f t="shared" si="34"/>
        <v>-0.30392116179571399</v>
      </c>
      <c r="AH29" s="46">
        <f t="shared" si="34"/>
        <v>-0.46194492630485801</v>
      </c>
      <c r="AI29" s="46">
        <f t="shared" si="34"/>
        <v>-0.56283563618527799</v>
      </c>
      <c r="AJ29" s="46">
        <f t="shared" si="34"/>
        <v>-0.59886046724240805</v>
      </c>
      <c r="AK29" s="46">
        <f t="shared" si="34"/>
        <v>-0.57851348052576901</v>
      </c>
      <c r="AL29" s="46">
        <f t="shared" si="34"/>
        <v>-0.53154439054078795</v>
      </c>
      <c r="AM29" s="46">
        <f t="shared" si="34"/>
        <v>-0.47780308571524599</v>
      </c>
      <c r="AN29" s="40"/>
    </row>
    <row r="30" spans="1:40" x14ac:dyDescent="0.2">
      <c r="A30" s="38" t="s">
        <v>71</v>
      </c>
      <c r="B30" s="45">
        <v>0.55031990711718004</v>
      </c>
      <c r="C30" s="45">
        <v>0.54191554138098796</v>
      </c>
      <c r="D30" s="45">
        <v>0.38650428099731299</v>
      </c>
      <c r="E30" s="45">
        <v>0.249960409820738</v>
      </c>
      <c r="F30" s="45">
        <v>0.15531377220777701</v>
      </c>
      <c r="G30" s="45">
        <v>9.6489137318256396E-2</v>
      </c>
      <c r="H30" s="45">
        <v>2.3613589917459401E-2</v>
      </c>
      <c r="I30" s="45">
        <v>-6.0945278615565097E-2</v>
      </c>
      <c r="J30" s="40"/>
      <c r="K30" s="40" t="s">
        <v>3</v>
      </c>
      <c r="L30" s="42">
        <v>80</v>
      </c>
      <c r="M30" s="40"/>
      <c r="N30" s="46">
        <f>L30+($N$4*B30)/$N$2</f>
        <v>80</v>
      </c>
      <c r="O30" s="46">
        <f>L30+($N$4*C30+($O$4-$N$4)*B30)/$N$2</f>
        <v>80</v>
      </c>
      <c r="P30" s="46">
        <f>L30+($N$4*D30+($O$4-$N$4)*C30+($P$4-$O$4)*B30)/$N$2</f>
        <v>80</v>
      </c>
      <c r="Q30" s="46">
        <f>L30+($N$4*E30+($O$4-$N$4)*D30+($P$4-$O$4)*C30+($Q$4-$P$4)*B30)/$N$2</f>
        <v>80</v>
      </c>
      <c r="R30" s="46">
        <f>L30+($N$4*F30+($O$4-$N$4)*E30+($P$4-$O$4)*D30+($Q$4-$P$4)*C30+($R$4-$Q$4)*B30)/$N$2</f>
        <v>80</v>
      </c>
      <c r="S30" s="46">
        <f>L30+($N$4*G30+($O$4-$N$4)*F30+($P$4-$O$4)*E30+($Q$4-$P$4)*D30+($R$4-$Q$4)*C30+($S$4-$R$4)*B30)/$N$2</f>
        <v>80</v>
      </c>
      <c r="T30" s="46">
        <f>L30+($N$4*H30+($O$4-$N$4)*G30+($P$4-$O$4)*F30+($Q$4-$P$4)*E30+($R$4-$Q$4)*D30+($S$4-$R$4)*C30+($T$4-$S$4)*B30)/$N$2</f>
        <v>80</v>
      </c>
      <c r="U30" s="46">
        <f>L30+($N$4*I30+($O$4-$N$4)*H30+($P$4-$O$4)*G30+($Q$4-$P$4)*F30+($R$4-$Q$4)*E30+($S$4-$R$4)*D30+($T$4-$S$4)*C30+($U$4-$T$4)*B30)/$N$2</f>
        <v>80</v>
      </c>
      <c r="V30" s="40"/>
      <c r="W30" s="46">
        <f t="shared" si="26"/>
        <v>0</v>
      </c>
      <c r="X30" s="46">
        <f t="shared" si="27"/>
        <v>0</v>
      </c>
      <c r="Y30" s="46">
        <f t="shared" si="28"/>
        <v>0</v>
      </c>
      <c r="Z30" s="46">
        <f t="shared" si="29"/>
        <v>0</v>
      </c>
      <c r="AA30" s="46">
        <f t="shared" si="30"/>
        <v>0</v>
      </c>
      <c r="AB30" s="46">
        <f t="shared" si="31"/>
        <v>0</v>
      </c>
      <c r="AC30" s="46">
        <f t="shared" si="32"/>
        <v>0</v>
      </c>
      <c r="AD30" s="46">
        <f t="shared" si="33"/>
        <v>0</v>
      </c>
      <c r="AE30" s="40"/>
      <c r="AF30" s="46">
        <f t="shared" si="34"/>
        <v>-0.55031990711718004</v>
      </c>
      <c r="AG30" s="46">
        <f t="shared" si="34"/>
        <v>-0.54191554138098796</v>
      </c>
      <c r="AH30" s="46">
        <f t="shared" si="34"/>
        <v>-0.38650428099731299</v>
      </c>
      <c r="AI30" s="46">
        <f t="shared" si="34"/>
        <v>-0.249960409820738</v>
      </c>
      <c r="AJ30" s="46">
        <f t="shared" si="34"/>
        <v>-0.15531377220777701</v>
      </c>
      <c r="AK30" s="46">
        <f t="shared" si="34"/>
        <v>-9.6489137318256396E-2</v>
      </c>
      <c r="AL30" s="46">
        <f t="shared" si="34"/>
        <v>-2.3613589917459401E-2</v>
      </c>
      <c r="AM30" s="46">
        <f t="shared" si="34"/>
        <v>6.0945278615565097E-2</v>
      </c>
      <c r="AN30" s="40"/>
    </row>
    <row r="31" spans="1:40" x14ac:dyDescent="0.2">
      <c r="A31" s="40"/>
      <c r="B31" s="47"/>
      <c r="C31" s="47"/>
      <c r="D31" s="47"/>
      <c r="E31" s="47"/>
      <c r="F31" s="47"/>
      <c r="G31" s="47"/>
      <c r="H31" s="47"/>
      <c r="I31" s="47"/>
      <c r="J31" s="40"/>
      <c r="K31" s="40"/>
      <c r="L31" s="40"/>
      <c r="M31" s="40"/>
      <c r="N31" s="46"/>
      <c r="O31" s="46"/>
      <c r="P31" s="46"/>
      <c r="Q31" s="46"/>
      <c r="R31" s="46"/>
      <c r="S31" s="46"/>
      <c r="T31" s="46"/>
      <c r="U31" s="46"/>
      <c r="V31" s="40"/>
      <c r="W31" s="40"/>
      <c r="X31" s="40"/>
      <c r="Y31" s="40"/>
      <c r="Z31" s="40"/>
      <c r="AA31" s="40"/>
      <c r="AB31" s="40"/>
      <c r="AC31" s="40"/>
      <c r="AD31" s="40"/>
      <c r="AE31" s="40"/>
      <c r="AF31" s="40"/>
      <c r="AG31" s="40"/>
      <c r="AH31" s="40"/>
      <c r="AI31" s="40"/>
      <c r="AJ31" s="40"/>
      <c r="AK31" s="40"/>
      <c r="AL31" s="40"/>
      <c r="AM31" s="40"/>
      <c r="AN31" s="40"/>
    </row>
    <row r="32" spans="1:40" x14ac:dyDescent="0.2">
      <c r="A32" s="40"/>
      <c r="B32" s="40"/>
      <c r="C32" s="40"/>
      <c r="D32" s="40"/>
      <c r="E32" s="40"/>
      <c r="F32" s="40"/>
      <c r="G32" s="40"/>
      <c r="H32" s="40"/>
      <c r="I32" s="40"/>
      <c r="J32" s="40"/>
      <c r="K32" s="40"/>
      <c r="L32" s="40"/>
      <c r="M32" s="40"/>
      <c r="N32" s="46"/>
      <c r="O32" s="46"/>
      <c r="P32" s="46"/>
      <c r="Q32" s="46"/>
      <c r="R32" s="46"/>
      <c r="S32" s="46"/>
      <c r="T32" s="46"/>
      <c r="U32" s="46"/>
      <c r="V32" s="40"/>
      <c r="W32" s="40"/>
      <c r="X32" s="40"/>
      <c r="Y32" s="40"/>
      <c r="Z32" s="40"/>
      <c r="AA32" s="40"/>
      <c r="AB32" s="40"/>
      <c r="AC32" s="40"/>
      <c r="AD32" s="40"/>
      <c r="AE32" s="40"/>
      <c r="AF32" s="40"/>
      <c r="AG32" s="40"/>
      <c r="AH32" s="40"/>
      <c r="AI32" s="40"/>
      <c r="AJ32" s="40"/>
      <c r="AK32" s="40"/>
      <c r="AL32" s="40"/>
      <c r="AM32" s="40"/>
      <c r="AN32" s="40"/>
    </row>
    <row r="33" spans="1:12" x14ac:dyDescent="0.2">
      <c r="A33" s="2"/>
    </row>
    <row r="34" spans="1:12" x14ac:dyDescent="0.2">
      <c r="A34" s="2"/>
      <c r="B34" s="30"/>
      <c r="C34" s="30"/>
      <c r="D34" s="30"/>
      <c r="E34" s="30"/>
      <c r="F34" s="30"/>
      <c r="G34" s="30"/>
      <c r="H34" s="30"/>
      <c r="I34" s="30"/>
    </row>
    <row r="35" spans="1:12" x14ac:dyDescent="0.2">
      <c r="A35" s="2"/>
      <c r="B35" s="29"/>
      <c r="C35" s="29"/>
      <c r="D35" s="29"/>
      <c r="E35" s="29"/>
      <c r="F35" s="29"/>
      <c r="G35" s="29"/>
      <c r="H35" s="29"/>
      <c r="I35" s="29"/>
    </row>
    <row r="36" spans="1:12" x14ac:dyDescent="0.2">
      <c r="A36" s="2"/>
      <c r="B36" s="29"/>
      <c r="C36" s="29"/>
      <c r="D36" s="29"/>
      <c r="E36" s="29"/>
      <c r="F36" s="29"/>
      <c r="G36" s="29"/>
      <c r="H36" s="29"/>
      <c r="I36" s="29"/>
    </row>
    <row r="37" spans="1:12" x14ac:dyDescent="0.2">
      <c r="A37" s="2"/>
      <c r="B37" s="29"/>
      <c r="C37" s="29"/>
      <c r="D37" s="29"/>
      <c r="E37" s="29"/>
      <c r="F37" s="29"/>
      <c r="G37" s="29"/>
      <c r="H37" s="29"/>
      <c r="I37" s="29"/>
    </row>
    <row r="38" spans="1:12" x14ac:dyDescent="0.2">
      <c r="A38" s="2"/>
      <c r="B38" s="29"/>
      <c r="C38" s="29"/>
      <c r="D38" s="29"/>
      <c r="E38" s="29"/>
      <c r="F38" s="29"/>
      <c r="G38" s="29"/>
      <c r="H38" s="29"/>
      <c r="I38" s="29"/>
      <c r="J38" s="29"/>
      <c r="K38" s="29"/>
      <c r="L38" s="29"/>
    </row>
    <row r="39" spans="1:12" x14ac:dyDescent="0.2">
      <c r="A39" s="2"/>
      <c r="B39" s="29"/>
      <c r="C39" s="29"/>
      <c r="D39" s="29"/>
      <c r="E39" s="29"/>
      <c r="F39" s="29"/>
      <c r="G39" s="29"/>
      <c r="H39" s="29"/>
      <c r="I39" s="29"/>
      <c r="J39" s="29"/>
      <c r="K39" s="29"/>
      <c r="L39" s="29"/>
    </row>
    <row r="40" spans="1:12" x14ac:dyDescent="0.2">
      <c r="A40" s="2"/>
      <c r="B40" s="29"/>
      <c r="C40" s="29"/>
      <c r="D40" s="29"/>
      <c r="E40" s="29"/>
      <c r="F40" s="29"/>
      <c r="G40" s="29"/>
      <c r="H40" s="29"/>
      <c r="I40" s="29"/>
      <c r="J40" s="29"/>
      <c r="K40" s="29"/>
      <c r="L40" s="29"/>
    </row>
    <row r="41" spans="1:12" x14ac:dyDescent="0.2">
      <c r="A41" s="2"/>
      <c r="B41" s="29"/>
      <c r="C41" s="29"/>
      <c r="D41" s="29"/>
      <c r="E41" s="29"/>
      <c r="F41" s="29"/>
      <c r="G41" s="29"/>
      <c r="H41" s="29"/>
      <c r="I41" s="29"/>
      <c r="J41" s="29"/>
      <c r="K41" s="29"/>
      <c r="L41" s="29"/>
    </row>
    <row r="42" spans="1:12" x14ac:dyDescent="0.2">
      <c r="A42" s="2"/>
      <c r="B42" s="29"/>
      <c r="C42" s="29"/>
      <c r="D42" s="29"/>
      <c r="E42" s="29"/>
      <c r="F42" s="29"/>
      <c r="G42" s="29"/>
      <c r="H42" s="29"/>
      <c r="I42" s="29"/>
      <c r="J42" s="29"/>
      <c r="K42" s="29"/>
      <c r="L42" s="29"/>
    </row>
    <row r="43" spans="1:12" x14ac:dyDescent="0.2">
      <c r="A43" s="2"/>
      <c r="B43" s="29"/>
      <c r="C43" s="29"/>
      <c r="D43" s="29"/>
      <c r="E43" s="29"/>
      <c r="F43" s="29"/>
      <c r="G43" s="29"/>
      <c r="H43" s="29"/>
      <c r="I43" s="29"/>
      <c r="J43" s="29"/>
      <c r="K43" s="29"/>
      <c r="L43" s="29"/>
    </row>
    <row r="44" spans="1:12" x14ac:dyDescent="0.2">
      <c r="A44" s="2"/>
      <c r="B44" s="29"/>
      <c r="C44" s="29"/>
      <c r="D44" s="29"/>
      <c r="E44" s="29"/>
      <c r="F44" s="29"/>
      <c r="G44" s="29"/>
      <c r="H44" s="29"/>
      <c r="I44" s="29"/>
      <c r="J44" s="29"/>
      <c r="K44" s="29"/>
      <c r="L44" s="29"/>
    </row>
    <row r="45" spans="1:12" x14ac:dyDescent="0.2">
      <c r="A45" s="2"/>
      <c r="B45" s="29"/>
      <c r="C45" s="29"/>
      <c r="D45" s="29"/>
      <c r="E45" s="29"/>
      <c r="F45" s="29"/>
      <c r="G45" s="29"/>
      <c r="H45" s="29"/>
      <c r="I45" s="29"/>
      <c r="J45" s="29"/>
      <c r="K45" s="29"/>
      <c r="L45" s="29"/>
    </row>
    <row r="46" spans="1:12" x14ac:dyDescent="0.2">
      <c r="A46" s="2"/>
      <c r="B46" s="29"/>
      <c r="C46" s="29"/>
      <c r="D46" s="29"/>
      <c r="E46" s="29"/>
      <c r="F46" s="29"/>
      <c r="G46" s="29"/>
      <c r="H46" s="29"/>
      <c r="I46" s="29"/>
      <c r="J46" s="29"/>
      <c r="K46" s="29"/>
      <c r="L46" s="29"/>
    </row>
    <row r="47" spans="1:12" x14ac:dyDescent="0.2">
      <c r="A47" s="2"/>
      <c r="B47" s="29"/>
      <c r="C47" s="29"/>
      <c r="D47" s="29"/>
      <c r="E47" s="29"/>
      <c r="F47" s="29"/>
      <c r="G47" s="29"/>
      <c r="H47" s="29"/>
      <c r="I47" s="29"/>
      <c r="J47" s="29"/>
      <c r="K47" s="29"/>
      <c r="L47" s="29"/>
    </row>
    <row r="48" spans="1:12" x14ac:dyDescent="0.2">
      <c r="A48" s="2"/>
      <c r="B48" s="29"/>
      <c r="C48" s="29"/>
      <c r="D48" s="29"/>
      <c r="E48" s="29"/>
      <c r="F48" s="29"/>
      <c r="G48" s="29"/>
      <c r="H48" s="29"/>
      <c r="I48" s="29"/>
      <c r="J48" s="29"/>
      <c r="K48" s="29"/>
      <c r="L48" s="29"/>
    </row>
    <row r="49" spans="1:12" x14ac:dyDescent="0.2">
      <c r="A49" s="2"/>
      <c r="B49" s="29"/>
      <c r="C49" s="29"/>
      <c r="D49" s="29"/>
      <c r="E49" s="29"/>
      <c r="F49" s="29"/>
      <c r="G49" s="29"/>
      <c r="H49" s="29"/>
      <c r="I49" s="29"/>
      <c r="J49" s="29"/>
      <c r="K49" s="29"/>
      <c r="L49" s="29"/>
    </row>
    <row r="50" spans="1:12" x14ac:dyDescent="0.2">
      <c r="A50" s="2"/>
      <c r="B50" s="29"/>
      <c r="C50" s="29"/>
      <c r="D50" s="29"/>
      <c r="E50" s="29"/>
      <c r="F50" s="29"/>
      <c r="G50" s="29"/>
      <c r="H50" s="29"/>
      <c r="I50" s="29"/>
      <c r="J50" s="29"/>
      <c r="K50" s="29"/>
      <c r="L50" s="29"/>
    </row>
    <row r="51" spans="1:12" x14ac:dyDescent="0.2">
      <c r="A51" s="2"/>
      <c r="B51" s="29"/>
      <c r="C51" s="29"/>
      <c r="D51" s="29"/>
      <c r="E51" s="29"/>
      <c r="F51" s="29"/>
      <c r="G51" s="29"/>
      <c r="H51" s="29"/>
      <c r="I51" s="29"/>
      <c r="J51" s="29"/>
      <c r="K51" s="29"/>
      <c r="L51" s="29"/>
    </row>
    <row r="52" spans="1:12" x14ac:dyDescent="0.2">
      <c r="A52" s="2"/>
      <c r="B52" s="29"/>
      <c r="C52" s="29"/>
      <c r="D52" s="29"/>
      <c r="E52" s="29"/>
      <c r="F52" s="29"/>
      <c r="G52" s="29"/>
      <c r="H52" s="29"/>
      <c r="I52" s="29"/>
      <c r="J52" s="29"/>
      <c r="K52" s="29"/>
      <c r="L52" s="29"/>
    </row>
    <row r="53" spans="1:12" x14ac:dyDescent="0.2">
      <c r="A53" s="2"/>
      <c r="B53" s="29"/>
      <c r="C53" s="29"/>
      <c r="D53" s="29"/>
      <c r="E53" s="29"/>
      <c r="F53" s="29"/>
      <c r="G53" s="29"/>
      <c r="H53" s="29"/>
      <c r="I53" s="29"/>
      <c r="J53" s="29"/>
      <c r="K53" s="29"/>
      <c r="L53" s="29"/>
    </row>
    <row r="54" spans="1:12" x14ac:dyDescent="0.2">
      <c r="A54" s="2"/>
      <c r="B54" s="29"/>
      <c r="C54" s="29"/>
      <c r="D54" s="29"/>
      <c r="E54" s="29"/>
      <c r="F54" s="29"/>
      <c r="G54" s="29"/>
      <c r="H54" s="29"/>
      <c r="I54" s="29"/>
      <c r="J54" s="29"/>
      <c r="K54" s="29"/>
      <c r="L54" s="29"/>
    </row>
    <row r="55" spans="1:12" x14ac:dyDescent="0.2">
      <c r="A55" s="2"/>
    </row>
    <row r="56" spans="1:12" x14ac:dyDescent="0.2">
      <c r="A56" s="2"/>
    </row>
    <row r="57" spans="1:12" x14ac:dyDescent="0.2">
      <c r="A57" s="2"/>
    </row>
    <row r="58" spans="1:12" x14ac:dyDescent="0.2">
      <c r="A58" s="2"/>
    </row>
    <row r="59" spans="1:12" x14ac:dyDescent="0.2">
      <c r="B59" s="3"/>
      <c r="C59" s="3"/>
      <c r="D59" s="3"/>
      <c r="E59" s="3"/>
      <c r="F59" s="3"/>
      <c r="G59" s="3"/>
      <c r="H59" s="3"/>
      <c r="I59" s="3"/>
      <c r="J59" s="3"/>
      <c r="K59" s="3"/>
      <c r="L59" s="3"/>
    </row>
    <row r="60" spans="1:12" x14ac:dyDescent="0.2">
      <c r="B60" s="3"/>
      <c r="C60" s="3"/>
      <c r="D60" s="3"/>
      <c r="E60" s="3"/>
      <c r="F60" s="3"/>
      <c r="G60" s="3"/>
      <c r="H60" s="3"/>
      <c r="I60" s="3"/>
      <c r="J60" s="3"/>
      <c r="K60" s="3"/>
      <c r="L60" s="3"/>
    </row>
    <row r="61" spans="1:12" x14ac:dyDescent="0.2">
      <c r="B61" s="3"/>
      <c r="C61" s="3"/>
      <c r="D61" s="3"/>
      <c r="E61" s="3"/>
      <c r="F61" s="3"/>
      <c r="G61" s="3"/>
      <c r="H61" s="3"/>
      <c r="I61" s="3"/>
      <c r="J61" s="3"/>
      <c r="K61" s="3"/>
      <c r="L61" s="3"/>
    </row>
    <row r="62" spans="1:12" x14ac:dyDescent="0.2">
      <c r="B62" s="3"/>
      <c r="C62" s="3"/>
      <c r="D62" s="3"/>
      <c r="E62" s="3"/>
      <c r="F62" s="3"/>
      <c r="G62" s="3"/>
      <c r="H62" s="3"/>
      <c r="I62" s="3"/>
      <c r="J62" s="3"/>
      <c r="K62" s="3"/>
      <c r="L62" s="3"/>
    </row>
    <row r="63" spans="1:12" x14ac:dyDescent="0.2">
      <c r="B63" s="3"/>
      <c r="C63" s="3"/>
      <c r="D63" s="3"/>
      <c r="E63" s="3"/>
      <c r="F63" s="3"/>
      <c r="G63" s="3"/>
      <c r="H63" s="3"/>
      <c r="I63" s="3"/>
      <c r="J63" s="3"/>
      <c r="K63" s="3"/>
      <c r="L63" s="3"/>
    </row>
    <row r="64" spans="1:12" x14ac:dyDescent="0.2">
      <c r="B64" s="3"/>
      <c r="C64" s="3"/>
      <c r="D64" s="3"/>
      <c r="E64" s="3"/>
      <c r="F64" s="3"/>
      <c r="G64" s="3"/>
      <c r="H64" s="3"/>
      <c r="I64" s="3"/>
      <c r="J64" s="3"/>
      <c r="K64" s="3"/>
      <c r="L64" s="3"/>
    </row>
    <row r="65" spans="2:12" x14ac:dyDescent="0.2">
      <c r="B65" s="3"/>
      <c r="C65" s="3"/>
      <c r="D65" s="3"/>
      <c r="E65" s="3"/>
      <c r="F65" s="3"/>
      <c r="G65" s="3"/>
      <c r="H65" s="3"/>
      <c r="I65" s="3"/>
      <c r="J65" s="3"/>
      <c r="K65" s="3"/>
      <c r="L65" s="3"/>
    </row>
    <row r="66" spans="2:12" x14ac:dyDescent="0.2">
      <c r="B66" s="3"/>
      <c r="C66" s="3"/>
      <c r="D66" s="3"/>
      <c r="E66" s="3"/>
      <c r="F66" s="3"/>
      <c r="G66" s="3"/>
      <c r="H66" s="3"/>
      <c r="I66" s="3"/>
      <c r="J66" s="3"/>
      <c r="K66" s="3"/>
      <c r="L66" s="3"/>
    </row>
    <row r="67" spans="2:12" x14ac:dyDescent="0.2">
      <c r="B67" s="3"/>
      <c r="C67" s="3"/>
      <c r="D67" s="3"/>
      <c r="E67" s="3"/>
      <c r="F67" s="3"/>
      <c r="G67" s="3"/>
      <c r="H67" s="3"/>
      <c r="I67" s="3"/>
      <c r="J67" s="3"/>
      <c r="K67" s="3"/>
      <c r="L67" s="3"/>
    </row>
    <row r="68" spans="2:12" x14ac:dyDescent="0.2">
      <c r="B68" s="3"/>
      <c r="C68" s="3"/>
      <c r="D68" s="3"/>
      <c r="E68" s="3"/>
      <c r="F68" s="3"/>
      <c r="G68" s="3"/>
      <c r="H68" s="3"/>
      <c r="I68" s="3"/>
      <c r="J68" s="3"/>
      <c r="K68" s="3"/>
      <c r="L68" s="3"/>
    </row>
    <row r="69" spans="2:12" x14ac:dyDescent="0.2">
      <c r="B69" s="3"/>
      <c r="C69" s="3"/>
      <c r="D69" s="3"/>
      <c r="E69" s="3"/>
      <c r="F69" s="3"/>
      <c r="G69" s="3"/>
      <c r="H69" s="3"/>
      <c r="I69" s="3"/>
      <c r="J69" s="3"/>
      <c r="K69" s="3"/>
      <c r="L69" s="3"/>
    </row>
    <row r="70" spans="2:12" x14ac:dyDescent="0.2">
      <c r="B70" s="3"/>
      <c r="C70" s="3"/>
      <c r="D70" s="3"/>
      <c r="E70" s="3"/>
      <c r="F70" s="3"/>
      <c r="G70" s="3"/>
      <c r="H70" s="3"/>
      <c r="I70" s="3"/>
      <c r="J70" s="3"/>
      <c r="K70" s="3"/>
      <c r="L70" s="3"/>
    </row>
    <row r="71" spans="2:12" x14ac:dyDescent="0.2">
      <c r="B71" s="3"/>
      <c r="C71" s="3"/>
      <c r="D71" s="3"/>
      <c r="E71" s="3"/>
      <c r="F71" s="3"/>
      <c r="G71" s="3"/>
      <c r="H71" s="3"/>
      <c r="I71" s="3"/>
      <c r="J71" s="3"/>
      <c r="K71" s="3"/>
      <c r="L71" s="3"/>
    </row>
    <row r="72" spans="2:12" x14ac:dyDescent="0.2">
      <c r="B72" s="3"/>
      <c r="C72" s="3"/>
      <c r="D72" s="3"/>
      <c r="E72" s="3"/>
      <c r="F72" s="3"/>
      <c r="G72" s="3"/>
      <c r="H72" s="3"/>
      <c r="I72" s="3"/>
      <c r="J72" s="3"/>
      <c r="K72" s="3"/>
      <c r="L72" s="3"/>
    </row>
    <row r="73" spans="2:12" x14ac:dyDescent="0.2">
      <c r="B73" s="3"/>
      <c r="C73" s="3"/>
      <c r="D73" s="3"/>
      <c r="E73" s="3"/>
      <c r="F73" s="3"/>
      <c r="G73" s="3"/>
      <c r="H73" s="3"/>
      <c r="I73" s="3"/>
      <c r="J73" s="3"/>
      <c r="K73" s="3"/>
      <c r="L73" s="3"/>
    </row>
    <row r="74" spans="2:12" x14ac:dyDescent="0.2">
      <c r="B74" s="3"/>
      <c r="C74" s="3"/>
      <c r="D74" s="3"/>
      <c r="E74" s="3"/>
      <c r="F74" s="3"/>
      <c r="G74" s="3"/>
      <c r="H74" s="3"/>
      <c r="I74" s="3"/>
      <c r="J74" s="3"/>
      <c r="K74" s="3"/>
      <c r="L74" s="3"/>
    </row>
    <row r="75" spans="2:12" x14ac:dyDescent="0.2">
      <c r="B75" s="3"/>
      <c r="C75" s="3"/>
      <c r="D75" s="3"/>
      <c r="E75" s="3"/>
      <c r="F75" s="3"/>
      <c r="G75" s="3"/>
      <c r="H75" s="3"/>
      <c r="I75" s="3"/>
      <c r="J75" s="3"/>
      <c r="K75" s="3"/>
      <c r="L75" s="3"/>
    </row>
    <row r="76" spans="2:12" x14ac:dyDescent="0.2">
      <c r="B76" s="3"/>
      <c r="C76" s="3"/>
      <c r="D76" s="3"/>
      <c r="E76" s="3"/>
      <c r="F76" s="3"/>
      <c r="G76" s="3"/>
      <c r="H76" s="3"/>
      <c r="I76" s="3"/>
      <c r="J76" s="3"/>
      <c r="K76" s="3"/>
      <c r="L76" s="3"/>
    </row>
    <row r="77" spans="2:12" x14ac:dyDescent="0.2">
      <c r="B77" s="3"/>
      <c r="C77" s="3"/>
      <c r="D77" s="3"/>
      <c r="E77" s="3"/>
      <c r="F77" s="3"/>
      <c r="G77" s="3"/>
      <c r="H77" s="3"/>
      <c r="I77" s="3"/>
      <c r="J77" s="3"/>
      <c r="K77" s="3"/>
      <c r="L77" s="3"/>
    </row>
    <row r="78" spans="2:12" x14ac:dyDescent="0.2">
      <c r="B78" s="3"/>
      <c r="C78" s="3"/>
      <c r="D78" s="3"/>
      <c r="E78" s="3"/>
      <c r="F78" s="3"/>
      <c r="G78" s="3"/>
      <c r="H78" s="3"/>
      <c r="I78" s="3"/>
      <c r="J78" s="3"/>
      <c r="K78" s="3"/>
      <c r="L78" s="3"/>
    </row>
    <row r="79" spans="2:12" x14ac:dyDescent="0.2">
      <c r="B79" s="3"/>
      <c r="C79" s="3"/>
      <c r="D79" s="3"/>
      <c r="E79" s="3"/>
      <c r="F79" s="3"/>
      <c r="G79" s="3"/>
      <c r="H79" s="3"/>
      <c r="I79" s="3"/>
      <c r="J79" s="3"/>
      <c r="K79" s="3"/>
      <c r="L79" s="3"/>
    </row>
    <row r="80" spans="2:12" x14ac:dyDescent="0.2">
      <c r="B80" s="3"/>
      <c r="C80" s="3"/>
      <c r="D80" s="3"/>
      <c r="E80" s="3"/>
      <c r="F80" s="3"/>
      <c r="G80" s="3"/>
      <c r="H80" s="3"/>
      <c r="I80" s="3"/>
      <c r="J80" s="3"/>
      <c r="K80" s="3"/>
      <c r="L80" s="3"/>
    </row>
    <row r="81" spans="2:12" x14ac:dyDescent="0.2">
      <c r="B81" s="3"/>
      <c r="C81" s="3"/>
      <c r="D81" s="3"/>
      <c r="E81" s="3"/>
      <c r="F81" s="3"/>
      <c r="G81" s="3"/>
      <c r="H81" s="3"/>
      <c r="I81" s="3"/>
      <c r="J81" s="3"/>
      <c r="K81" s="3"/>
      <c r="L81" s="3"/>
    </row>
    <row r="82" spans="2:12" x14ac:dyDescent="0.2">
      <c r="B82" s="3"/>
      <c r="C82" s="3"/>
      <c r="D82" s="3"/>
      <c r="E82" s="3"/>
      <c r="F82" s="3"/>
      <c r="G82" s="3"/>
      <c r="H82" s="3"/>
      <c r="I82" s="3"/>
      <c r="J82" s="3"/>
      <c r="K82" s="3"/>
      <c r="L82" s="3"/>
    </row>
    <row r="83" spans="2:12" x14ac:dyDescent="0.2">
      <c r="B83" s="3"/>
      <c r="C83" s="3"/>
      <c r="D83" s="3"/>
      <c r="E83" s="3"/>
      <c r="F83" s="3"/>
      <c r="G83" s="3"/>
      <c r="H83" s="3"/>
      <c r="I83" s="3"/>
      <c r="J83" s="3"/>
      <c r="K83" s="3"/>
      <c r="L83" s="3"/>
    </row>
    <row r="84" spans="2:12" x14ac:dyDescent="0.2">
      <c r="B84" s="3"/>
      <c r="C84" s="3"/>
      <c r="D84" s="3"/>
      <c r="E84" s="3"/>
      <c r="F84" s="3"/>
      <c r="G84" s="3"/>
      <c r="H84" s="3"/>
      <c r="I84" s="3"/>
      <c r="J84" s="3"/>
      <c r="K84" s="3"/>
      <c r="L84" s="3"/>
    </row>
    <row r="85" spans="2:12" x14ac:dyDescent="0.2">
      <c r="B85" s="3"/>
      <c r="C85" s="3"/>
      <c r="D85" s="3"/>
      <c r="E85" s="3"/>
      <c r="F85" s="3"/>
      <c r="G85" s="3"/>
      <c r="H85" s="3"/>
      <c r="I85" s="3"/>
      <c r="J85" s="3"/>
      <c r="K85" s="3"/>
      <c r="L85" s="3"/>
    </row>
    <row r="86" spans="2:12" x14ac:dyDescent="0.2">
      <c r="B86" s="35"/>
      <c r="C86" s="35"/>
      <c r="D86" s="35"/>
      <c r="E86" s="35"/>
      <c r="F86" s="35"/>
      <c r="G86" s="35"/>
      <c r="H86" s="35"/>
      <c r="I86" s="35"/>
      <c r="J86" s="3"/>
      <c r="K86" s="3"/>
      <c r="L86" s="3"/>
    </row>
  </sheetData>
  <phoneticPr fontId="2" type="noConversion"/>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N120"/>
  <sheetViews>
    <sheetView zoomScale="80" zoomScaleNormal="80"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30" width="8.7109375" style="1" customWidth="1"/>
    <col min="31" max="31" width="2.7109375" style="1" customWidth="1"/>
    <col min="32" max="39" width="8.7109375" style="1" customWidth="1"/>
    <col min="40" max="16384" width="9.140625" style="1"/>
  </cols>
  <sheetData>
    <row r="1" spans="1:40" x14ac:dyDescent="0.2">
      <c r="A1" s="40" t="s">
        <v>94</v>
      </c>
      <c r="B1" s="40">
        <f>'DELFI-tool'!AL42</f>
        <v>10</v>
      </c>
      <c r="C1" s="40"/>
      <c r="D1" s="40"/>
      <c r="E1" s="40"/>
      <c r="F1" s="40"/>
      <c r="G1" s="40"/>
      <c r="H1" s="40"/>
      <c r="I1" s="40"/>
      <c r="J1" s="40"/>
      <c r="K1" s="40"/>
      <c r="L1" s="40"/>
      <c r="M1" s="40"/>
      <c r="N1" s="62" t="s">
        <v>76</v>
      </c>
      <c r="O1" s="62"/>
      <c r="P1" s="62"/>
      <c r="Q1" s="62"/>
      <c r="R1" s="62"/>
      <c r="S1" s="62"/>
      <c r="T1" s="62"/>
      <c r="U1" s="62"/>
      <c r="V1" s="40"/>
      <c r="W1" s="62" t="s">
        <v>76</v>
      </c>
      <c r="X1" s="62"/>
      <c r="Y1" s="62"/>
      <c r="Z1" s="62"/>
      <c r="AA1" s="62"/>
      <c r="AB1" s="62"/>
      <c r="AC1" s="62"/>
      <c r="AD1" s="62"/>
      <c r="AE1" s="40"/>
      <c r="AF1" s="40"/>
      <c r="AG1" s="40"/>
      <c r="AH1" s="40"/>
      <c r="AI1" s="40"/>
      <c r="AJ1" s="40"/>
      <c r="AK1" s="40"/>
      <c r="AL1" s="40"/>
      <c r="AM1" s="40"/>
      <c r="AN1" s="40"/>
    </row>
    <row r="2" spans="1:40" x14ac:dyDescent="0.2">
      <c r="A2" s="40" t="s">
        <v>75</v>
      </c>
      <c r="B2" s="40"/>
      <c r="C2" s="40"/>
      <c r="D2" s="40"/>
      <c r="E2" s="40"/>
      <c r="F2" s="40"/>
      <c r="G2" s="40"/>
      <c r="H2" s="40"/>
      <c r="I2" s="40"/>
      <c r="J2" s="40"/>
      <c r="K2" s="40"/>
      <c r="L2" s="40"/>
      <c r="M2" s="41" t="s">
        <v>1</v>
      </c>
      <c r="N2" s="42">
        <v>1</v>
      </c>
      <c r="O2" s="40"/>
      <c r="P2" s="40"/>
      <c r="Q2" s="40"/>
      <c r="R2" s="40"/>
      <c r="S2" s="40"/>
      <c r="T2" s="40"/>
      <c r="U2" s="40"/>
      <c r="V2" s="40"/>
      <c r="W2" s="40"/>
      <c r="X2" s="40"/>
      <c r="Y2" s="40"/>
      <c r="Z2" s="40"/>
      <c r="AA2" s="40"/>
      <c r="AB2" s="40"/>
      <c r="AC2" s="40"/>
      <c r="AD2" s="40"/>
      <c r="AE2" s="40"/>
      <c r="AF2" s="40"/>
      <c r="AG2" s="40"/>
      <c r="AH2" s="40"/>
      <c r="AI2" s="40"/>
      <c r="AJ2" s="40"/>
      <c r="AK2" s="40"/>
      <c r="AL2" s="40"/>
      <c r="AM2" s="40"/>
      <c r="AN2" s="40"/>
    </row>
    <row r="3" spans="1:40" x14ac:dyDescent="0.2">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row>
    <row r="4" spans="1:40" x14ac:dyDescent="0.2">
      <c r="A4" s="40"/>
      <c r="B4" s="40"/>
      <c r="C4" s="40"/>
      <c r="D4" s="40"/>
      <c r="E4" s="40"/>
      <c r="F4" s="40"/>
      <c r="G4" s="40"/>
      <c r="H4" s="40"/>
      <c r="I4" s="40"/>
      <c r="J4" s="40"/>
      <c r="K4" s="40"/>
      <c r="L4" s="40"/>
      <c r="M4" s="41" t="s">
        <v>4</v>
      </c>
      <c r="N4" s="42">
        <f>'DELFI-tool'!AN42-'DELFI-tool'!$AL42</f>
        <v>0</v>
      </c>
      <c r="O4" s="42">
        <f>'DELFI-tool'!AO42-'DELFI-tool'!$AL42</f>
        <v>0</v>
      </c>
      <c r="P4" s="42">
        <f>'DELFI-tool'!AP42-'DELFI-tool'!$AL42</f>
        <v>0</v>
      </c>
      <c r="Q4" s="42">
        <f>'DELFI-tool'!AQ42-'DELFI-tool'!$AL42</f>
        <v>0</v>
      </c>
      <c r="R4" s="42">
        <f>'DELFI-tool'!AR42-'DELFI-tool'!$AL42</f>
        <v>0</v>
      </c>
      <c r="S4" s="42">
        <f>'DELFI-tool'!AS42-'DELFI-tool'!$AL42</f>
        <v>0</v>
      </c>
      <c r="T4" s="42">
        <f>'DELFI-tool'!AT42-'DELFI-tool'!$AL42</f>
        <v>0</v>
      </c>
      <c r="U4" s="42">
        <f>'DELFI-tool'!AU42-'DELFI-tool'!$AL42</f>
        <v>0</v>
      </c>
      <c r="V4" s="40"/>
      <c r="W4" s="40"/>
      <c r="X4" s="40"/>
      <c r="Y4" s="40"/>
      <c r="Z4" s="40"/>
      <c r="AA4" s="40"/>
      <c r="AB4" s="40"/>
      <c r="AC4" s="40"/>
      <c r="AD4" s="40"/>
      <c r="AE4" s="40"/>
      <c r="AF4" s="40"/>
      <c r="AG4" s="40"/>
      <c r="AH4" s="40"/>
      <c r="AI4" s="40"/>
      <c r="AJ4" s="40"/>
      <c r="AK4" s="40"/>
      <c r="AL4" s="40"/>
      <c r="AM4" s="40"/>
      <c r="AN4" s="40"/>
    </row>
    <row r="5" spans="1:40" x14ac:dyDescent="0.2">
      <c r="A5" s="40"/>
      <c r="B5" s="40"/>
      <c r="C5" s="40"/>
      <c r="D5" s="40"/>
      <c r="E5" s="40"/>
      <c r="F5" s="40"/>
      <c r="G5" s="40"/>
      <c r="H5" s="40"/>
      <c r="I5" s="40"/>
      <c r="J5" s="40"/>
      <c r="K5" s="40"/>
      <c r="L5" s="40"/>
      <c r="M5" s="41"/>
      <c r="N5" s="42"/>
      <c r="O5" s="42"/>
      <c r="P5" s="42"/>
      <c r="Q5" s="42"/>
      <c r="R5" s="42"/>
      <c r="S5" s="42"/>
      <c r="T5" s="42"/>
      <c r="U5" s="42"/>
      <c r="V5" s="40"/>
      <c r="W5" s="40"/>
      <c r="X5" s="40"/>
      <c r="Y5" s="40"/>
      <c r="Z5" s="40"/>
      <c r="AA5" s="40"/>
      <c r="AB5" s="40"/>
      <c r="AC5" s="40"/>
      <c r="AD5" s="40"/>
      <c r="AE5" s="40"/>
      <c r="AF5" s="40"/>
      <c r="AG5" s="40"/>
      <c r="AH5" s="40"/>
      <c r="AI5" s="40"/>
      <c r="AJ5" s="40"/>
      <c r="AK5" s="40"/>
      <c r="AL5" s="40"/>
      <c r="AM5" s="40"/>
      <c r="AN5" s="40"/>
    </row>
    <row r="6" spans="1:40" x14ac:dyDescent="0.2">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row>
    <row r="7" spans="1:40" x14ac:dyDescent="0.2">
      <c r="A7" s="40"/>
      <c r="B7" s="43" t="s">
        <v>50</v>
      </c>
      <c r="C7" s="40"/>
      <c r="D7" s="40"/>
      <c r="E7" s="40"/>
      <c r="F7" s="40"/>
      <c r="G7" s="40"/>
      <c r="H7" s="40"/>
      <c r="I7" s="40"/>
      <c r="J7" s="40"/>
      <c r="K7" s="40"/>
      <c r="L7" s="40"/>
      <c r="M7" s="41"/>
      <c r="N7" s="43" t="s">
        <v>49</v>
      </c>
      <c r="O7" s="40"/>
      <c r="P7" s="40"/>
      <c r="Q7" s="40"/>
      <c r="R7" s="40"/>
      <c r="S7" s="40"/>
      <c r="T7" s="40"/>
      <c r="U7" s="40"/>
      <c r="V7" s="40"/>
      <c r="W7" s="43" t="s">
        <v>52</v>
      </c>
      <c r="X7" s="40"/>
      <c r="Y7" s="40"/>
      <c r="Z7" s="40"/>
      <c r="AA7" s="40"/>
      <c r="AB7" s="40"/>
      <c r="AC7" s="40"/>
      <c r="AD7" s="40"/>
      <c r="AE7" s="40"/>
      <c r="AF7" s="43" t="s">
        <v>48</v>
      </c>
      <c r="AG7" s="40"/>
      <c r="AH7" s="40"/>
      <c r="AI7" s="40"/>
      <c r="AJ7" s="40"/>
      <c r="AK7" s="40"/>
      <c r="AL7" s="40"/>
      <c r="AM7" s="40"/>
      <c r="AN7" s="40"/>
    </row>
    <row r="8" spans="1:40" x14ac:dyDescent="0.2">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row>
    <row r="9" spans="1:40" x14ac:dyDescent="0.2">
      <c r="A9" s="43"/>
      <c r="B9" s="40">
        <v>1</v>
      </c>
      <c r="C9" s="40">
        <v>2</v>
      </c>
      <c r="D9" s="40">
        <v>3</v>
      </c>
      <c r="E9" s="40">
        <v>4</v>
      </c>
      <c r="F9" s="40">
        <v>5</v>
      </c>
      <c r="G9" s="40">
        <v>6</v>
      </c>
      <c r="H9" s="40">
        <v>7</v>
      </c>
      <c r="I9" s="40">
        <v>8</v>
      </c>
      <c r="J9" s="40"/>
      <c r="K9" s="40" t="s">
        <v>16</v>
      </c>
      <c r="L9" s="40" t="s">
        <v>51</v>
      </c>
      <c r="M9" s="40"/>
      <c r="N9" s="40">
        <v>1</v>
      </c>
      <c r="O9" s="40">
        <v>2</v>
      </c>
      <c r="P9" s="40">
        <v>3</v>
      </c>
      <c r="Q9" s="40">
        <v>4</v>
      </c>
      <c r="R9" s="40">
        <v>5</v>
      </c>
      <c r="S9" s="40">
        <v>6</v>
      </c>
      <c r="T9" s="40">
        <v>7</v>
      </c>
      <c r="U9" s="40">
        <v>8</v>
      </c>
      <c r="V9" s="40"/>
      <c r="W9" s="40">
        <v>1</v>
      </c>
      <c r="X9" s="40">
        <v>2</v>
      </c>
      <c r="Y9" s="40">
        <v>3</v>
      </c>
      <c r="Z9" s="40">
        <v>4</v>
      </c>
      <c r="AA9" s="40">
        <v>5</v>
      </c>
      <c r="AB9" s="40">
        <v>6</v>
      </c>
      <c r="AC9" s="40">
        <v>7</v>
      </c>
      <c r="AD9" s="40">
        <v>8</v>
      </c>
      <c r="AE9" s="40"/>
      <c r="AF9" s="40">
        <v>1</v>
      </c>
      <c r="AG9" s="40">
        <v>2</v>
      </c>
      <c r="AH9" s="40">
        <v>3</v>
      </c>
      <c r="AI9" s="40">
        <v>4</v>
      </c>
      <c r="AJ9" s="40">
        <v>5</v>
      </c>
      <c r="AK9" s="40">
        <v>6</v>
      </c>
      <c r="AL9" s="40">
        <v>7</v>
      </c>
      <c r="AM9" s="40">
        <v>8</v>
      </c>
      <c r="AN9" s="40"/>
    </row>
    <row r="10" spans="1:40" x14ac:dyDescent="0.2">
      <c r="A10" s="37" t="s">
        <v>53</v>
      </c>
      <c r="B10" s="44"/>
      <c r="C10" s="44"/>
      <c r="D10" s="44"/>
      <c r="E10" s="44"/>
      <c r="F10" s="44"/>
      <c r="G10" s="44"/>
      <c r="H10" s="44"/>
      <c r="I10" s="44"/>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row>
    <row r="11" spans="1:40" x14ac:dyDescent="0.2">
      <c r="A11" s="38" t="s">
        <v>54</v>
      </c>
      <c r="B11" s="45">
        <v>0.98229809570113003</v>
      </c>
      <c r="C11" s="45">
        <v>1.05870011710541</v>
      </c>
      <c r="D11" s="45">
        <v>1.1011969725984101</v>
      </c>
      <c r="E11" s="45">
        <v>0.92757887542487505</v>
      </c>
      <c r="F11" s="45">
        <v>0.71467584176604304</v>
      </c>
      <c r="G11" s="45">
        <v>0.62005209254205296</v>
      </c>
      <c r="H11" s="45">
        <v>0.57906956911610397</v>
      </c>
      <c r="I11" s="45">
        <v>0.58262959549820503</v>
      </c>
      <c r="J11" s="40"/>
      <c r="K11" s="40" t="s">
        <v>2</v>
      </c>
      <c r="L11" s="42">
        <v>1.5</v>
      </c>
      <c r="M11" s="40"/>
      <c r="N11" s="46">
        <f t="shared" ref="N11:N18" si="0">($N$4*B11)/$N$2</f>
        <v>0</v>
      </c>
      <c r="O11" s="46">
        <f t="shared" ref="O11:O18" si="1">($N$4*C11+($O$4-2*$N$4)*B11)/$N$2</f>
        <v>0</v>
      </c>
      <c r="P11" s="46">
        <f t="shared" ref="P11:P18" si="2">($N$4*D11+($O$4-2*$N$4)*C11+($P$4-2*$O$4)*B11 +$N$4*B11)/$N$2</f>
        <v>0</v>
      </c>
      <c r="Q11" s="46">
        <f t="shared" ref="Q11:Q18" si="3">($N$4*E11+($O$4-2*$N$4)*D11+($P$4-2*$O$4)*C11+($Q$4-2*$P$4)*B11+$N$4*C11+$O$4*B11)/$N$2</f>
        <v>0</v>
      </c>
      <c r="R11" s="46">
        <f t="shared" ref="R11:R18" si="4">($N$4*F11+($O$4-2*$N$4)*E11+($P$4-2*$O$4)*D11+($Q$4-2*$P$4)*C11+($R$4-2*$Q$4)*B11+$N$4*D11+$O$4*C11+$P$4*B11)/$N$2</f>
        <v>0</v>
      </c>
      <c r="S11" s="46">
        <f t="shared" ref="S11:S18" si="5">($N$4*G11+($O$4-2*$N$4)*F11+($P$4-2*$O$4)*E11+($Q$4-2*$P$4)*D11+($R$4-2*$Q$4)*C11+($S$4-2*$R$4)*B11                                  +$N$4*E11+$O$4*D11+$P$4*C11+$Q$4*B11)/$N$2</f>
        <v>0</v>
      </c>
      <c r="T11" s="46">
        <f t="shared" ref="T11:T18" si="6">($N$4*H11+($O$4-2*$N$4)*G11+($P$4-2*$O$4)*F11+($Q$4-2*$P$4)*E11+($R$4-2*$Q$4)*D11+($S$4-2*$R$4)*C11+($T$4-2*$S$4)*B11+$N$4*F11+$O$4*E11+$P$4*D11+$Q$4*C11+$R$4*B11)/$N$2</f>
        <v>0</v>
      </c>
      <c r="U11" s="46">
        <f t="shared" ref="U11:U18" si="7">($N$4*I11+($O$4-2*$N$4)*H11+($P$4-2*$O$4)*G11+($Q$4-2*$P$4)*F11+($R$4-2*$Q$4)*E11+($S$4-2*$R$4)*D11+($T$4-2*$S$4)*C11+($U$4-2*$R$4)*B11+$N$4*G11+$O$4*F11+$P$4*E11+$Q$4*D11+$R$4*C11+$S$4*B11)/$N$2</f>
        <v>0</v>
      </c>
      <c r="V11" s="40"/>
      <c r="W11" s="46">
        <f>($N$4*B11)/$N$2</f>
        <v>0</v>
      </c>
      <c r="X11" s="46">
        <f>($N$4*C11+($O$4-$N$4)*B11)/$N$2</f>
        <v>0</v>
      </c>
      <c r="Y11" s="46">
        <f>($N$4*D11+($O$4-$N$4)*C11+($P$4-$O$4)*B11)/$N$2</f>
        <v>0</v>
      </c>
      <c r="Z11" s="46">
        <f>($N$4*E11+($O$4-$N$4)*D11+($P$4-$O$4)*C11+($Q$4-$P$4)*B11)/$N$2</f>
        <v>0</v>
      </c>
      <c r="AA11" s="46">
        <f>($N$4*F11+($O$4-$N$4)*E11+($P$4-$O$4)*D11+($Q$4-$P$4)*C11+($R$4-$Q$4)*B11)/$N$2</f>
        <v>0</v>
      </c>
      <c r="AB11" s="46">
        <f>($N$4*G11+($O$4-$N$4)*F11+($P$4-$O$4)*E11+($Q$4-$P$4)*D11+($R$4-$Q$4)*C11+($S$4-$R$4)*B11)/$N$2</f>
        <v>0</v>
      </c>
      <c r="AC11" s="46">
        <f>($N$4*H11+($O$4-$N$4)*G11+($P$4-$O$4)*F11+($Q$4-$P$4)*E11+($R$4-$Q$4)*D11+($S$4-$R$4)*C11+($T$4-$S$4)*B11)/$N$2</f>
        <v>0</v>
      </c>
      <c r="AD11" s="46">
        <f>($N$4*I11+($O$4-$N$4)*H11+($P$4-$O$4)*G11+($Q$4-$P$4)*F11+($R$4-$Q$4)*E11+($S$4-$R$4)*D11+($T$4-$S$4)*C11+($U$4-$T$4)*B11)/$N$2</f>
        <v>0</v>
      </c>
      <c r="AE11" s="40"/>
      <c r="AF11" s="46">
        <f t="shared" ref="AF11:AM18" si="8">W11-B11</f>
        <v>-0.98229809570113003</v>
      </c>
      <c r="AG11" s="46">
        <f t="shared" si="8"/>
        <v>-1.05870011710541</v>
      </c>
      <c r="AH11" s="46">
        <f t="shared" si="8"/>
        <v>-1.1011969725984101</v>
      </c>
      <c r="AI11" s="46">
        <f t="shared" si="8"/>
        <v>-0.92757887542487505</v>
      </c>
      <c r="AJ11" s="46">
        <f t="shared" si="8"/>
        <v>-0.71467584176604304</v>
      </c>
      <c r="AK11" s="46">
        <f t="shared" si="8"/>
        <v>-0.62005209254205296</v>
      </c>
      <c r="AL11" s="46">
        <f t="shared" si="8"/>
        <v>-0.57906956911610397</v>
      </c>
      <c r="AM11" s="46">
        <f t="shared" si="8"/>
        <v>-0.58262959549820503</v>
      </c>
      <c r="AN11" s="40"/>
    </row>
    <row r="12" spans="1:40" x14ac:dyDescent="0.2">
      <c r="A12" s="38" t="s">
        <v>55</v>
      </c>
      <c r="B12" s="45">
        <v>8.1842546635028907E-2</v>
      </c>
      <c r="C12" s="45">
        <v>0.53339560384886697</v>
      </c>
      <c r="D12" s="45">
        <v>0.91208251827713205</v>
      </c>
      <c r="E12" s="45">
        <v>0.98281607464135601</v>
      </c>
      <c r="F12" s="45">
        <v>0.86641346443785106</v>
      </c>
      <c r="G12" s="45">
        <v>0.71006630149652405</v>
      </c>
      <c r="H12" s="45">
        <v>0.63614124756621504</v>
      </c>
      <c r="I12" s="45">
        <v>0.59931251686085596</v>
      </c>
      <c r="J12" s="40"/>
      <c r="K12" s="40" t="s">
        <v>2</v>
      </c>
      <c r="L12" s="42">
        <v>1.5</v>
      </c>
      <c r="M12" s="40"/>
      <c r="N12" s="46">
        <f t="shared" si="0"/>
        <v>0</v>
      </c>
      <c r="O12" s="46">
        <f t="shared" si="1"/>
        <v>0</v>
      </c>
      <c r="P12" s="46">
        <f t="shared" si="2"/>
        <v>0</v>
      </c>
      <c r="Q12" s="46">
        <f t="shared" si="3"/>
        <v>0</v>
      </c>
      <c r="R12" s="46">
        <f t="shared" si="4"/>
        <v>0</v>
      </c>
      <c r="S12" s="46">
        <f t="shared" si="5"/>
        <v>0</v>
      </c>
      <c r="T12" s="46">
        <f t="shared" si="6"/>
        <v>0</v>
      </c>
      <c r="U12" s="46">
        <f t="shared" si="7"/>
        <v>0</v>
      </c>
      <c r="V12" s="40"/>
      <c r="W12" s="46">
        <f t="shared" ref="W12:W18" si="9">($N$4*B12)/$N$2</f>
        <v>0</v>
      </c>
      <c r="X12" s="46">
        <f t="shared" ref="X12:X18" si="10">($N$4*C12+($O$4-$N$4)*B12)/$N$2</f>
        <v>0</v>
      </c>
      <c r="Y12" s="46">
        <f t="shared" ref="Y12:Y18" si="11">($N$4*D12+($O$4-$N$4)*C12+($P$4-$O$4)*B12)/$N$2</f>
        <v>0</v>
      </c>
      <c r="Z12" s="46">
        <f t="shared" ref="Z12:Z18" si="12">($N$4*E12+($O$4-$N$4)*D12+($P$4-$O$4)*C12+($Q$4-$P$4)*B12)/$N$2</f>
        <v>0</v>
      </c>
      <c r="AA12" s="46">
        <f t="shared" ref="AA12:AA18" si="13">($N$4*F12+($O$4-$N$4)*E12+($P$4-$O$4)*D12+($Q$4-$P$4)*C12+($R$4-$Q$4)*B12)/$N$2</f>
        <v>0</v>
      </c>
      <c r="AB12" s="46">
        <f t="shared" ref="AB12:AB18" si="14">($N$4*G12+($O$4-$N$4)*F12+($P$4-$O$4)*E12+($Q$4-$P$4)*D12+($R$4-$Q$4)*C12+($S$4-$R$4)*B12)/$N$2</f>
        <v>0</v>
      </c>
      <c r="AC12" s="46">
        <f t="shared" ref="AC12:AC18" si="15">($N$4*H12+($O$4-$N$4)*G12+($P$4-$O$4)*F12+($Q$4-$P$4)*E12+($R$4-$Q$4)*D12+($S$4-$R$4)*C12+($T$4-$S$4)*B12)/$N$2</f>
        <v>0</v>
      </c>
      <c r="AD12" s="46">
        <f t="shared" ref="AD12:AD18" si="16">($N$4*I12+($O$4-$N$4)*H12+($P$4-$O$4)*G12+($Q$4-$P$4)*F12+($R$4-$Q$4)*E12+($S$4-$R$4)*D12+($T$4-$S$4)*C12+($U$4-$T$4)*B12)/$N$2</f>
        <v>0</v>
      </c>
      <c r="AE12" s="40"/>
      <c r="AF12" s="46">
        <f t="shared" si="8"/>
        <v>-8.1842546635028907E-2</v>
      </c>
      <c r="AG12" s="46">
        <f t="shared" si="8"/>
        <v>-0.53339560384886697</v>
      </c>
      <c r="AH12" s="46">
        <f t="shared" si="8"/>
        <v>-0.91208251827713205</v>
      </c>
      <c r="AI12" s="46">
        <f t="shared" si="8"/>
        <v>-0.98281607464135601</v>
      </c>
      <c r="AJ12" s="46">
        <f t="shared" si="8"/>
        <v>-0.86641346443785106</v>
      </c>
      <c r="AK12" s="46">
        <f t="shared" si="8"/>
        <v>-0.71006630149652405</v>
      </c>
      <c r="AL12" s="46">
        <f t="shared" si="8"/>
        <v>-0.63614124756621504</v>
      </c>
      <c r="AM12" s="46">
        <f t="shared" si="8"/>
        <v>-0.59931251686085596</v>
      </c>
      <c r="AN12" s="40"/>
    </row>
    <row r="13" spans="1:40" x14ac:dyDescent="0.2">
      <c r="A13" s="38" t="s">
        <v>56</v>
      </c>
      <c r="B13" s="45">
        <v>4.1099978164044697E-2</v>
      </c>
      <c r="C13" s="45">
        <v>0.55279907333477796</v>
      </c>
      <c r="D13" s="45">
        <v>0.91546593237276197</v>
      </c>
      <c r="E13" s="45">
        <v>1.00854717252079</v>
      </c>
      <c r="F13" s="45">
        <v>1.14403126539299</v>
      </c>
      <c r="G13" s="45">
        <v>1.1869722264391001</v>
      </c>
      <c r="H13" s="45">
        <v>1.2156967335717701</v>
      </c>
      <c r="I13" s="45">
        <v>1.10451473489275</v>
      </c>
      <c r="J13" s="40"/>
      <c r="K13" s="40" t="s">
        <v>2</v>
      </c>
      <c r="L13" s="42">
        <v>1.5</v>
      </c>
      <c r="M13" s="40"/>
      <c r="N13" s="46">
        <f t="shared" si="0"/>
        <v>0</v>
      </c>
      <c r="O13" s="46">
        <f t="shared" si="1"/>
        <v>0</v>
      </c>
      <c r="P13" s="46">
        <f t="shared" si="2"/>
        <v>0</v>
      </c>
      <c r="Q13" s="46">
        <f t="shared" si="3"/>
        <v>0</v>
      </c>
      <c r="R13" s="46">
        <f t="shared" si="4"/>
        <v>0</v>
      </c>
      <c r="S13" s="46">
        <f t="shared" si="5"/>
        <v>0</v>
      </c>
      <c r="T13" s="46">
        <f t="shared" si="6"/>
        <v>0</v>
      </c>
      <c r="U13" s="46">
        <f t="shared" si="7"/>
        <v>0</v>
      </c>
      <c r="V13" s="46"/>
      <c r="W13" s="46">
        <f t="shared" si="9"/>
        <v>0</v>
      </c>
      <c r="X13" s="46">
        <f t="shared" si="10"/>
        <v>0</v>
      </c>
      <c r="Y13" s="46">
        <f t="shared" si="11"/>
        <v>0</v>
      </c>
      <c r="Z13" s="46">
        <f t="shared" si="12"/>
        <v>0</v>
      </c>
      <c r="AA13" s="46">
        <f t="shared" si="13"/>
        <v>0</v>
      </c>
      <c r="AB13" s="46">
        <f t="shared" si="14"/>
        <v>0</v>
      </c>
      <c r="AC13" s="46">
        <f t="shared" si="15"/>
        <v>0</v>
      </c>
      <c r="AD13" s="46">
        <f t="shared" si="16"/>
        <v>0</v>
      </c>
      <c r="AE13" s="40"/>
      <c r="AF13" s="46">
        <f t="shared" si="8"/>
        <v>-4.1099978164044697E-2</v>
      </c>
      <c r="AG13" s="46">
        <f t="shared" si="8"/>
        <v>-0.55279907333477796</v>
      </c>
      <c r="AH13" s="46">
        <f t="shared" si="8"/>
        <v>-0.91546593237276197</v>
      </c>
      <c r="AI13" s="46">
        <f t="shared" si="8"/>
        <v>-1.00854717252079</v>
      </c>
      <c r="AJ13" s="46">
        <f t="shared" si="8"/>
        <v>-1.14403126539299</v>
      </c>
      <c r="AK13" s="46">
        <f t="shared" si="8"/>
        <v>-1.1869722264391001</v>
      </c>
      <c r="AL13" s="46">
        <f t="shared" si="8"/>
        <v>-1.2156967335717701</v>
      </c>
      <c r="AM13" s="46">
        <f t="shared" si="8"/>
        <v>-1.10451473489275</v>
      </c>
      <c r="AN13" s="40"/>
    </row>
    <row r="14" spans="1:40" x14ac:dyDescent="0.2">
      <c r="A14" s="38" t="s">
        <v>57</v>
      </c>
      <c r="B14" s="45">
        <v>0.90882991824514703</v>
      </c>
      <c r="C14" s="45">
        <v>2.0411141030006301</v>
      </c>
      <c r="D14" s="45">
        <v>1.61913688536736</v>
      </c>
      <c r="E14" s="45">
        <v>0.41421728524575901</v>
      </c>
      <c r="F14" s="45">
        <v>-0.27743234310294901</v>
      </c>
      <c r="G14" s="45">
        <v>-0.40822897922125001</v>
      </c>
      <c r="H14" s="45">
        <v>-0.121226989142679</v>
      </c>
      <c r="I14" s="45">
        <v>0.31528396479085402</v>
      </c>
      <c r="J14" s="40"/>
      <c r="K14" s="40" t="s">
        <v>2</v>
      </c>
      <c r="L14" s="42">
        <v>1.5</v>
      </c>
      <c r="M14" s="40"/>
      <c r="N14" s="46">
        <f t="shared" si="0"/>
        <v>0</v>
      </c>
      <c r="O14" s="46">
        <f t="shared" si="1"/>
        <v>0</v>
      </c>
      <c r="P14" s="46">
        <f t="shared" si="2"/>
        <v>0</v>
      </c>
      <c r="Q14" s="46">
        <f t="shared" si="3"/>
        <v>0</v>
      </c>
      <c r="R14" s="46">
        <f t="shared" si="4"/>
        <v>0</v>
      </c>
      <c r="S14" s="46">
        <f t="shared" si="5"/>
        <v>0</v>
      </c>
      <c r="T14" s="46">
        <f t="shared" si="6"/>
        <v>0</v>
      </c>
      <c r="U14" s="46">
        <f t="shared" si="7"/>
        <v>0</v>
      </c>
      <c r="V14" s="40"/>
      <c r="W14" s="46">
        <f t="shared" si="9"/>
        <v>0</v>
      </c>
      <c r="X14" s="46">
        <f t="shared" si="10"/>
        <v>0</v>
      </c>
      <c r="Y14" s="46">
        <f t="shared" si="11"/>
        <v>0</v>
      </c>
      <c r="Z14" s="46">
        <f t="shared" si="12"/>
        <v>0</v>
      </c>
      <c r="AA14" s="46">
        <f t="shared" si="13"/>
        <v>0</v>
      </c>
      <c r="AB14" s="46">
        <f t="shared" si="14"/>
        <v>0</v>
      </c>
      <c r="AC14" s="46">
        <f t="shared" si="15"/>
        <v>0</v>
      </c>
      <c r="AD14" s="46">
        <f t="shared" si="16"/>
        <v>0</v>
      </c>
      <c r="AE14" s="40"/>
      <c r="AF14" s="46">
        <f t="shared" si="8"/>
        <v>-0.90882991824514703</v>
      </c>
      <c r="AG14" s="46">
        <f t="shared" si="8"/>
        <v>-2.0411141030006301</v>
      </c>
      <c r="AH14" s="46">
        <f t="shared" si="8"/>
        <v>-1.61913688536736</v>
      </c>
      <c r="AI14" s="46">
        <f t="shared" si="8"/>
        <v>-0.41421728524575901</v>
      </c>
      <c r="AJ14" s="46">
        <f t="shared" si="8"/>
        <v>0.27743234310294901</v>
      </c>
      <c r="AK14" s="46">
        <f t="shared" si="8"/>
        <v>0.40822897922125001</v>
      </c>
      <c r="AL14" s="46">
        <f t="shared" si="8"/>
        <v>0.121226989142679</v>
      </c>
      <c r="AM14" s="46">
        <f t="shared" si="8"/>
        <v>-0.31528396479085402</v>
      </c>
      <c r="AN14" s="40"/>
    </row>
    <row r="15" spans="1:40" x14ac:dyDescent="0.2">
      <c r="A15" s="38" t="s">
        <v>58</v>
      </c>
      <c r="B15" s="45">
        <v>-1.2368265862226099E-2</v>
      </c>
      <c r="C15" s="45">
        <v>4.5273263687769599E-2</v>
      </c>
      <c r="D15" s="45">
        <v>-4.5096097237450297E-2</v>
      </c>
      <c r="E15" s="45">
        <v>-0.201353801874499</v>
      </c>
      <c r="F15" s="45">
        <v>-0.33991717875302901</v>
      </c>
      <c r="G15" s="45">
        <v>-0.44676099298232103</v>
      </c>
      <c r="H15" s="45">
        <v>-0.50979273724461405</v>
      </c>
      <c r="I15" s="45">
        <v>-0.53408789412371604</v>
      </c>
      <c r="J15" s="40"/>
      <c r="K15" s="40" t="s">
        <v>2</v>
      </c>
      <c r="L15" s="42">
        <v>1.5</v>
      </c>
      <c r="M15" s="40"/>
      <c r="N15" s="46">
        <f t="shared" si="0"/>
        <v>0</v>
      </c>
      <c r="O15" s="46">
        <f t="shared" si="1"/>
        <v>0</v>
      </c>
      <c r="P15" s="46">
        <f t="shared" si="2"/>
        <v>0</v>
      </c>
      <c r="Q15" s="46">
        <f t="shared" si="3"/>
        <v>0</v>
      </c>
      <c r="R15" s="46">
        <f t="shared" si="4"/>
        <v>0</v>
      </c>
      <c r="S15" s="46">
        <f t="shared" si="5"/>
        <v>0</v>
      </c>
      <c r="T15" s="46">
        <f t="shared" si="6"/>
        <v>0</v>
      </c>
      <c r="U15" s="46">
        <f t="shared" si="7"/>
        <v>0</v>
      </c>
      <c r="V15" s="40"/>
      <c r="W15" s="46">
        <f t="shared" si="9"/>
        <v>0</v>
      </c>
      <c r="X15" s="46">
        <f t="shared" si="10"/>
        <v>0</v>
      </c>
      <c r="Y15" s="46">
        <f t="shared" si="11"/>
        <v>0</v>
      </c>
      <c r="Z15" s="46">
        <f t="shared" si="12"/>
        <v>0</v>
      </c>
      <c r="AA15" s="46">
        <f t="shared" si="13"/>
        <v>0</v>
      </c>
      <c r="AB15" s="46">
        <f t="shared" si="14"/>
        <v>0</v>
      </c>
      <c r="AC15" s="46">
        <f t="shared" si="15"/>
        <v>0</v>
      </c>
      <c r="AD15" s="46">
        <f t="shared" si="16"/>
        <v>0</v>
      </c>
      <c r="AE15" s="40"/>
      <c r="AF15" s="46">
        <f t="shared" si="8"/>
        <v>1.2368265862226099E-2</v>
      </c>
      <c r="AG15" s="46">
        <f t="shared" si="8"/>
        <v>-4.5273263687769599E-2</v>
      </c>
      <c r="AH15" s="46">
        <f t="shared" si="8"/>
        <v>4.5096097237450297E-2</v>
      </c>
      <c r="AI15" s="46">
        <f t="shared" si="8"/>
        <v>0.201353801874499</v>
      </c>
      <c r="AJ15" s="46">
        <f t="shared" si="8"/>
        <v>0.33991717875302901</v>
      </c>
      <c r="AK15" s="46">
        <f t="shared" si="8"/>
        <v>0.44676099298232103</v>
      </c>
      <c r="AL15" s="46">
        <f t="shared" si="8"/>
        <v>0.50979273724461405</v>
      </c>
      <c r="AM15" s="46">
        <f t="shared" si="8"/>
        <v>0.53408789412371604</v>
      </c>
      <c r="AN15" s="40"/>
    </row>
    <row r="16" spans="1:40" x14ac:dyDescent="0.2">
      <c r="A16" s="38" t="s">
        <v>59</v>
      </c>
      <c r="B16" s="45">
        <v>-2.0372955974748599E-2</v>
      </c>
      <c r="C16" s="45">
        <v>7.3886266319275404E-2</v>
      </c>
      <c r="D16" s="45">
        <v>-7.2517980141139096E-2</v>
      </c>
      <c r="E16" s="45">
        <v>-0.32458809845279901</v>
      </c>
      <c r="F16" s="45">
        <v>-0.55923982398336303</v>
      </c>
      <c r="G16" s="45">
        <v>-0.73752259123263997</v>
      </c>
      <c r="H16" s="45">
        <v>-0.83726825832194995</v>
      </c>
      <c r="I16" s="45">
        <v>-0.90173598991832105</v>
      </c>
      <c r="J16" s="40"/>
      <c r="K16" s="40" t="s">
        <v>2</v>
      </c>
      <c r="L16" s="42">
        <v>1.5</v>
      </c>
      <c r="M16" s="40"/>
      <c r="N16" s="46">
        <f t="shared" si="0"/>
        <v>0</v>
      </c>
      <c r="O16" s="46">
        <f t="shared" si="1"/>
        <v>0</v>
      </c>
      <c r="P16" s="46">
        <f t="shared" si="2"/>
        <v>0</v>
      </c>
      <c r="Q16" s="46">
        <f t="shared" si="3"/>
        <v>0</v>
      </c>
      <c r="R16" s="46">
        <f t="shared" si="4"/>
        <v>0</v>
      </c>
      <c r="S16" s="46">
        <f t="shared" si="5"/>
        <v>0</v>
      </c>
      <c r="T16" s="46">
        <f t="shared" si="6"/>
        <v>0</v>
      </c>
      <c r="U16" s="46">
        <f t="shared" si="7"/>
        <v>0</v>
      </c>
      <c r="V16" s="40"/>
      <c r="W16" s="46">
        <f t="shared" si="9"/>
        <v>0</v>
      </c>
      <c r="X16" s="46">
        <f t="shared" si="10"/>
        <v>0</v>
      </c>
      <c r="Y16" s="46">
        <f t="shared" si="11"/>
        <v>0</v>
      </c>
      <c r="Z16" s="46">
        <f t="shared" si="12"/>
        <v>0</v>
      </c>
      <c r="AA16" s="46">
        <f t="shared" si="13"/>
        <v>0</v>
      </c>
      <c r="AB16" s="46">
        <f t="shared" si="14"/>
        <v>0</v>
      </c>
      <c r="AC16" s="46">
        <f t="shared" si="15"/>
        <v>0</v>
      </c>
      <c r="AD16" s="46">
        <f t="shared" si="16"/>
        <v>0</v>
      </c>
      <c r="AE16" s="40"/>
      <c r="AF16" s="46">
        <f t="shared" si="8"/>
        <v>2.0372955974748599E-2</v>
      </c>
      <c r="AG16" s="46">
        <f t="shared" si="8"/>
        <v>-7.3886266319275404E-2</v>
      </c>
      <c r="AH16" s="46">
        <f t="shared" si="8"/>
        <v>7.2517980141139096E-2</v>
      </c>
      <c r="AI16" s="46">
        <f t="shared" si="8"/>
        <v>0.32458809845279901</v>
      </c>
      <c r="AJ16" s="46">
        <f t="shared" si="8"/>
        <v>0.55923982398336303</v>
      </c>
      <c r="AK16" s="46">
        <f t="shared" si="8"/>
        <v>0.73752259123263997</v>
      </c>
      <c r="AL16" s="46">
        <f t="shared" si="8"/>
        <v>0.83726825832194995</v>
      </c>
      <c r="AM16" s="46">
        <f t="shared" si="8"/>
        <v>0.90173598991832105</v>
      </c>
      <c r="AN16" s="40"/>
    </row>
    <row r="17" spans="1:40" x14ac:dyDescent="0.2">
      <c r="A17" s="38" t="s">
        <v>60</v>
      </c>
      <c r="B17" s="45">
        <v>0.55998528381836499</v>
      </c>
      <c r="C17" s="45">
        <v>0.80791445875371604</v>
      </c>
      <c r="D17" s="45">
        <v>0.81272114887101898</v>
      </c>
      <c r="E17" s="45">
        <v>0.63761734517121804</v>
      </c>
      <c r="F17" s="45">
        <v>0.55453105516280599</v>
      </c>
      <c r="G17" s="45">
        <v>0.49668698313708598</v>
      </c>
      <c r="H17" s="45">
        <v>0.50715162178303197</v>
      </c>
      <c r="I17" s="45">
        <v>0.52996682116968796</v>
      </c>
      <c r="J17" s="40"/>
      <c r="K17" s="40" t="s">
        <v>2</v>
      </c>
      <c r="L17" s="42">
        <v>1.5</v>
      </c>
      <c r="M17" s="40"/>
      <c r="N17" s="46">
        <f t="shared" si="0"/>
        <v>0</v>
      </c>
      <c r="O17" s="46">
        <f t="shared" si="1"/>
        <v>0</v>
      </c>
      <c r="P17" s="46">
        <f t="shared" si="2"/>
        <v>0</v>
      </c>
      <c r="Q17" s="46">
        <f t="shared" si="3"/>
        <v>0</v>
      </c>
      <c r="R17" s="46">
        <f t="shared" si="4"/>
        <v>0</v>
      </c>
      <c r="S17" s="46">
        <f t="shared" si="5"/>
        <v>0</v>
      </c>
      <c r="T17" s="46">
        <f t="shared" si="6"/>
        <v>0</v>
      </c>
      <c r="U17" s="46">
        <f t="shared" si="7"/>
        <v>0</v>
      </c>
      <c r="V17" s="40"/>
      <c r="W17" s="46">
        <f t="shared" si="9"/>
        <v>0</v>
      </c>
      <c r="X17" s="46">
        <f t="shared" si="10"/>
        <v>0</v>
      </c>
      <c r="Y17" s="46">
        <f t="shared" si="11"/>
        <v>0</v>
      </c>
      <c r="Z17" s="46">
        <f t="shared" si="12"/>
        <v>0</v>
      </c>
      <c r="AA17" s="46">
        <f t="shared" si="13"/>
        <v>0</v>
      </c>
      <c r="AB17" s="46">
        <f t="shared" si="14"/>
        <v>0</v>
      </c>
      <c r="AC17" s="46">
        <f t="shared" si="15"/>
        <v>0</v>
      </c>
      <c r="AD17" s="46">
        <f t="shared" si="16"/>
        <v>0</v>
      </c>
      <c r="AE17" s="40"/>
      <c r="AF17" s="46">
        <f t="shared" si="8"/>
        <v>-0.55998528381836499</v>
      </c>
      <c r="AG17" s="46">
        <f t="shared" si="8"/>
        <v>-0.80791445875371604</v>
      </c>
      <c r="AH17" s="46">
        <f t="shared" si="8"/>
        <v>-0.81272114887101898</v>
      </c>
      <c r="AI17" s="46">
        <f t="shared" si="8"/>
        <v>-0.63761734517121804</v>
      </c>
      <c r="AJ17" s="46">
        <f t="shared" si="8"/>
        <v>-0.55453105516280599</v>
      </c>
      <c r="AK17" s="46">
        <f t="shared" si="8"/>
        <v>-0.49668698313708598</v>
      </c>
      <c r="AL17" s="46">
        <f t="shared" si="8"/>
        <v>-0.50715162178303197</v>
      </c>
      <c r="AM17" s="46">
        <f t="shared" si="8"/>
        <v>-0.52996682116968796</v>
      </c>
      <c r="AN17" s="40"/>
    </row>
    <row r="18" spans="1:40" x14ac:dyDescent="0.2">
      <c r="A18" s="38" t="s">
        <v>61</v>
      </c>
      <c r="B18" s="45">
        <v>0.16460731119201</v>
      </c>
      <c r="C18" s="45">
        <v>0.75184369914111704</v>
      </c>
      <c r="D18" s="45">
        <v>0.99108843291302195</v>
      </c>
      <c r="E18" s="45">
        <v>0.948479641316054</v>
      </c>
      <c r="F18" s="45">
        <v>0.73287745786759595</v>
      </c>
      <c r="G18" s="45">
        <v>0.49848039825037899</v>
      </c>
      <c r="H18" s="45">
        <v>0.344162849273213</v>
      </c>
      <c r="I18" s="45">
        <v>0.27877615330319599</v>
      </c>
      <c r="J18" s="40"/>
      <c r="K18" s="40" t="s">
        <v>2</v>
      </c>
      <c r="L18" s="42">
        <v>0.5</v>
      </c>
      <c r="M18" s="40"/>
      <c r="N18" s="46">
        <f t="shared" si="0"/>
        <v>0</v>
      </c>
      <c r="O18" s="46">
        <f t="shared" si="1"/>
        <v>0</v>
      </c>
      <c r="P18" s="46">
        <f t="shared" si="2"/>
        <v>0</v>
      </c>
      <c r="Q18" s="46">
        <f t="shared" si="3"/>
        <v>0</v>
      </c>
      <c r="R18" s="46">
        <f t="shared" si="4"/>
        <v>0</v>
      </c>
      <c r="S18" s="46">
        <f t="shared" si="5"/>
        <v>0</v>
      </c>
      <c r="T18" s="46">
        <f t="shared" si="6"/>
        <v>0</v>
      </c>
      <c r="U18" s="46">
        <f t="shared" si="7"/>
        <v>0</v>
      </c>
      <c r="V18" s="40"/>
      <c r="W18" s="46">
        <f t="shared" si="9"/>
        <v>0</v>
      </c>
      <c r="X18" s="46">
        <f t="shared" si="10"/>
        <v>0</v>
      </c>
      <c r="Y18" s="46">
        <f t="shared" si="11"/>
        <v>0</v>
      </c>
      <c r="Z18" s="46">
        <f t="shared" si="12"/>
        <v>0</v>
      </c>
      <c r="AA18" s="46">
        <f t="shared" si="13"/>
        <v>0</v>
      </c>
      <c r="AB18" s="46">
        <f t="shared" si="14"/>
        <v>0</v>
      </c>
      <c r="AC18" s="46">
        <f t="shared" si="15"/>
        <v>0</v>
      </c>
      <c r="AD18" s="46">
        <f t="shared" si="16"/>
        <v>0</v>
      </c>
      <c r="AE18" s="40"/>
      <c r="AF18" s="46">
        <f t="shared" si="8"/>
        <v>-0.16460731119201</v>
      </c>
      <c r="AG18" s="46">
        <f t="shared" si="8"/>
        <v>-0.75184369914111704</v>
      </c>
      <c r="AH18" s="46">
        <f t="shared" si="8"/>
        <v>-0.99108843291302195</v>
      </c>
      <c r="AI18" s="46">
        <f t="shared" si="8"/>
        <v>-0.948479641316054</v>
      </c>
      <c r="AJ18" s="46">
        <f t="shared" si="8"/>
        <v>-0.73287745786759595</v>
      </c>
      <c r="AK18" s="46">
        <f t="shared" si="8"/>
        <v>-0.49848039825037899</v>
      </c>
      <c r="AL18" s="46">
        <f t="shared" si="8"/>
        <v>-0.344162849273213</v>
      </c>
      <c r="AM18" s="46">
        <f t="shared" si="8"/>
        <v>-0.27877615330319599</v>
      </c>
      <c r="AN18" s="40"/>
    </row>
    <row r="19" spans="1:40" x14ac:dyDescent="0.2">
      <c r="A19" s="39"/>
      <c r="B19" s="45"/>
      <c r="C19" s="45"/>
      <c r="D19" s="45"/>
      <c r="E19" s="45"/>
      <c r="F19" s="45"/>
      <c r="G19" s="45"/>
      <c r="H19" s="45"/>
      <c r="I19" s="45"/>
      <c r="J19" s="40"/>
      <c r="K19" s="40"/>
      <c r="L19" s="42"/>
      <c r="M19" s="40"/>
      <c r="N19" s="46"/>
      <c r="O19" s="46"/>
      <c r="P19" s="46"/>
      <c r="Q19" s="46"/>
      <c r="R19" s="40"/>
      <c r="S19" s="40"/>
      <c r="T19" s="40"/>
      <c r="U19" s="40"/>
      <c r="V19" s="40"/>
      <c r="W19" s="46"/>
      <c r="X19" s="46"/>
      <c r="Y19" s="46"/>
      <c r="Z19" s="46"/>
      <c r="AA19" s="40"/>
      <c r="AB19" s="40"/>
      <c r="AC19" s="40"/>
      <c r="AD19" s="40"/>
      <c r="AE19" s="40"/>
      <c r="AF19" s="40"/>
      <c r="AG19" s="40"/>
      <c r="AH19" s="40"/>
      <c r="AI19" s="40"/>
      <c r="AJ19" s="40"/>
      <c r="AK19" s="40"/>
      <c r="AL19" s="40"/>
      <c r="AM19" s="40"/>
      <c r="AN19" s="40"/>
    </row>
    <row r="20" spans="1:40" x14ac:dyDescent="0.2">
      <c r="A20" s="37" t="s">
        <v>62</v>
      </c>
      <c r="B20" s="45"/>
      <c r="C20" s="45"/>
      <c r="D20" s="45"/>
      <c r="E20" s="45"/>
      <c r="F20" s="45"/>
      <c r="G20" s="45"/>
      <c r="H20" s="45"/>
      <c r="I20" s="45"/>
      <c r="J20" s="40"/>
      <c r="K20" s="40"/>
      <c r="L20" s="42"/>
      <c r="M20" s="40"/>
      <c r="N20" s="46"/>
      <c r="O20" s="46"/>
      <c r="P20" s="46"/>
      <c r="Q20" s="46"/>
      <c r="R20" s="40"/>
      <c r="S20" s="40"/>
      <c r="T20" s="40"/>
      <c r="U20" s="40"/>
      <c r="V20" s="40"/>
      <c r="W20" s="46"/>
      <c r="X20" s="46"/>
      <c r="Y20" s="46"/>
      <c r="Z20" s="46"/>
      <c r="AA20" s="46"/>
      <c r="AB20" s="46"/>
      <c r="AC20" s="46"/>
      <c r="AD20" s="46"/>
      <c r="AE20" s="40"/>
      <c r="AF20" s="40"/>
      <c r="AG20" s="40"/>
      <c r="AH20" s="40"/>
      <c r="AI20" s="40"/>
      <c r="AJ20" s="40"/>
      <c r="AK20" s="40"/>
      <c r="AL20" s="40"/>
      <c r="AM20" s="40"/>
      <c r="AN20" s="40"/>
    </row>
    <row r="21" spans="1:40" x14ac:dyDescent="0.2">
      <c r="A21" s="38" t="s">
        <v>63</v>
      </c>
      <c r="B21" s="45">
        <v>9.6398954591160602E-2</v>
      </c>
      <c r="C21" s="45">
        <v>0.14988298372268599</v>
      </c>
      <c r="D21" s="45">
        <v>0.53478771731605301</v>
      </c>
      <c r="E21" s="45">
        <v>0.91677277834476301</v>
      </c>
      <c r="F21" s="45">
        <v>1.3266999144771301</v>
      </c>
      <c r="G21" s="45">
        <v>1.54359831669897</v>
      </c>
      <c r="H21" s="45">
        <v>1.5782832974437599</v>
      </c>
      <c r="I21" s="45">
        <v>1.48777928890093</v>
      </c>
      <c r="J21" s="40"/>
      <c r="K21" s="40" t="s">
        <v>2</v>
      </c>
      <c r="L21" s="42">
        <v>2</v>
      </c>
      <c r="M21" s="40"/>
      <c r="N21" s="46">
        <f>($N$4*B21)/$N$2</f>
        <v>0</v>
      </c>
      <c r="O21" s="46">
        <f>($N$4*C21+($O$4-2*$N$4)*B21)/$N$2</f>
        <v>0</v>
      </c>
      <c r="P21" s="46">
        <f>($N$4*D21+($O$4-2*$N$4)*C21+($P$4-2*$O$4)*B21 +$N$4*B21)/$N$2</f>
        <v>0</v>
      </c>
      <c r="Q21" s="46">
        <f>($N$4*E21+($O$4-2*$N$4)*D21+($P$4-2*$O$4)*C21+($Q$4-2*$P$4)*B21+$N$4*C21+$O$4*B21)/$N$2</f>
        <v>0</v>
      </c>
      <c r="R21" s="46">
        <f>($N$4*F21+($O$4-2*$N$4)*E21+($P$4-2*$O$4)*D21+($Q$4-2*$P$4)*C21+($R$4-2*$Q$4)*B21+$N$4*D21+$O$4*C21+$P$4*B21)/$N$2</f>
        <v>0</v>
      </c>
      <c r="S21" s="46">
        <f>($N$4*G21+($O$4-2*$N$4)*F21+($P$4-2*$O$4)*E21+($Q$4-2*$P$4)*D21+($R$4-2*$Q$4)*C21+($S$4-2*$R$4)*B21                                  +$N$4*E21+$O$4*D21+$P$4*C21+$Q$4*B21)/$N$2</f>
        <v>0</v>
      </c>
      <c r="T21" s="46">
        <f>($N$4*H21+($O$4-2*$N$4)*G21+($P$4-2*$O$4)*F21+($Q$4-2*$P$4)*E21+($R$4-2*$Q$4)*D21+($S$4-2*$R$4)*C21+($T$4-2*$S$4)*B21+$N$4*F21+$O$4*E21+$P$4*D21+$Q$4*C21+$R$4*B21)/$N$2</f>
        <v>0</v>
      </c>
      <c r="U21" s="46">
        <f>($N$4*I21+($O$4-2*$N$4)*H21+($P$4-2*$O$4)*G21+($Q$4-2*$P$4)*F21+($R$4-2*$Q$4)*E21+($S$4-2*$R$4)*D21+($T$4-2*$S$4)*C21+($U$4-2*$R$4)*B21+$N$4*G21+$O$4*F21+$P$4*E21+$Q$4*D21+$R$4*C21+$S$4*B21)/$N$2</f>
        <v>0</v>
      </c>
      <c r="V21" s="40"/>
      <c r="W21" s="46">
        <f t="shared" ref="W21:W25" si="17">($N$4*B21)/$N$2</f>
        <v>0</v>
      </c>
      <c r="X21" s="46">
        <f t="shared" ref="X21:X25" si="18">($N$4*C21+($O$4-$N$4)*B21)/$N$2</f>
        <v>0</v>
      </c>
      <c r="Y21" s="46">
        <f t="shared" ref="Y21:Y25" si="19">($N$4*D21+($O$4-$N$4)*C21+($P$4-$O$4)*B21)/$N$2</f>
        <v>0</v>
      </c>
      <c r="Z21" s="46">
        <f t="shared" ref="Z21:Z25" si="20">($N$4*E21+($O$4-$N$4)*D21+($P$4-$O$4)*C21+($Q$4-$P$4)*B21)/$N$2</f>
        <v>0</v>
      </c>
      <c r="AA21" s="46">
        <f t="shared" ref="AA21:AA25" si="21">($N$4*F21+($O$4-$N$4)*E21+($P$4-$O$4)*D21+($Q$4-$P$4)*C21+($R$4-$Q$4)*B21)/$N$2</f>
        <v>0</v>
      </c>
      <c r="AB21" s="46">
        <f t="shared" ref="AB21:AB25" si="22">($N$4*G21+($O$4-$N$4)*F21+($P$4-$O$4)*E21+($Q$4-$P$4)*D21+($R$4-$Q$4)*C21+($S$4-$R$4)*B21)/$N$2</f>
        <v>0</v>
      </c>
      <c r="AC21" s="46">
        <f t="shared" ref="AC21:AC25" si="23">($N$4*H21+($O$4-$N$4)*G21+($P$4-$O$4)*F21+($Q$4-$P$4)*E21+($R$4-$Q$4)*D21+($S$4-$R$4)*C21+($T$4-$S$4)*B21)/$N$2</f>
        <v>0</v>
      </c>
      <c r="AD21" s="46">
        <f t="shared" ref="AD21:AD25" si="24">($N$4*I21+($O$4-$N$4)*H21+($P$4-$O$4)*G21+($Q$4-$P$4)*F21+($R$4-$Q$4)*E21+($S$4-$R$4)*D21+($T$4-$S$4)*C21+($U$4-$T$4)*B21)/$N$2</f>
        <v>0</v>
      </c>
      <c r="AE21" s="40"/>
      <c r="AF21" s="46">
        <f t="shared" ref="AF21:AM25" si="25">W21-B21</f>
        <v>-9.6398954591160602E-2</v>
      </c>
      <c r="AG21" s="46">
        <f t="shared" si="25"/>
        <v>-0.14988298372268599</v>
      </c>
      <c r="AH21" s="46">
        <f t="shared" si="25"/>
        <v>-0.53478771731605301</v>
      </c>
      <c r="AI21" s="46">
        <f t="shared" si="25"/>
        <v>-0.91677277834476301</v>
      </c>
      <c r="AJ21" s="46">
        <f t="shared" si="25"/>
        <v>-1.3266999144771301</v>
      </c>
      <c r="AK21" s="46">
        <f t="shared" si="25"/>
        <v>-1.54359831669897</v>
      </c>
      <c r="AL21" s="46">
        <f t="shared" si="25"/>
        <v>-1.5782832974437599</v>
      </c>
      <c r="AM21" s="46">
        <f t="shared" si="25"/>
        <v>-1.48777928890093</v>
      </c>
      <c r="AN21" s="40"/>
    </row>
    <row r="22" spans="1:40" x14ac:dyDescent="0.2">
      <c r="A22" s="38" t="s">
        <v>64</v>
      </c>
      <c r="B22" s="45">
        <v>3.9797439317035298E-2</v>
      </c>
      <c r="C22" s="45">
        <v>-0.15904874090919599</v>
      </c>
      <c r="D22" s="45">
        <v>0.19082564432042501</v>
      </c>
      <c r="E22" s="45">
        <v>0.62367194310868301</v>
      </c>
      <c r="F22" s="45">
        <v>0.87600643982010995</v>
      </c>
      <c r="G22" s="45">
        <v>0.95317950495832404</v>
      </c>
      <c r="H22" s="45">
        <v>0.90339341251108896</v>
      </c>
      <c r="I22" s="45">
        <v>0.84560252712328998</v>
      </c>
      <c r="J22" s="40"/>
      <c r="K22" s="40" t="s">
        <v>2</v>
      </c>
      <c r="L22" s="42">
        <v>2</v>
      </c>
      <c r="M22" s="40"/>
      <c r="N22" s="46">
        <f>($N$4*B22)/$N$2</f>
        <v>0</v>
      </c>
      <c r="O22" s="46">
        <f>($N$4*C22+($O$4-2*$N$4)*B22)/$N$2</f>
        <v>0</v>
      </c>
      <c r="P22" s="46">
        <f>($N$4*D22+($O$4-2*$N$4)*C22+($P$4-2*$O$4)*B22 +$N$4*B22)/$N$2</f>
        <v>0</v>
      </c>
      <c r="Q22" s="46">
        <f>($N$4*E22+($O$4-2*$N$4)*D22+($P$4-2*$O$4)*C22+($Q$4-2*$P$4)*B22+$N$4*C22+$O$4*B22)/$N$2</f>
        <v>0</v>
      </c>
      <c r="R22" s="46">
        <f>($N$4*F22+($O$4-2*$N$4)*E22+($P$4-2*$O$4)*D22+($Q$4-2*$P$4)*C22+($R$4-2*$Q$4)*B22+$N$4*D22+$O$4*C22+$P$4*B22)/$N$2</f>
        <v>0</v>
      </c>
      <c r="S22" s="46">
        <f>($N$4*G22+($O$4-2*$N$4)*F22+($P$4-2*$O$4)*E22+($Q$4-2*$P$4)*D22+($R$4-2*$Q$4)*C22+($S$4-2*$R$4)*B22                                  +$N$4*E22+$O$4*D22+$P$4*C22+$Q$4*B22)/$N$2</f>
        <v>0</v>
      </c>
      <c r="T22" s="46">
        <f>($N$4*H22+($O$4-2*$N$4)*G22+($P$4-2*$O$4)*F22+($Q$4-2*$P$4)*E22+($R$4-2*$Q$4)*D22+($S$4-2*$R$4)*C22+($T$4-2*$S$4)*B22+$N$4*F22+$O$4*E22+$P$4*D22+$Q$4*C22+$R$4*B22)/$N$2</f>
        <v>0</v>
      </c>
      <c r="U22" s="46">
        <f>($N$4*I22+($O$4-2*$N$4)*H22+($P$4-2*$O$4)*G22+($Q$4-2*$P$4)*F22+($R$4-2*$Q$4)*E22+($S$4-2*$R$4)*D22+($T$4-2*$S$4)*C22+($U$4-2*$R$4)*B22+$N$4*G22+$O$4*F22+$P$4*E22+$Q$4*D22+$R$4*C22+$S$4*B22)/$N$2</f>
        <v>0</v>
      </c>
      <c r="V22" s="40"/>
      <c r="W22" s="46">
        <f t="shared" si="17"/>
        <v>0</v>
      </c>
      <c r="X22" s="46">
        <f t="shared" si="18"/>
        <v>0</v>
      </c>
      <c r="Y22" s="46">
        <f t="shared" si="19"/>
        <v>0</v>
      </c>
      <c r="Z22" s="46">
        <f t="shared" si="20"/>
        <v>0</v>
      </c>
      <c r="AA22" s="46">
        <f t="shared" si="21"/>
        <v>0</v>
      </c>
      <c r="AB22" s="46">
        <f t="shared" si="22"/>
        <v>0</v>
      </c>
      <c r="AC22" s="46">
        <f t="shared" si="23"/>
        <v>0</v>
      </c>
      <c r="AD22" s="46">
        <f t="shared" si="24"/>
        <v>0</v>
      </c>
      <c r="AE22" s="40"/>
      <c r="AF22" s="46">
        <f t="shared" si="25"/>
        <v>-3.9797439317035298E-2</v>
      </c>
      <c r="AG22" s="46">
        <f t="shared" si="25"/>
        <v>0.15904874090919599</v>
      </c>
      <c r="AH22" s="46">
        <f t="shared" si="25"/>
        <v>-0.19082564432042501</v>
      </c>
      <c r="AI22" s="46">
        <f t="shared" si="25"/>
        <v>-0.62367194310868301</v>
      </c>
      <c r="AJ22" s="46">
        <f t="shared" si="25"/>
        <v>-0.87600643982010995</v>
      </c>
      <c r="AK22" s="46">
        <f t="shared" si="25"/>
        <v>-0.95317950495832404</v>
      </c>
      <c r="AL22" s="46">
        <f t="shared" si="25"/>
        <v>-0.90339341251108896</v>
      </c>
      <c r="AM22" s="46">
        <f t="shared" si="25"/>
        <v>-0.84560252712328998</v>
      </c>
      <c r="AN22" s="40"/>
    </row>
    <row r="23" spans="1:40" x14ac:dyDescent="0.2">
      <c r="A23" s="38" t="s">
        <v>65</v>
      </c>
      <c r="B23" s="45">
        <v>0.14735355081431301</v>
      </c>
      <c r="C23" s="45">
        <v>0.34741501653482099</v>
      </c>
      <c r="D23" s="45">
        <v>0.78047909226269097</v>
      </c>
      <c r="E23" s="45">
        <v>1.1793810887715099</v>
      </c>
      <c r="F23" s="45">
        <v>1.38551519639172</v>
      </c>
      <c r="G23" s="45">
        <v>1.50131424456836</v>
      </c>
      <c r="H23" s="45">
        <v>1.5449055512915399</v>
      </c>
      <c r="I23" s="45">
        <v>1.538794048937</v>
      </c>
      <c r="J23" s="40"/>
      <c r="K23" s="40" t="s">
        <v>2</v>
      </c>
      <c r="L23" s="42">
        <v>2</v>
      </c>
      <c r="M23" s="40"/>
      <c r="N23" s="46">
        <f>($N$4*B23)/$N$2</f>
        <v>0</v>
      </c>
      <c r="O23" s="46">
        <f>($N$4*C23+($O$4-2*$N$4)*B23)/$N$2</f>
        <v>0</v>
      </c>
      <c r="P23" s="46">
        <f>($N$4*D23+($O$4-2*$N$4)*C23+($P$4-2*$O$4)*B23 +$N$4*B23)/$N$2</f>
        <v>0</v>
      </c>
      <c r="Q23" s="46">
        <f>($N$4*E23+($O$4-2*$N$4)*D23+($P$4-2*$O$4)*C23+($Q$4-2*$P$4)*B23+$N$4*C23+$O$4*B23)/$N$2</f>
        <v>0</v>
      </c>
      <c r="R23" s="46">
        <f>($N$4*F23+($O$4-2*$N$4)*E23+($P$4-2*$O$4)*D23+($Q$4-2*$P$4)*C23+($R$4-2*$Q$4)*B23+$N$4*D23+$O$4*C23+$P$4*B23)/$N$2</f>
        <v>0</v>
      </c>
      <c r="S23" s="46">
        <f>($N$4*G23+($O$4-2*$N$4)*F23+($P$4-2*$O$4)*E23+($Q$4-2*$P$4)*D23+($R$4-2*$Q$4)*C23+($S$4-2*$R$4)*B23                                  +$N$4*E23+$O$4*D23+$P$4*C23+$Q$4*B23)/$N$2</f>
        <v>0</v>
      </c>
      <c r="T23" s="46">
        <f>($N$4*H23+($O$4-2*$N$4)*G23+($P$4-2*$O$4)*F23+($Q$4-2*$P$4)*E23+($R$4-2*$Q$4)*D23+($S$4-2*$R$4)*C23+($T$4-2*$S$4)*B23+$N$4*F23+$O$4*E23+$P$4*D23+$Q$4*C23+$R$4*B23)/$N$2</f>
        <v>0</v>
      </c>
      <c r="U23" s="46">
        <f>($N$4*I23+($O$4-2*$N$4)*H23+($P$4-2*$O$4)*G23+($Q$4-2*$P$4)*F23+($R$4-2*$Q$4)*E23+($S$4-2*$R$4)*D23+($T$4-2*$S$4)*C23+($U$4-2*$R$4)*B23+$N$4*G23+$O$4*F23+$P$4*E23+$Q$4*D23+$R$4*C23+$S$4*B23)/$N$2</f>
        <v>0</v>
      </c>
      <c r="V23" s="40"/>
      <c r="W23" s="46">
        <f t="shared" si="17"/>
        <v>0</v>
      </c>
      <c r="X23" s="46">
        <f t="shared" si="18"/>
        <v>0</v>
      </c>
      <c r="Y23" s="46">
        <f t="shared" si="19"/>
        <v>0</v>
      </c>
      <c r="Z23" s="46">
        <f t="shared" si="20"/>
        <v>0</v>
      </c>
      <c r="AA23" s="46">
        <f t="shared" si="21"/>
        <v>0</v>
      </c>
      <c r="AB23" s="46">
        <f t="shared" si="22"/>
        <v>0</v>
      </c>
      <c r="AC23" s="46">
        <f t="shared" si="23"/>
        <v>0</v>
      </c>
      <c r="AD23" s="46">
        <f t="shared" si="24"/>
        <v>0</v>
      </c>
      <c r="AE23" s="40"/>
      <c r="AF23" s="46">
        <f t="shared" si="25"/>
        <v>-0.14735355081431301</v>
      </c>
      <c r="AG23" s="46">
        <f t="shared" si="25"/>
        <v>-0.34741501653482099</v>
      </c>
      <c r="AH23" s="46">
        <f t="shared" si="25"/>
        <v>-0.78047909226269097</v>
      </c>
      <c r="AI23" s="46">
        <f t="shared" si="25"/>
        <v>-1.1793810887715099</v>
      </c>
      <c r="AJ23" s="46">
        <f t="shared" si="25"/>
        <v>-1.38551519639172</v>
      </c>
      <c r="AK23" s="46">
        <f t="shared" si="25"/>
        <v>-1.50131424456836</v>
      </c>
      <c r="AL23" s="46">
        <f t="shared" si="25"/>
        <v>-1.5449055512915399</v>
      </c>
      <c r="AM23" s="46">
        <f t="shared" si="25"/>
        <v>-1.538794048937</v>
      </c>
      <c r="AN23" s="40"/>
    </row>
    <row r="24" spans="1:40" x14ac:dyDescent="0.2">
      <c r="A24" s="38" t="s">
        <v>66</v>
      </c>
      <c r="B24" s="45">
        <v>7.6344777056465002E-2</v>
      </c>
      <c r="C24" s="45">
        <v>0.43908038242026698</v>
      </c>
      <c r="D24" s="45">
        <v>0.91229001695180001</v>
      </c>
      <c r="E24" s="45">
        <v>1.27429890445298</v>
      </c>
      <c r="F24" s="45">
        <v>1.5116836742417401</v>
      </c>
      <c r="G24" s="45">
        <v>1.70173509642994</v>
      </c>
      <c r="H24" s="45">
        <v>1.8208315301586999</v>
      </c>
      <c r="I24" s="45">
        <v>1.84430236399091</v>
      </c>
      <c r="J24" s="40"/>
      <c r="K24" s="40" t="s">
        <v>2</v>
      </c>
      <c r="L24" s="42">
        <v>3</v>
      </c>
      <c r="M24" s="40"/>
      <c r="N24" s="46">
        <f>($N$4*B24)/$N$2</f>
        <v>0</v>
      </c>
      <c r="O24" s="46">
        <f>($N$4*C24+($O$4-2*$N$4)*B24)/$N$2</f>
        <v>0</v>
      </c>
      <c r="P24" s="46">
        <f>($N$4*D24+($O$4-2*$N$4)*C24+($P$4-2*$O$4)*B24 +$N$4*B24)/$N$2</f>
        <v>0</v>
      </c>
      <c r="Q24" s="46">
        <f>($N$4*E24+($O$4-2*$N$4)*D24+($P$4-2*$O$4)*C24+($Q$4-2*$P$4)*B24+$N$4*C24+$O$4*B24)/$N$2</f>
        <v>0</v>
      </c>
      <c r="R24" s="46">
        <f>($N$4*F24+($O$4-2*$N$4)*E24+($P$4-2*$O$4)*D24+($Q$4-2*$P$4)*C24+($R$4-2*$Q$4)*B24+$N$4*D24+$O$4*C24+$P$4*B24)/$N$2</f>
        <v>0</v>
      </c>
      <c r="S24" s="46">
        <f>($N$4*G24+($O$4-2*$N$4)*F24+($P$4-2*$O$4)*E24+($Q$4-2*$P$4)*D24+($R$4-2*$Q$4)*C24+($S$4-2*$R$4)*B24                                  +$N$4*E24+$O$4*D24+$P$4*C24+$Q$4*B24)/$N$2</f>
        <v>0</v>
      </c>
      <c r="T24" s="46">
        <f>($N$4*H24+($O$4-2*$N$4)*G24+($P$4-2*$O$4)*F24+($Q$4-2*$P$4)*E24+($R$4-2*$Q$4)*D24+($S$4-2*$R$4)*C24+($T$4-2*$S$4)*B24+$N$4*F24+$O$4*E24+$P$4*D24+$Q$4*C24+$R$4*B24)/$N$2</f>
        <v>0</v>
      </c>
      <c r="U24" s="46">
        <f>($N$4*I24+($O$4-2*$N$4)*H24+($P$4-2*$O$4)*G24+($Q$4-2*$P$4)*F24+($R$4-2*$Q$4)*E24+($S$4-2*$R$4)*D24+($T$4-2*$S$4)*C24+($U$4-2*$R$4)*B24+$N$4*G24+$O$4*F24+$P$4*E24+$Q$4*D24+$R$4*C24+$S$4*B24)/$N$2</f>
        <v>0</v>
      </c>
      <c r="V24" s="40"/>
      <c r="W24" s="46">
        <f t="shared" si="17"/>
        <v>0</v>
      </c>
      <c r="X24" s="46">
        <f t="shared" si="18"/>
        <v>0</v>
      </c>
      <c r="Y24" s="46">
        <f t="shared" si="19"/>
        <v>0</v>
      </c>
      <c r="Z24" s="46">
        <f t="shared" si="20"/>
        <v>0</v>
      </c>
      <c r="AA24" s="46">
        <f t="shared" si="21"/>
        <v>0</v>
      </c>
      <c r="AB24" s="46">
        <f t="shared" si="22"/>
        <v>0</v>
      </c>
      <c r="AC24" s="46">
        <f t="shared" si="23"/>
        <v>0</v>
      </c>
      <c r="AD24" s="46">
        <f t="shared" si="24"/>
        <v>0</v>
      </c>
      <c r="AE24" s="40"/>
      <c r="AF24" s="46">
        <f t="shared" si="25"/>
        <v>-7.6344777056465002E-2</v>
      </c>
      <c r="AG24" s="46">
        <f t="shared" si="25"/>
        <v>-0.43908038242026698</v>
      </c>
      <c r="AH24" s="46">
        <f t="shared" si="25"/>
        <v>-0.91229001695180001</v>
      </c>
      <c r="AI24" s="46">
        <f t="shared" si="25"/>
        <v>-1.27429890445298</v>
      </c>
      <c r="AJ24" s="46">
        <f t="shared" si="25"/>
        <v>-1.5116836742417401</v>
      </c>
      <c r="AK24" s="46">
        <f t="shared" si="25"/>
        <v>-1.70173509642994</v>
      </c>
      <c r="AL24" s="46">
        <f t="shared" si="25"/>
        <v>-1.8208315301586999</v>
      </c>
      <c r="AM24" s="46">
        <f t="shared" si="25"/>
        <v>-1.84430236399091</v>
      </c>
      <c r="AN24" s="40"/>
    </row>
    <row r="25" spans="1:40" x14ac:dyDescent="0.2">
      <c r="A25" s="38" t="s">
        <v>67</v>
      </c>
      <c r="B25" s="45">
        <v>1.8550983738967401E-2</v>
      </c>
      <c r="C25" s="45">
        <v>0.21261789649048199</v>
      </c>
      <c r="D25" s="45">
        <v>0.53437753382320996</v>
      </c>
      <c r="E25" s="45">
        <v>0.99835729684941099</v>
      </c>
      <c r="F25" s="45">
        <v>1.5966687220548099</v>
      </c>
      <c r="G25" s="45">
        <v>2.24508941197944</v>
      </c>
      <c r="H25" s="45">
        <v>2.8309150210512999</v>
      </c>
      <c r="I25" s="45">
        <v>3.2415845230037199</v>
      </c>
      <c r="J25" s="40"/>
      <c r="K25" s="40" t="s">
        <v>2</v>
      </c>
      <c r="L25" s="42">
        <v>2</v>
      </c>
      <c r="M25" s="40"/>
      <c r="N25" s="46">
        <f>($N$4*B25)/$N$2</f>
        <v>0</v>
      </c>
      <c r="O25" s="46">
        <f>($N$4*C25+($O$4-2*$N$4)*B25)/$N$2</f>
        <v>0</v>
      </c>
      <c r="P25" s="46">
        <f>($N$4*D25+($O$4-2*$N$4)*C25+($P$4-2*$O$4)*B25 +$N$4*B25)/$N$2</f>
        <v>0</v>
      </c>
      <c r="Q25" s="46">
        <f>($N$4*E25+($O$4-2*$N$4)*D25+($P$4-2*$O$4)*C25+($Q$4-2*$P$4)*B25+$N$4*C25+$O$4*B25)/$N$2</f>
        <v>0</v>
      </c>
      <c r="R25" s="46">
        <f>($N$4*F25+($O$4-2*$N$4)*E25+($P$4-2*$O$4)*D25+($Q$4-2*$P$4)*C25+($R$4-2*$Q$4)*B25+$N$4*D25+$O$4*C25+$P$4*B25)/$N$2</f>
        <v>0</v>
      </c>
      <c r="S25" s="46">
        <f>($N$4*G25+($O$4-2*$N$4)*F25+($P$4-2*$O$4)*E25+($Q$4-2*$P$4)*D25+($R$4-2*$Q$4)*C25+($S$4-2*$R$4)*B25                                  +$N$4*E25+$O$4*D25+$P$4*C25+$Q$4*B25)/$N$2</f>
        <v>0</v>
      </c>
      <c r="T25" s="46">
        <f>($N$4*H25+($O$4-2*$N$4)*G25+($P$4-2*$O$4)*F25+($Q$4-2*$P$4)*E25+($R$4-2*$Q$4)*D25+($S$4-2*$R$4)*C25+($T$4-2*$S$4)*B25+$N$4*F25+$O$4*E25+$P$4*D25+$Q$4*C25+$R$4*B25)/$N$2</f>
        <v>0</v>
      </c>
      <c r="U25" s="46">
        <f>($N$4*I25+($O$4-2*$N$4)*H25+($P$4-2*$O$4)*G25+($Q$4-2*$P$4)*F25+($R$4-2*$Q$4)*E25+($S$4-2*$R$4)*D25+($T$4-2*$S$4)*C25+($U$4-2*$R$4)*B25+$N$4*G25+$O$4*F25+$P$4*E25+$Q$4*D25+$R$4*C25+$S$4*B25)/$N$2</f>
        <v>0</v>
      </c>
      <c r="V25" s="40"/>
      <c r="W25" s="46">
        <f t="shared" si="17"/>
        <v>0</v>
      </c>
      <c r="X25" s="46">
        <f t="shared" si="18"/>
        <v>0</v>
      </c>
      <c r="Y25" s="46">
        <f t="shared" si="19"/>
        <v>0</v>
      </c>
      <c r="Z25" s="46">
        <f t="shared" si="20"/>
        <v>0</v>
      </c>
      <c r="AA25" s="46">
        <f t="shared" si="21"/>
        <v>0</v>
      </c>
      <c r="AB25" s="46">
        <f t="shared" si="22"/>
        <v>0</v>
      </c>
      <c r="AC25" s="46">
        <f t="shared" si="23"/>
        <v>0</v>
      </c>
      <c r="AD25" s="46">
        <f t="shared" si="24"/>
        <v>0</v>
      </c>
      <c r="AE25" s="40"/>
      <c r="AF25" s="46">
        <f t="shared" si="25"/>
        <v>-1.8550983738967401E-2</v>
      </c>
      <c r="AG25" s="46">
        <f t="shared" si="25"/>
        <v>-0.21261789649048199</v>
      </c>
      <c r="AH25" s="46">
        <f t="shared" si="25"/>
        <v>-0.53437753382320996</v>
      </c>
      <c r="AI25" s="46">
        <f t="shared" si="25"/>
        <v>-0.99835729684941099</v>
      </c>
      <c r="AJ25" s="46">
        <f t="shared" si="25"/>
        <v>-1.5966687220548099</v>
      </c>
      <c r="AK25" s="46">
        <f t="shared" si="25"/>
        <v>-2.24508941197944</v>
      </c>
      <c r="AL25" s="46">
        <f t="shared" si="25"/>
        <v>-2.8309150210512999</v>
      </c>
      <c r="AM25" s="46">
        <f t="shared" si="25"/>
        <v>-3.2415845230037199</v>
      </c>
      <c r="AN25" s="40"/>
    </row>
    <row r="26" spans="1:40" x14ac:dyDescent="0.2">
      <c r="A26" s="39"/>
      <c r="B26" s="45"/>
      <c r="C26" s="45"/>
      <c r="D26" s="45"/>
      <c r="E26" s="45"/>
      <c r="F26" s="45"/>
      <c r="G26" s="45"/>
      <c r="H26" s="45"/>
      <c r="I26" s="45"/>
      <c r="J26" s="40"/>
      <c r="K26" s="40"/>
      <c r="L26" s="42"/>
      <c r="M26" s="40"/>
      <c r="N26" s="46"/>
      <c r="O26" s="46"/>
      <c r="P26" s="46"/>
      <c r="Q26" s="46"/>
      <c r="R26" s="40"/>
      <c r="S26" s="40"/>
      <c r="T26" s="40"/>
      <c r="U26" s="40"/>
      <c r="V26" s="40"/>
      <c r="W26" s="46"/>
      <c r="X26" s="46"/>
      <c r="Y26" s="46"/>
      <c r="Z26" s="46"/>
      <c r="AA26" s="40"/>
      <c r="AB26" s="40"/>
      <c r="AC26" s="40"/>
      <c r="AD26" s="40"/>
      <c r="AE26" s="40"/>
      <c r="AF26" s="40"/>
      <c r="AG26" s="40"/>
      <c r="AH26" s="40"/>
      <c r="AI26" s="40"/>
      <c r="AJ26" s="40"/>
      <c r="AK26" s="40"/>
      <c r="AL26" s="40"/>
      <c r="AM26" s="40"/>
      <c r="AN26" s="40"/>
    </row>
    <row r="27" spans="1:40" x14ac:dyDescent="0.2">
      <c r="A27" s="37" t="s">
        <v>68</v>
      </c>
      <c r="B27" s="45"/>
      <c r="C27" s="45"/>
      <c r="D27" s="45"/>
      <c r="E27" s="45"/>
      <c r="F27" s="45"/>
      <c r="G27" s="45"/>
      <c r="H27" s="45"/>
      <c r="I27" s="45"/>
      <c r="J27" s="40"/>
      <c r="K27" s="40"/>
      <c r="L27" s="42"/>
      <c r="M27" s="40"/>
      <c r="N27" s="46"/>
      <c r="O27" s="46"/>
      <c r="P27" s="46"/>
      <c r="Q27" s="46"/>
      <c r="R27" s="40"/>
      <c r="S27" s="40"/>
      <c r="T27" s="40"/>
      <c r="U27" s="40"/>
      <c r="V27" s="40"/>
      <c r="W27" s="46"/>
      <c r="X27" s="46"/>
      <c r="Y27" s="46"/>
      <c r="Z27" s="46"/>
      <c r="AA27" s="46"/>
      <c r="AB27" s="46"/>
      <c r="AC27" s="46"/>
      <c r="AD27" s="46"/>
      <c r="AE27" s="40"/>
      <c r="AF27" s="40"/>
      <c r="AG27" s="40"/>
      <c r="AH27" s="40"/>
      <c r="AI27" s="40"/>
      <c r="AJ27" s="40"/>
      <c r="AK27" s="40"/>
      <c r="AL27" s="40"/>
      <c r="AM27" s="40"/>
      <c r="AN27" s="40"/>
    </row>
    <row r="28" spans="1:40" x14ac:dyDescent="0.2">
      <c r="A28" s="38" t="s">
        <v>69</v>
      </c>
      <c r="B28" s="45">
        <v>-0.70659573552523802</v>
      </c>
      <c r="C28" s="45">
        <v>-0.53321522353804096</v>
      </c>
      <c r="D28" s="45">
        <v>-0.42118511463553399</v>
      </c>
      <c r="E28" s="45">
        <v>-0.39325844100636198</v>
      </c>
      <c r="F28" s="45">
        <v>-0.44905930540816702</v>
      </c>
      <c r="G28" s="45">
        <v>-0.54419236594000397</v>
      </c>
      <c r="H28" s="45">
        <v>-0.59132140220681895</v>
      </c>
      <c r="I28" s="45">
        <v>-0.62279987014592397</v>
      </c>
      <c r="J28" s="40"/>
      <c r="K28" s="40" t="s">
        <v>3</v>
      </c>
      <c r="L28" s="42">
        <v>0</v>
      </c>
      <c r="M28" s="40"/>
      <c r="N28" s="46">
        <f>L28+($N$4*B28)/$N$2</f>
        <v>0</v>
      </c>
      <c r="O28" s="46">
        <f>L28+($N$4*C28+($O$4-$N$4)*B28)/$N$2</f>
        <v>0</v>
      </c>
      <c r="P28" s="46">
        <f>L28+($N$4*D28+($O$4-$N$4)*C28+($P$4-$O$4)*B28)/$N$2</f>
        <v>0</v>
      </c>
      <c r="Q28" s="46">
        <f>L28+($N$4*E28+($O$4-$N$4)*D28+($P$4-$O$4)*C28+($Q$4-$P$4)*B28)/$N$2</f>
        <v>0</v>
      </c>
      <c r="R28" s="46">
        <f>L28+($N$4*F28+($O$4-$N$4)*E28+($P$4-$O$4)*D28+($Q$4-$P$4)*C28+($R$4-$Q$4)*B28)/$N$2</f>
        <v>0</v>
      </c>
      <c r="S28" s="46">
        <f>L28+($N$4*G28+($O$4-$N$4)*F28+($P$4-$O$4)*E28+($Q$4-$P$4)*D28+($R$4-$Q$4)*C28+($S$4-$R$4)*B28)/$N$2</f>
        <v>0</v>
      </c>
      <c r="T28" s="46">
        <f>L28+($N$4*H28+($O$4-$N$4)*G28+($P$4-$O$4)*F28+($Q$4-$P$4)*E28+($R$4-$Q$4)*D28+($S$4-$R$4)*C28+($T$4-$S$4)*B28)/$N$2</f>
        <v>0</v>
      </c>
      <c r="U28" s="46">
        <f>L28+($N$4*I28+($O$4-$N$4)*H28+($P$4-$O$4)*G28+($Q$4-$P$4)*F28+($R$4-$Q$4)*E28+($S$4-$R$4)*D28+($T$4-$S$4)*C28+($U$4-$T$4)*B28)/$N$2</f>
        <v>0</v>
      </c>
      <c r="V28" s="40"/>
      <c r="W28" s="46">
        <f t="shared" ref="W28:W30" si="26">($N$4*B28)/$N$2</f>
        <v>0</v>
      </c>
      <c r="X28" s="46">
        <f t="shared" ref="X28:X30" si="27">($N$4*C28+($O$4-$N$4)*B28)/$N$2</f>
        <v>0</v>
      </c>
      <c r="Y28" s="46">
        <f t="shared" ref="Y28:Y30" si="28">($N$4*D28+($O$4-$N$4)*C28+($P$4-$O$4)*B28)/$N$2</f>
        <v>0</v>
      </c>
      <c r="Z28" s="46">
        <f t="shared" ref="Z28:Z30" si="29">($N$4*E28+($O$4-$N$4)*D28+($P$4-$O$4)*C28+($Q$4-$P$4)*B28)/$N$2</f>
        <v>0</v>
      </c>
      <c r="AA28" s="46">
        <f t="shared" ref="AA28:AA30" si="30">($N$4*F28+($O$4-$N$4)*E28+($P$4-$O$4)*D28+($Q$4-$P$4)*C28+($R$4-$Q$4)*B28)/$N$2</f>
        <v>0</v>
      </c>
      <c r="AB28" s="46">
        <f t="shared" ref="AB28:AB30" si="31">($N$4*G28+($O$4-$N$4)*F28+($P$4-$O$4)*E28+($Q$4-$P$4)*D28+($R$4-$Q$4)*C28+($S$4-$R$4)*B28)/$N$2</f>
        <v>0</v>
      </c>
      <c r="AC28" s="46">
        <f t="shared" ref="AC28:AC30" si="32">($N$4*H28+($O$4-$N$4)*G28+($P$4-$O$4)*F28+($Q$4-$P$4)*E28+($R$4-$Q$4)*D28+($S$4-$R$4)*C28+($T$4-$S$4)*B28)/$N$2</f>
        <v>0</v>
      </c>
      <c r="AD28" s="46">
        <f t="shared" ref="AD28:AD30" si="33">($N$4*I28+($O$4-$N$4)*H28+($P$4-$O$4)*G28+($Q$4-$P$4)*F28+($R$4-$Q$4)*E28+($S$4-$R$4)*D28+($T$4-$S$4)*C28+($U$4-$T$4)*B28)/$N$2</f>
        <v>0</v>
      </c>
      <c r="AE28" s="40"/>
      <c r="AF28" s="46">
        <f t="shared" ref="AF28:AM30" si="34">W28-B28</f>
        <v>0.70659573552523802</v>
      </c>
      <c r="AG28" s="46">
        <f t="shared" si="34"/>
        <v>0.53321522353804096</v>
      </c>
      <c r="AH28" s="46">
        <f t="shared" si="34"/>
        <v>0.42118511463553399</v>
      </c>
      <c r="AI28" s="46">
        <f t="shared" si="34"/>
        <v>0.39325844100636198</v>
      </c>
      <c r="AJ28" s="46">
        <f t="shared" si="34"/>
        <v>0.44905930540816702</v>
      </c>
      <c r="AK28" s="46">
        <f t="shared" si="34"/>
        <v>0.54419236594000397</v>
      </c>
      <c r="AL28" s="46">
        <f t="shared" si="34"/>
        <v>0.59132140220681895</v>
      </c>
      <c r="AM28" s="46">
        <f t="shared" si="34"/>
        <v>0.62279987014592397</v>
      </c>
      <c r="AN28" s="40"/>
    </row>
    <row r="29" spans="1:40" x14ac:dyDescent="0.2">
      <c r="A29" s="38" t="s">
        <v>70</v>
      </c>
      <c r="B29" s="45">
        <v>-0.148033574338927</v>
      </c>
      <c r="C29" s="45">
        <v>-0.58029767394791898</v>
      </c>
      <c r="D29" s="45">
        <v>-0.68368757916664302</v>
      </c>
      <c r="E29" s="45">
        <v>-0.66976536877362003</v>
      </c>
      <c r="F29" s="45">
        <v>-0.570280379865162</v>
      </c>
      <c r="G29" s="45">
        <v>-0.46587908094736502</v>
      </c>
      <c r="H29" s="45">
        <v>-0.38367346055864998</v>
      </c>
      <c r="I29" s="45">
        <v>-0.33012311894719798</v>
      </c>
      <c r="J29" s="40"/>
      <c r="K29" s="40" t="s">
        <v>3</v>
      </c>
      <c r="L29" s="42">
        <v>4</v>
      </c>
      <c r="M29" s="40"/>
      <c r="N29" s="46">
        <f>L29+($N$4*B29)/$N$2</f>
        <v>4</v>
      </c>
      <c r="O29" s="46">
        <f>L29+($N$4*C29+($O$4-$N$4)*B29)/$N$2</f>
        <v>4</v>
      </c>
      <c r="P29" s="46">
        <f>L29+($N$4*D29+($O$4-$N$4)*C29+($P$4-$O$4)*B29)/$N$2</f>
        <v>4</v>
      </c>
      <c r="Q29" s="46">
        <f>L29+($N$4*E29+($O$4-$N$4)*D29+($P$4-$O$4)*C29+($Q$4-$P$4)*B29)/$N$2</f>
        <v>4</v>
      </c>
      <c r="R29" s="46">
        <f>L29+($N$4*F29+($O$4-$N$4)*E29+($P$4-$O$4)*D29+($Q$4-$P$4)*C29+($R$4-$Q$4)*B29)/$N$2</f>
        <v>4</v>
      </c>
      <c r="S29" s="46">
        <f>L29+($N$4*G29+($O$4-$N$4)*F29+($P$4-$O$4)*E29+($Q$4-$P$4)*D29+($R$4-$Q$4)*C29+($S$4-$R$4)*B29)/$N$2</f>
        <v>4</v>
      </c>
      <c r="T29" s="46">
        <f>L29+($N$4*H29+($O$4-$N$4)*G29+($P$4-$O$4)*F29+($Q$4-$P$4)*E29+($R$4-$Q$4)*D29+($S$4-$R$4)*C29+($T$4-$S$4)*B29)/$N$2</f>
        <v>4</v>
      </c>
      <c r="U29" s="46">
        <f>L29+($N$4*I29+($O$4-$N$4)*H29+($P$4-$O$4)*G29+($Q$4-$P$4)*F29+($R$4-$Q$4)*E29+($S$4-$R$4)*D29+($T$4-$S$4)*C29+($U$4-$T$4)*B29)/$N$2</f>
        <v>4</v>
      </c>
      <c r="V29" s="40"/>
      <c r="W29" s="46">
        <f t="shared" si="26"/>
        <v>0</v>
      </c>
      <c r="X29" s="46">
        <f t="shared" si="27"/>
        <v>0</v>
      </c>
      <c r="Y29" s="46">
        <f t="shared" si="28"/>
        <v>0</v>
      </c>
      <c r="Z29" s="46">
        <f t="shared" si="29"/>
        <v>0</v>
      </c>
      <c r="AA29" s="46">
        <f t="shared" si="30"/>
        <v>0</v>
      </c>
      <c r="AB29" s="46">
        <f t="shared" si="31"/>
        <v>0</v>
      </c>
      <c r="AC29" s="46">
        <f t="shared" si="32"/>
        <v>0</v>
      </c>
      <c r="AD29" s="46">
        <f t="shared" si="33"/>
        <v>0</v>
      </c>
      <c r="AE29" s="40"/>
      <c r="AF29" s="46">
        <f t="shared" si="34"/>
        <v>0.148033574338927</v>
      </c>
      <c r="AG29" s="46">
        <f t="shared" si="34"/>
        <v>0.58029767394791898</v>
      </c>
      <c r="AH29" s="46">
        <f t="shared" si="34"/>
        <v>0.68368757916664302</v>
      </c>
      <c r="AI29" s="46">
        <f t="shared" si="34"/>
        <v>0.66976536877362003</v>
      </c>
      <c r="AJ29" s="46">
        <f t="shared" si="34"/>
        <v>0.570280379865162</v>
      </c>
      <c r="AK29" s="46">
        <f t="shared" si="34"/>
        <v>0.46587908094736502</v>
      </c>
      <c r="AL29" s="46">
        <f t="shared" si="34"/>
        <v>0.38367346055864998</v>
      </c>
      <c r="AM29" s="46">
        <f t="shared" si="34"/>
        <v>0.33012311894719798</v>
      </c>
      <c r="AN29" s="40"/>
    </row>
    <row r="30" spans="1:40" x14ac:dyDescent="0.2">
      <c r="A30" s="38" t="s">
        <v>71</v>
      </c>
      <c r="B30" s="45">
        <v>-0.71336813959157497</v>
      </c>
      <c r="C30" s="45">
        <v>6.2603227509727702E-2</v>
      </c>
      <c r="D30" s="45">
        <v>0.279018183302782</v>
      </c>
      <c r="E30" s="45">
        <v>0.21747173024698799</v>
      </c>
      <c r="F30" s="45">
        <v>0.13480990791004999</v>
      </c>
      <c r="G30" s="45">
        <v>7.5380051737983206E-2</v>
      </c>
      <c r="H30" s="45">
        <v>9.2145674881039003E-2</v>
      </c>
      <c r="I30" s="45">
        <v>0.119601770684141</v>
      </c>
      <c r="J30" s="40"/>
      <c r="K30" s="40" t="s">
        <v>3</v>
      </c>
      <c r="L30" s="42">
        <v>80</v>
      </c>
      <c r="M30" s="40"/>
      <c r="N30" s="46">
        <f>L30+($N$4*B30)/$N$2</f>
        <v>80</v>
      </c>
      <c r="O30" s="46">
        <f>L30+($N$4*C30+($O$4-$N$4)*B30)/$N$2</f>
        <v>80</v>
      </c>
      <c r="P30" s="46">
        <f>L30+($N$4*D30+($O$4-$N$4)*C30+($P$4-$O$4)*B30)/$N$2</f>
        <v>80</v>
      </c>
      <c r="Q30" s="46">
        <f>L30+($N$4*E30+($O$4-$N$4)*D30+($P$4-$O$4)*C30+($Q$4-$P$4)*B30)/$N$2</f>
        <v>80</v>
      </c>
      <c r="R30" s="46">
        <f>L30+($N$4*F30+($O$4-$N$4)*E30+($P$4-$O$4)*D30+($Q$4-$P$4)*C30+($R$4-$Q$4)*B30)/$N$2</f>
        <v>80</v>
      </c>
      <c r="S30" s="46">
        <f>L30+($N$4*G30+($O$4-$N$4)*F30+($P$4-$O$4)*E30+($Q$4-$P$4)*D30+($R$4-$Q$4)*C30+($S$4-$R$4)*B30)/$N$2</f>
        <v>80</v>
      </c>
      <c r="T30" s="46">
        <f>L30+($N$4*H30+($O$4-$N$4)*G30+($P$4-$O$4)*F30+($Q$4-$P$4)*E30+($R$4-$Q$4)*D30+($S$4-$R$4)*C30+($T$4-$S$4)*B30)/$N$2</f>
        <v>80</v>
      </c>
      <c r="U30" s="46">
        <f>L30+($N$4*I30+($O$4-$N$4)*H30+($P$4-$O$4)*G30+($Q$4-$P$4)*F30+($R$4-$Q$4)*E30+($S$4-$R$4)*D30+($T$4-$S$4)*C30+($U$4-$T$4)*B30)/$N$2</f>
        <v>80</v>
      </c>
      <c r="V30" s="40"/>
      <c r="W30" s="46">
        <f t="shared" si="26"/>
        <v>0</v>
      </c>
      <c r="X30" s="46">
        <f t="shared" si="27"/>
        <v>0</v>
      </c>
      <c r="Y30" s="46">
        <f t="shared" si="28"/>
        <v>0</v>
      </c>
      <c r="Z30" s="46">
        <f t="shared" si="29"/>
        <v>0</v>
      </c>
      <c r="AA30" s="46">
        <f t="shared" si="30"/>
        <v>0</v>
      </c>
      <c r="AB30" s="46">
        <f t="shared" si="31"/>
        <v>0</v>
      </c>
      <c r="AC30" s="46">
        <f t="shared" si="32"/>
        <v>0</v>
      </c>
      <c r="AD30" s="46">
        <f t="shared" si="33"/>
        <v>0</v>
      </c>
      <c r="AE30" s="40"/>
      <c r="AF30" s="46">
        <f t="shared" si="34"/>
        <v>0.71336813959157497</v>
      </c>
      <c r="AG30" s="46">
        <f t="shared" si="34"/>
        <v>-6.2603227509727702E-2</v>
      </c>
      <c r="AH30" s="46">
        <f t="shared" si="34"/>
        <v>-0.279018183302782</v>
      </c>
      <c r="AI30" s="46">
        <f t="shared" si="34"/>
        <v>-0.21747173024698799</v>
      </c>
      <c r="AJ30" s="46">
        <f t="shared" si="34"/>
        <v>-0.13480990791004999</v>
      </c>
      <c r="AK30" s="46">
        <f t="shared" si="34"/>
        <v>-7.5380051737983206E-2</v>
      </c>
      <c r="AL30" s="46">
        <f t="shared" si="34"/>
        <v>-9.2145674881039003E-2</v>
      </c>
      <c r="AM30" s="46">
        <f t="shared" si="34"/>
        <v>-0.119601770684141</v>
      </c>
      <c r="AN30" s="40"/>
    </row>
    <row r="31" spans="1:40" x14ac:dyDescent="0.2">
      <c r="A31" s="40"/>
      <c r="B31" s="49"/>
      <c r="C31" s="49"/>
      <c r="D31" s="49"/>
      <c r="E31" s="49"/>
      <c r="F31" s="49"/>
      <c r="G31" s="49"/>
      <c r="H31" s="49"/>
      <c r="I31" s="49"/>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row>
    <row r="32" spans="1:40" x14ac:dyDescent="0.2">
      <c r="A32" s="40"/>
      <c r="B32" s="49"/>
      <c r="C32" s="49"/>
      <c r="D32" s="49"/>
      <c r="E32" s="49"/>
      <c r="F32" s="49"/>
      <c r="G32" s="49"/>
      <c r="H32" s="49"/>
      <c r="I32" s="49"/>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row>
    <row r="33" spans="1:12" x14ac:dyDescent="0.2">
      <c r="A33" s="2"/>
      <c r="B33" s="33"/>
      <c r="C33" s="33"/>
      <c r="D33" s="33"/>
      <c r="E33" s="33"/>
      <c r="F33" s="33"/>
      <c r="G33" s="33"/>
      <c r="H33" s="33"/>
      <c r="I33" s="33"/>
    </row>
    <row r="34" spans="1:12" x14ac:dyDescent="0.2">
      <c r="A34" s="2"/>
      <c r="B34" s="33"/>
      <c r="C34" s="33"/>
      <c r="D34" s="33"/>
      <c r="E34" s="33"/>
      <c r="F34" s="33"/>
      <c r="G34" s="33"/>
      <c r="H34" s="33"/>
      <c r="I34" s="33"/>
    </row>
    <row r="35" spans="1:12" x14ac:dyDescent="0.2">
      <c r="A35" s="2"/>
      <c r="B35" s="34"/>
      <c r="C35" s="34"/>
      <c r="D35" s="34"/>
      <c r="E35" s="34"/>
      <c r="F35" s="34"/>
      <c r="G35" s="34"/>
      <c r="H35" s="34"/>
      <c r="I35" s="34"/>
    </row>
    <row r="36" spans="1:12" x14ac:dyDescent="0.2">
      <c r="A36" s="2"/>
      <c r="B36" s="34"/>
      <c r="C36" s="34"/>
      <c r="D36" s="34"/>
      <c r="E36" s="34"/>
      <c r="F36" s="34"/>
      <c r="G36" s="34"/>
      <c r="H36" s="34"/>
      <c r="I36" s="34"/>
    </row>
    <row r="37" spans="1:12" x14ac:dyDescent="0.2">
      <c r="A37" s="2"/>
      <c r="B37" s="34"/>
      <c r="C37" s="34"/>
      <c r="D37" s="34"/>
      <c r="E37" s="34"/>
      <c r="F37" s="34"/>
      <c r="G37" s="34"/>
      <c r="H37" s="34"/>
      <c r="I37" s="34"/>
    </row>
    <row r="38" spans="1:12" x14ac:dyDescent="0.2">
      <c r="A38" s="2"/>
      <c r="B38" s="34"/>
      <c r="C38" s="34"/>
      <c r="D38" s="34"/>
      <c r="E38" s="34"/>
      <c r="F38" s="34"/>
      <c r="G38" s="34"/>
      <c r="H38" s="34"/>
      <c r="I38" s="34"/>
      <c r="J38" s="34"/>
      <c r="K38" s="34"/>
      <c r="L38" s="34"/>
    </row>
    <row r="39" spans="1:12" x14ac:dyDescent="0.2">
      <c r="A39" s="2"/>
      <c r="B39" s="34"/>
      <c r="C39" s="34"/>
      <c r="D39" s="34"/>
      <c r="E39" s="34"/>
      <c r="F39" s="34"/>
      <c r="G39" s="34"/>
      <c r="H39" s="34"/>
      <c r="I39" s="34"/>
      <c r="J39" s="34"/>
      <c r="K39" s="34"/>
      <c r="L39" s="34"/>
    </row>
    <row r="40" spans="1:12" x14ac:dyDescent="0.2">
      <c r="A40" s="2"/>
      <c r="B40" s="34"/>
      <c r="C40" s="34"/>
      <c r="D40" s="34"/>
      <c r="E40" s="34"/>
      <c r="F40" s="34"/>
      <c r="G40" s="34"/>
      <c r="H40" s="34"/>
      <c r="I40" s="34"/>
      <c r="J40" s="34"/>
      <c r="K40" s="34"/>
      <c r="L40" s="34"/>
    </row>
    <row r="41" spans="1:12" x14ac:dyDescent="0.2">
      <c r="A41" s="2"/>
      <c r="B41" s="34"/>
      <c r="C41" s="34"/>
      <c r="D41" s="34"/>
      <c r="E41" s="34"/>
      <c r="F41" s="34"/>
      <c r="G41" s="34"/>
      <c r="H41" s="34"/>
      <c r="I41" s="34"/>
      <c r="J41" s="34"/>
      <c r="K41" s="34"/>
      <c r="L41" s="34"/>
    </row>
    <row r="42" spans="1:12" x14ac:dyDescent="0.2">
      <c r="A42" s="2"/>
      <c r="B42" s="34"/>
      <c r="C42" s="34"/>
      <c r="D42" s="34"/>
      <c r="E42" s="34"/>
      <c r="F42" s="34"/>
      <c r="G42" s="34"/>
      <c r="H42" s="34"/>
      <c r="I42" s="34"/>
      <c r="J42" s="34"/>
      <c r="K42" s="34"/>
      <c r="L42" s="34"/>
    </row>
    <row r="43" spans="1:12" x14ac:dyDescent="0.2">
      <c r="A43" s="2"/>
      <c r="B43" s="34"/>
      <c r="C43" s="34"/>
      <c r="D43" s="34"/>
      <c r="E43" s="34"/>
      <c r="F43" s="34"/>
      <c r="G43" s="34"/>
      <c r="H43" s="34"/>
      <c r="I43" s="34"/>
      <c r="J43" s="34"/>
      <c r="K43" s="34"/>
      <c r="L43" s="34"/>
    </row>
    <row r="44" spans="1:12" x14ac:dyDescent="0.2">
      <c r="A44" s="2"/>
      <c r="B44" s="34"/>
      <c r="C44" s="34"/>
      <c r="D44" s="34"/>
      <c r="E44" s="34"/>
      <c r="F44" s="34"/>
      <c r="G44" s="34"/>
      <c r="H44" s="34"/>
      <c r="I44" s="34"/>
      <c r="J44" s="34"/>
      <c r="K44" s="34"/>
      <c r="L44" s="34"/>
    </row>
    <row r="45" spans="1:12" x14ac:dyDescent="0.2">
      <c r="A45" s="2"/>
      <c r="B45" s="34"/>
      <c r="C45" s="34"/>
      <c r="D45" s="34"/>
      <c r="E45" s="34"/>
      <c r="F45" s="34"/>
      <c r="G45" s="34"/>
      <c r="H45" s="34"/>
      <c r="I45" s="34"/>
      <c r="J45" s="34"/>
      <c r="K45" s="34"/>
      <c r="L45" s="34"/>
    </row>
    <row r="46" spans="1:12" x14ac:dyDescent="0.2">
      <c r="A46" s="2"/>
      <c r="B46" s="34"/>
      <c r="C46" s="34"/>
      <c r="D46" s="34"/>
      <c r="E46" s="34"/>
      <c r="F46" s="34"/>
      <c r="G46" s="34"/>
      <c r="H46" s="34"/>
      <c r="I46" s="34"/>
      <c r="J46" s="34"/>
      <c r="K46" s="34"/>
      <c r="L46" s="34"/>
    </row>
    <row r="47" spans="1:12" x14ac:dyDescent="0.2">
      <c r="A47" s="2"/>
      <c r="B47" s="34"/>
      <c r="C47" s="34"/>
      <c r="D47" s="34"/>
      <c r="E47" s="34"/>
      <c r="F47" s="34"/>
      <c r="G47" s="34"/>
      <c r="H47" s="34"/>
      <c r="I47" s="34"/>
      <c r="J47" s="34"/>
      <c r="K47" s="34"/>
      <c r="L47" s="34"/>
    </row>
    <row r="48" spans="1:12" x14ac:dyDescent="0.2">
      <c r="A48" s="2"/>
      <c r="B48" s="34"/>
      <c r="C48" s="34"/>
      <c r="D48" s="34"/>
      <c r="E48" s="34"/>
      <c r="F48" s="34"/>
      <c r="G48" s="34"/>
      <c r="H48" s="34"/>
      <c r="I48" s="34"/>
      <c r="J48" s="34"/>
      <c r="K48" s="34"/>
      <c r="L48" s="34"/>
    </row>
    <row r="49" spans="1:12" x14ac:dyDescent="0.2">
      <c r="A49" s="2"/>
      <c r="B49" s="34"/>
      <c r="C49" s="34"/>
      <c r="D49" s="34"/>
      <c r="E49" s="34"/>
      <c r="F49" s="34"/>
      <c r="G49" s="34"/>
      <c r="H49" s="34"/>
      <c r="I49" s="34"/>
      <c r="J49" s="34"/>
      <c r="K49" s="34"/>
      <c r="L49" s="34"/>
    </row>
    <row r="50" spans="1:12" x14ac:dyDescent="0.2">
      <c r="A50" s="2"/>
      <c r="B50" s="34"/>
      <c r="C50" s="34"/>
      <c r="D50" s="34"/>
      <c r="E50" s="34"/>
      <c r="F50" s="34"/>
      <c r="G50" s="34"/>
      <c r="H50" s="34"/>
      <c r="I50" s="34"/>
      <c r="J50" s="34"/>
      <c r="K50" s="34"/>
      <c r="L50" s="34"/>
    </row>
    <row r="51" spans="1:12" x14ac:dyDescent="0.2">
      <c r="A51" s="2"/>
      <c r="B51" s="34"/>
      <c r="C51" s="34"/>
      <c r="D51" s="34"/>
      <c r="E51" s="34"/>
      <c r="F51" s="34"/>
      <c r="G51" s="34"/>
      <c r="H51" s="34"/>
      <c r="I51" s="34"/>
      <c r="J51" s="34"/>
      <c r="K51" s="34"/>
      <c r="L51" s="34"/>
    </row>
    <row r="52" spans="1:12" x14ac:dyDescent="0.2">
      <c r="A52" s="2"/>
      <c r="B52" s="34"/>
      <c r="C52" s="34"/>
      <c r="D52" s="34"/>
      <c r="E52" s="34"/>
      <c r="F52" s="34"/>
      <c r="G52" s="34"/>
      <c r="H52" s="34"/>
      <c r="I52" s="34"/>
      <c r="J52" s="34"/>
      <c r="K52" s="34"/>
      <c r="L52" s="34"/>
    </row>
    <row r="53" spans="1:12" x14ac:dyDescent="0.2">
      <c r="A53" s="2"/>
      <c r="B53" s="34"/>
      <c r="C53" s="34"/>
      <c r="D53" s="34"/>
      <c r="E53" s="34"/>
      <c r="F53" s="34"/>
      <c r="G53" s="34"/>
      <c r="H53" s="34"/>
      <c r="I53" s="34"/>
      <c r="J53" s="34"/>
      <c r="K53" s="34"/>
      <c r="L53" s="34"/>
    </row>
    <row r="54" spans="1:12" x14ac:dyDescent="0.2">
      <c r="A54" s="2"/>
      <c r="B54" s="34"/>
      <c r="C54" s="34"/>
      <c r="D54" s="34"/>
      <c r="E54" s="34"/>
      <c r="F54" s="34"/>
      <c r="G54" s="34"/>
      <c r="H54" s="34"/>
      <c r="I54" s="34"/>
      <c r="J54" s="34"/>
      <c r="K54" s="34"/>
      <c r="L54" s="34"/>
    </row>
    <row r="55" spans="1:12" x14ac:dyDescent="0.2">
      <c r="A55" s="2"/>
      <c r="B55" s="33"/>
      <c r="C55" s="33"/>
      <c r="D55" s="33"/>
      <c r="E55" s="33"/>
      <c r="F55" s="33"/>
      <c r="G55" s="33"/>
      <c r="H55" s="33"/>
      <c r="I55" s="33"/>
      <c r="J55" s="33"/>
      <c r="K55" s="33"/>
      <c r="L55" s="33"/>
    </row>
    <row r="56" spans="1:12" x14ac:dyDescent="0.2">
      <c r="A56" s="2"/>
      <c r="B56" s="33"/>
      <c r="C56" s="33"/>
      <c r="D56" s="33"/>
      <c r="E56" s="33"/>
      <c r="F56" s="33"/>
      <c r="G56" s="33"/>
      <c r="H56" s="33"/>
      <c r="I56" s="33"/>
      <c r="J56" s="33"/>
      <c r="K56" s="33"/>
      <c r="L56" s="33"/>
    </row>
    <row r="57" spans="1:12" x14ac:dyDescent="0.2">
      <c r="A57" s="2"/>
      <c r="B57" s="33"/>
      <c r="C57" s="33"/>
      <c r="D57" s="33"/>
      <c r="E57" s="33"/>
      <c r="F57" s="33"/>
      <c r="G57" s="33"/>
      <c r="H57" s="33"/>
      <c r="I57" s="33"/>
      <c r="J57" s="33"/>
      <c r="K57" s="33"/>
      <c r="L57" s="33"/>
    </row>
    <row r="58" spans="1:12" x14ac:dyDescent="0.2">
      <c r="A58" s="2"/>
      <c r="B58" s="33"/>
      <c r="C58" s="33"/>
      <c r="D58" s="33"/>
      <c r="E58" s="33"/>
      <c r="F58" s="33"/>
      <c r="G58" s="33"/>
      <c r="H58" s="33"/>
      <c r="I58" s="33"/>
      <c r="J58" s="33"/>
      <c r="K58" s="33"/>
      <c r="L58" s="33"/>
    </row>
    <row r="59" spans="1:12" x14ac:dyDescent="0.2">
      <c r="B59" s="33"/>
      <c r="C59" s="33"/>
      <c r="D59" s="33"/>
      <c r="E59" s="33"/>
      <c r="F59" s="33"/>
      <c r="G59" s="33"/>
      <c r="H59" s="33"/>
      <c r="I59" s="33"/>
      <c r="J59" s="33"/>
      <c r="K59" s="33"/>
      <c r="L59" s="33"/>
    </row>
    <row r="60" spans="1:12" x14ac:dyDescent="0.2">
      <c r="B60" s="33"/>
      <c r="C60" s="33"/>
      <c r="D60" s="33"/>
      <c r="E60" s="33"/>
      <c r="F60" s="33"/>
      <c r="G60" s="33"/>
      <c r="H60" s="33"/>
      <c r="I60" s="33"/>
      <c r="J60" s="33"/>
      <c r="K60" s="33"/>
      <c r="L60" s="33"/>
    </row>
    <row r="61" spans="1:12" x14ac:dyDescent="0.2">
      <c r="B61" s="33"/>
      <c r="C61" s="33"/>
      <c r="D61" s="33"/>
      <c r="E61" s="33"/>
      <c r="F61" s="33"/>
      <c r="G61" s="33"/>
      <c r="H61" s="33"/>
      <c r="I61" s="33"/>
      <c r="J61" s="33"/>
      <c r="K61" s="33"/>
      <c r="L61" s="33"/>
    </row>
    <row r="62" spans="1:12" x14ac:dyDescent="0.2">
      <c r="B62" s="33"/>
      <c r="C62" s="33"/>
      <c r="D62" s="33"/>
      <c r="E62" s="33"/>
      <c r="F62" s="33"/>
      <c r="G62" s="33"/>
      <c r="H62" s="33"/>
      <c r="I62" s="33"/>
      <c r="J62" s="33"/>
      <c r="K62" s="33"/>
      <c r="L62" s="33"/>
    </row>
    <row r="63" spans="1:12" x14ac:dyDescent="0.2">
      <c r="B63" s="33"/>
      <c r="C63" s="33"/>
      <c r="D63" s="33"/>
      <c r="E63" s="33"/>
      <c r="F63" s="33"/>
      <c r="G63" s="33"/>
      <c r="H63" s="33"/>
      <c r="I63" s="33"/>
      <c r="J63" s="33"/>
      <c r="K63" s="33"/>
      <c r="L63" s="33"/>
    </row>
    <row r="64" spans="1:12" x14ac:dyDescent="0.2">
      <c r="B64" s="33"/>
      <c r="C64" s="33"/>
      <c r="D64" s="33"/>
      <c r="E64" s="33"/>
      <c r="F64" s="33"/>
      <c r="G64" s="33"/>
      <c r="H64" s="33"/>
      <c r="I64" s="33"/>
      <c r="J64" s="33"/>
      <c r="K64" s="33"/>
      <c r="L64" s="33"/>
    </row>
    <row r="65" spans="2:12" x14ac:dyDescent="0.2">
      <c r="B65" s="33"/>
      <c r="C65" s="33"/>
      <c r="D65" s="33"/>
      <c r="E65" s="33"/>
      <c r="F65" s="33"/>
      <c r="G65" s="33"/>
      <c r="H65" s="33"/>
      <c r="I65" s="33"/>
      <c r="J65" s="33"/>
      <c r="K65" s="33"/>
      <c r="L65" s="33"/>
    </row>
    <row r="66" spans="2:12" x14ac:dyDescent="0.2">
      <c r="B66" s="33"/>
      <c r="C66" s="33"/>
      <c r="D66" s="33"/>
      <c r="E66" s="33"/>
      <c r="F66" s="33"/>
      <c r="G66" s="33"/>
      <c r="H66" s="33"/>
      <c r="I66" s="33"/>
      <c r="J66" s="33"/>
      <c r="K66" s="33"/>
      <c r="L66" s="33"/>
    </row>
    <row r="67" spans="2:12" x14ac:dyDescent="0.2">
      <c r="B67" s="33"/>
      <c r="C67" s="33"/>
      <c r="D67" s="33"/>
      <c r="E67" s="33"/>
      <c r="F67" s="33"/>
      <c r="G67" s="33"/>
      <c r="H67" s="33"/>
      <c r="I67" s="33"/>
      <c r="J67" s="33"/>
      <c r="K67" s="33"/>
      <c r="L67" s="33"/>
    </row>
    <row r="68" spans="2:12" x14ac:dyDescent="0.2">
      <c r="B68" s="33"/>
      <c r="C68" s="33"/>
      <c r="D68" s="33"/>
      <c r="E68" s="33"/>
      <c r="F68" s="33"/>
      <c r="G68" s="33"/>
      <c r="H68" s="33"/>
      <c r="I68" s="33"/>
      <c r="J68" s="33"/>
      <c r="K68" s="33"/>
      <c r="L68" s="33"/>
    </row>
    <row r="69" spans="2:12" x14ac:dyDescent="0.2">
      <c r="B69" s="33"/>
      <c r="C69" s="33"/>
      <c r="D69" s="33"/>
      <c r="E69" s="33"/>
      <c r="F69" s="33"/>
      <c r="G69" s="33"/>
      <c r="H69" s="33"/>
      <c r="I69" s="33"/>
      <c r="J69" s="33"/>
      <c r="K69" s="33"/>
      <c r="L69" s="33"/>
    </row>
    <row r="70" spans="2:12" x14ac:dyDescent="0.2">
      <c r="B70" s="33"/>
      <c r="C70" s="33"/>
      <c r="D70" s="33"/>
      <c r="E70" s="33"/>
      <c r="F70" s="33"/>
      <c r="G70" s="33"/>
      <c r="H70" s="33"/>
      <c r="I70" s="33"/>
      <c r="J70" s="33"/>
      <c r="K70" s="33"/>
      <c r="L70" s="33"/>
    </row>
    <row r="71" spans="2:12" x14ac:dyDescent="0.2">
      <c r="B71" s="33"/>
      <c r="C71" s="33"/>
      <c r="D71" s="33"/>
      <c r="E71" s="33"/>
      <c r="F71" s="33"/>
      <c r="G71" s="33"/>
      <c r="H71" s="33"/>
      <c r="I71" s="33"/>
      <c r="J71" s="33"/>
      <c r="K71" s="33"/>
      <c r="L71" s="33"/>
    </row>
    <row r="72" spans="2:12" x14ac:dyDescent="0.2">
      <c r="B72" s="33"/>
      <c r="C72" s="33"/>
      <c r="D72" s="33"/>
      <c r="E72" s="33"/>
      <c r="F72" s="33"/>
      <c r="G72" s="33"/>
      <c r="H72" s="33"/>
      <c r="I72" s="33"/>
      <c r="J72" s="33"/>
      <c r="K72" s="33"/>
      <c r="L72" s="33"/>
    </row>
    <row r="73" spans="2:12" x14ac:dyDescent="0.2">
      <c r="B73" s="33"/>
      <c r="C73" s="33"/>
      <c r="D73" s="33"/>
      <c r="E73" s="33"/>
      <c r="F73" s="33"/>
      <c r="G73" s="33"/>
      <c r="H73" s="33"/>
      <c r="I73" s="33"/>
      <c r="J73" s="33"/>
      <c r="K73" s="33"/>
      <c r="L73" s="33"/>
    </row>
    <row r="74" spans="2:12" x14ac:dyDescent="0.2">
      <c r="B74" s="33"/>
      <c r="C74" s="33"/>
      <c r="D74" s="33"/>
      <c r="E74" s="33"/>
      <c r="F74" s="33"/>
      <c r="G74" s="33"/>
      <c r="H74" s="33"/>
      <c r="I74" s="33"/>
      <c r="J74" s="33"/>
      <c r="K74" s="33"/>
      <c r="L74" s="33"/>
    </row>
    <row r="75" spans="2:12" x14ac:dyDescent="0.2">
      <c r="B75" s="33"/>
      <c r="C75" s="33"/>
      <c r="D75" s="33"/>
      <c r="E75" s="33"/>
      <c r="F75" s="33"/>
      <c r="G75" s="33"/>
      <c r="H75" s="33"/>
      <c r="I75" s="33"/>
      <c r="J75" s="33"/>
      <c r="K75" s="33"/>
      <c r="L75" s="33"/>
    </row>
    <row r="76" spans="2:12" x14ac:dyDescent="0.2">
      <c r="B76" s="33"/>
      <c r="C76" s="33"/>
      <c r="D76" s="33"/>
      <c r="E76" s="33"/>
      <c r="F76" s="33"/>
      <c r="G76" s="33"/>
      <c r="H76" s="33"/>
      <c r="I76" s="33"/>
      <c r="J76" s="33"/>
      <c r="K76" s="33"/>
      <c r="L76" s="33"/>
    </row>
    <row r="77" spans="2:12" x14ac:dyDescent="0.2">
      <c r="B77" s="33"/>
      <c r="C77" s="33"/>
      <c r="D77" s="33"/>
      <c r="E77" s="33"/>
      <c r="F77" s="33"/>
      <c r="G77" s="33"/>
      <c r="H77" s="33"/>
      <c r="I77" s="33"/>
      <c r="J77" s="33"/>
      <c r="K77" s="33"/>
      <c r="L77" s="33"/>
    </row>
    <row r="78" spans="2:12" x14ac:dyDescent="0.2">
      <c r="B78" s="33"/>
      <c r="C78" s="33"/>
      <c r="D78" s="33"/>
      <c r="E78" s="33"/>
      <c r="F78" s="33"/>
      <c r="G78" s="33"/>
      <c r="H78" s="33"/>
      <c r="I78" s="33"/>
      <c r="J78" s="33"/>
      <c r="K78" s="33"/>
      <c r="L78" s="33"/>
    </row>
    <row r="79" spans="2:12" x14ac:dyDescent="0.2">
      <c r="B79" s="33"/>
      <c r="C79" s="33"/>
      <c r="D79" s="33"/>
      <c r="E79" s="33"/>
      <c r="F79" s="33"/>
      <c r="G79" s="33"/>
      <c r="H79" s="33"/>
      <c r="I79" s="33"/>
      <c r="J79" s="33"/>
      <c r="K79" s="33"/>
      <c r="L79" s="33"/>
    </row>
    <row r="80" spans="2:12" x14ac:dyDescent="0.2">
      <c r="B80" s="33"/>
      <c r="C80" s="33"/>
      <c r="D80" s="33"/>
      <c r="E80" s="33"/>
      <c r="F80" s="33"/>
      <c r="G80" s="33"/>
      <c r="H80" s="33"/>
      <c r="I80" s="33"/>
      <c r="J80" s="33"/>
      <c r="K80" s="33"/>
      <c r="L80" s="33"/>
    </row>
    <row r="81" spans="2:12" x14ac:dyDescent="0.2">
      <c r="B81" s="33"/>
      <c r="C81" s="33"/>
      <c r="D81" s="33"/>
      <c r="E81" s="33"/>
      <c r="F81" s="33"/>
      <c r="G81" s="33"/>
      <c r="H81" s="33"/>
      <c r="I81" s="33"/>
      <c r="J81" s="33"/>
      <c r="K81" s="33"/>
      <c r="L81" s="33"/>
    </row>
    <row r="82" spans="2:12" x14ac:dyDescent="0.2">
      <c r="B82" s="33"/>
      <c r="C82" s="33"/>
      <c r="D82" s="33"/>
      <c r="E82" s="33"/>
      <c r="F82" s="33"/>
      <c r="G82" s="33"/>
      <c r="H82" s="33"/>
      <c r="I82" s="33"/>
      <c r="J82" s="33"/>
      <c r="K82" s="33"/>
      <c r="L82" s="33"/>
    </row>
    <row r="83" spans="2:12" x14ac:dyDescent="0.2">
      <c r="B83" s="33"/>
      <c r="C83" s="33"/>
      <c r="D83" s="33"/>
      <c r="E83" s="33"/>
      <c r="F83" s="33"/>
      <c r="G83" s="33"/>
      <c r="H83" s="33"/>
      <c r="I83" s="33"/>
      <c r="J83" s="33"/>
      <c r="K83" s="33"/>
      <c r="L83" s="33"/>
    </row>
    <row r="84" spans="2:12" x14ac:dyDescent="0.2">
      <c r="B84" s="33"/>
      <c r="C84" s="33"/>
      <c r="D84" s="33"/>
      <c r="E84" s="33"/>
      <c r="F84" s="33"/>
      <c r="G84" s="33"/>
      <c r="H84" s="33"/>
      <c r="I84" s="33"/>
      <c r="J84" s="33"/>
      <c r="K84" s="33"/>
      <c r="L84" s="33"/>
    </row>
    <row r="85" spans="2:12" x14ac:dyDescent="0.2">
      <c r="B85" s="33"/>
      <c r="C85" s="33"/>
      <c r="D85" s="33"/>
      <c r="E85" s="33"/>
      <c r="F85" s="33"/>
      <c r="G85" s="33"/>
      <c r="H85" s="33"/>
      <c r="I85" s="33"/>
      <c r="J85" s="33"/>
      <c r="K85" s="33"/>
      <c r="L85" s="33"/>
    </row>
    <row r="86" spans="2:12" x14ac:dyDescent="0.2">
      <c r="B86" s="33"/>
      <c r="C86" s="33"/>
      <c r="D86" s="33"/>
      <c r="E86" s="33"/>
      <c r="F86" s="33"/>
      <c r="G86" s="33"/>
      <c r="H86" s="33"/>
      <c r="I86" s="33"/>
      <c r="J86" s="33"/>
      <c r="K86" s="33"/>
      <c r="L86" s="33"/>
    </row>
    <row r="87" spans="2:12" x14ac:dyDescent="0.2">
      <c r="B87" s="33"/>
      <c r="C87" s="33"/>
      <c r="D87" s="33"/>
      <c r="E87" s="33"/>
      <c r="F87" s="33"/>
      <c r="G87" s="33"/>
      <c r="H87" s="33"/>
      <c r="I87" s="33"/>
      <c r="J87" s="33"/>
      <c r="K87" s="33"/>
      <c r="L87" s="33"/>
    </row>
    <row r="88" spans="2:12" x14ac:dyDescent="0.2">
      <c r="B88" s="33"/>
      <c r="C88" s="33"/>
      <c r="D88" s="33"/>
      <c r="E88" s="33"/>
      <c r="F88" s="33"/>
      <c r="G88" s="33"/>
      <c r="H88" s="33"/>
      <c r="I88" s="33"/>
      <c r="J88" s="33"/>
      <c r="K88" s="33"/>
      <c r="L88" s="33"/>
    </row>
    <row r="89" spans="2:12" x14ac:dyDescent="0.2">
      <c r="B89" s="33"/>
      <c r="C89" s="33"/>
      <c r="D89" s="33"/>
      <c r="E89" s="33"/>
      <c r="F89" s="33"/>
      <c r="G89" s="33"/>
      <c r="H89" s="33"/>
      <c r="I89" s="33"/>
      <c r="J89" s="33"/>
      <c r="K89" s="33"/>
      <c r="L89" s="33"/>
    </row>
    <row r="90" spans="2:12" x14ac:dyDescent="0.2">
      <c r="B90" s="33"/>
      <c r="C90" s="33"/>
      <c r="D90" s="33"/>
      <c r="E90" s="33"/>
      <c r="F90" s="33"/>
      <c r="G90" s="33"/>
      <c r="H90" s="33"/>
      <c r="I90" s="33"/>
      <c r="J90" s="33"/>
      <c r="K90" s="33"/>
      <c r="L90" s="33"/>
    </row>
    <row r="91" spans="2:12" x14ac:dyDescent="0.2">
      <c r="B91" s="33"/>
      <c r="C91" s="33"/>
      <c r="D91" s="33"/>
      <c r="E91" s="33"/>
      <c r="F91" s="33"/>
      <c r="G91" s="33"/>
      <c r="H91" s="33"/>
      <c r="I91" s="33"/>
      <c r="J91" s="33"/>
      <c r="K91" s="33"/>
      <c r="L91" s="33"/>
    </row>
    <row r="92" spans="2:12" x14ac:dyDescent="0.2">
      <c r="B92" s="33"/>
      <c r="C92" s="33"/>
      <c r="D92" s="33"/>
      <c r="E92" s="33"/>
      <c r="F92" s="33"/>
      <c r="G92" s="33"/>
      <c r="H92" s="33"/>
      <c r="I92" s="33"/>
      <c r="J92" s="33"/>
      <c r="K92" s="33"/>
      <c r="L92" s="33"/>
    </row>
    <row r="93" spans="2:12" x14ac:dyDescent="0.2">
      <c r="B93" s="33"/>
      <c r="C93" s="33"/>
      <c r="D93" s="33"/>
      <c r="E93" s="33"/>
      <c r="F93" s="33"/>
      <c r="G93" s="33"/>
      <c r="H93" s="33"/>
      <c r="I93" s="33"/>
      <c r="J93" s="33"/>
      <c r="K93" s="33"/>
      <c r="L93" s="33"/>
    </row>
    <row r="94" spans="2:12" x14ac:dyDescent="0.2">
      <c r="B94" s="33"/>
      <c r="C94" s="33"/>
      <c r="D94" s="33"/>
      <c r="E94" s="33"/>
      <c r="F94" s="33"/>
      <c r="G94" s="33"/>
      <c r="H94" s="33"/>
      <c r="I94" s="33"/>
      <c r="J94" s="33"/>
      <c r="K94" s="33"/>
      <c r="L94" s="33"/>
    </row>
    <row r="95" spans="2:12" x14ac:dyDescent="0.2">
      <c r="B95" s="33"/>
      <c r="C95" s="33"/>
      <c r="D95" s="33"/>
      <c r="E95" s="33"/>
      <c r="F95" s="33"/>
      <c r="G95" s="33"/>
      <c r="H95" s="33"/>
      <c r="I95" s="33"/>
      <c r="J95" s="33"/>
      <c r="K95" s="33"/>
      <c r="L95" s="33"/>
    </row>
    <row r="96" spans="2:12" x14ac:dyDescent="0.2">
      <c r="B96" s="33"/>
      <c r="C96" s="33"/>
      <c r="D96" s="33"/>
      <c r="E96" s="33"/>
      <c r="F96" s="33"/>
      <c r="G96" s="33"/>
      <c r="H96" s="33"/>
      <c r="I96" s="33"/>
      <c r="J96" s="33"/>
      <c r="K96" s="33"/>
      <c r="L96" s="33"/>
    </row>
    <row r="97" spans="2:12" x14ac:dyDescent="0.2">
      <c r="B97" s="33"/>
      <c r="C97" s="33"/>
      <c r="D97" s="33"/>
      <c r="E97" s="33"/>
      <c r="F97" s="33"/>
      <c r="G97" s="33"/>
      <c r="H97" s="33"/>
      <c r="I97" s="33"/>
      <c r="J97" s="33"/>
      <c r="K97" s="33"/>
      <c r="L97" s="33"/>
    </row>
    <row r="98" spans="2:12" x14ac:dyDescent="0.2">
      <c r="B98" s="33"/>
      <c r="C98" s="33"/>
      <c r="D98" s="33"/>
      <c r="E98" s="33"/>
      <c r="F98" s="33"/>
      <c r="G98" s="33"/>
      <c r="H98" s="33"/>
      <c r="I98" s="33"/>
      <c r="J98" s="33"/>
      <c r="K98" s="33"/>
      <c r="L98" s="33"/>
    </row>
    <row r="99" spans="2:12" x14ac:dyDescent="0.2">
      <c r="B99" s="33"/>
      <c r="C99" s="33"/>
      <c r="D99" s="33"/>
      <c r="E99" s="33"/>
      <c r="F99" s="33"/>
      <c r="G99" s="33"/>
      <c r="H99" s="33"/>
      <c r="I99" s="33"/>
      <c r="J99" s="33"/>
      <c r="K99" s="33"/>
      <c r="L99" s="33"/>
    </row>
    <row r="100" spans="2:12" x14ac:dyDescent="0.2">
      <c r="B100" s="33"/>
      <c r="C100" s="33"/>
      <c r="D100" s="33"/>
      <c r="E100" s="33"/>
      <c r="F100" s="33"/>
      <c r="G100" s="33"/>
      <c r="H100" s="33"/>
      <c r="I100" s="33"/>
      <c r="J100" s="33"/>
      <c r="K100" s="33"/>
      <c r="L100" s="33"/>
    </row>
    <row r="101" spans="2:12" x14ac:dyDescent="0.2">
      <c r="B101" s="33"/>
      <c r="C101" s="33"/>
      <c r="D101" s="33"/>
      <c r="E101" s="33"/>
      <c r="F101" s="33"/>
      <c r="G101" s="33"/>
      <c r="H101" s="33"/>
      <c r="I101" s="33"/>
      <c r="J101" s="33"/>
      <c r="K101" s="33"/>
      <c r="L101" s="33"/>
    </row>
    <row r="102" spans="2:12" x14ac:dyDescent="0.2">
      <c r="B102" s="33"/>
      <c r="C102" s="33"/>
      <c r="D102" s="33"/>
      <c r="E102" s="33"/>
      <c r="F102" s="33"/>
      <c r="G102" s="33"/>
      <c r="H102" s="33"/>
      <c r="I102" s="33"/>
      <c r="J102" s="33"/>
      <c r="K102" s="33"/>
      <c r="L102" s="33"/>
    </row>
    <row r="103" spans="2:12" x14ac:dyDescent="0.2">
      <c r="B103" s="33"/>
      <c r="C103" s="33"/>
      <c r="D103" s="33"/>
      <c r="E103" s="33"/>
      <c r="F103" s="33"/>
      <c r="G103" s="33"/>
      <c r="H103" s="33"/>
      <c r="I103" s="33"/>
      <c r="J103" s="33"/>
      <c r="K103" s="33"/>
      <c r="L103" s="33"/>
    </row>
    <row r="104" spans="2:12" x14ac:dyDescent="0.2">
      <c r="B104" s="33"/>
      <c r="C104" s="33"/>
      <c r="D104" s="33"/>
      <c r="E104" s="33"/>
      <c r="F104" s="33"/>
      <c r="G104" s="33"/>
      <c r="H104" s="33"/>
      <c r="I104" s="33"/>
      <c r="J104" s="33"/>
      <c r="K104" s="33"/>
      <c r="L104" s="33"/>
    </row>
    <row r="105" spans="2:12" x14ac:dyDescent="0.2">
      <c r="B105" s="33"/>
      <c r="C105" s="33"/>
      <c r="D105" s="33"/>
      <c r="E105" s="33"/>
      <c r="F105" s="33"/>
      <c r="G105" s="33"/>
      <c r="H105" s="33"/>
      <c r="I105" s="33"/>
      <c r="J105" s="33"/>
      <c r="K105" s="33"/>
      <c r="L105" s="33"/>
    </row>
    <row r="106" spans="2:12" x14ac:dyDescent="0.2">
      <c r="B106" s="33"/>
      <c r="C106" s="33"/>
      <c r="D106" s="33"/>
      <c r="E106" s="33"/>
      <c r="F106" s="33"/>
      <c r="G106" s="33"/>
      <c r="H106" s="33"/>
      <c r="I106" s="33"/>
      <c r="J106" s="33"/>
      <c r="K106" s="33"/>
      <c r="L106" s="33"/>
    </row>
    <row r="107" spans="2:12" x14ac:dyDescent="0.2">
      <c r="B107" s="33"/>
      <c r="C107" s="33"/>
      <c r="D107" s="33"/>
      <c r="E107" s="33"/>
      <c r="F107" s="33"/>
      <c r="G107" s="33"/>
      <c r="H107" s="33"/>
      <c r="I107" s="33"/>
      <c r="J107" s="33"/>
      <c r="K107" s="33"/>
      <c r="L107" s="33"/>
    </row>
    <row r="108" spans="2:12" x14ac:dyDescent="0.2">
      <c r="B108" s="33"/>
      <c r="C108" s="33"/>
      <c r="D108" s="33"/>
      <c r="E108" s="33"/>
      <c r="F108" s="33"/>
      <c r="G108" s="33"/>
      <c r="H108" s="33"/>
      <c r="I108" s="33"/>
      <c r="J108" s="33"/>
      <c r="K108" s="33"/>
      <c r="L108" s="33"/>
    </row>
    <row r="109" spans="2:12" x14ac:dyDescent="0.2">
      <c r="B109" s="33"/>
      <c r="C109" s="33"/>
      <c r="D109" s="33"/>
      <c r="E109" s="33"/>
      <c r="F109" s="33"/>
      <c r="G109" s="33"/>
      <c r="H109" s="33"/>
      <c r="I109" s="33"/>
      <c r="J109" s="33"/>
      <c r="K109" s="33"/>
      <c r="L109" s="33"/>
    </row>
    <row r="110" spans="2:12" x14ac:dyDescent="0.2">
      <c r="B110" s="33"/>
      <c r="C110" s="33"/>
      <c r="D110" s="33"/>
      <c r="E110" s="33"/>
      <c r="F110" s="33"/>
      <c r="G110" s="33"/>
      <c r="H110" s="33"/>
      <c r="I110" s="33"/>
      <c r="J110" s="33"/>
      <c r="K110" s="33"/>
      <c r="L110" s="33"/>
    </row>
    <row r="111" spans="2:12" x14ac:dyDescent="0.2">
      <c r="B111" s="33"/>
      <c r="C111" s="33"/>
      <c r="D111" s="33"/>
      <c r="E111" s="33"/>
      <c r="F111" s="33"/>
      <c r="G111" s="33"/>
      <c r="H111" s="33"/>
      <c r="I111" s="33"/>
      <c r="J111" s="33"/>
      <c r="K111" s="33"/>
      <c r="L111" s="33"/>
    </row>
    <row r="112" spans="2:12" x14ac:dyDescent="0.2">
      <c r="B112" s="33"/>
      <c r="C112" s="33"/>
      <c r="D112" s="33"/>
      <c r="E112" s="33"/>
      <c r="F112" s="33"/>
      <c r="G112" s="33"/>
      <c r="H112" s="33"/>
      <c r="I112" s="33"/>
      <c r="J112" s="33"/>
      <c r="K112" s="33"/>
      <c r="L112" s="33"/>
    </row>
    <row r="113" spans="2:12" x14ac:dyDescent="0.2">
      <c r="B113" s="33"/>
      <c r="C113" s="33"/>
      <c r="D113" s="33"/>
      <c r="E113" s="33"/>
      <c r="F113" s="33"/>
      <c r="G113" s="33"/>
      <c r="H113" s="33"/>
      <c r="I113" s="33"/>
      <c r="J113" s="33"/>
      <c r="K113" s="33"/>
      <c r="L113" s="33"/>
    </row>
    <row r="114" spans="2:12" x14ac:dyDescent="0.2">
      <c r="B114" s="33"/>
      <c r="C114" s="33"/>
      <c r="D114" s="33"/>
      <c r="E114" s="33"/>
      <c r="F114" s="33"/>
      <c r="G114" s="33"/>
      <c r="H114" s="33"/>
      <c r="I114" s="33"/>
      <c r="J114" s="33"/>
      <c r="K114" s="33"/>
      <c r="L114" s="33"/>
    </row>
    <row r="115" spans="2:12" x14ac:dyDescent="0.2">
      <c r="B115" s="33"/>
      <c r="C115" s="33"/>
      <c r="D115" s="33"/>
      <c r="E115" s="33"/>
      <c r="F115" s="33"/>
      <c r="G115" s="33"/>
      <c r="H115" s="33"/>
      <c r="I115" s="33"/>
      <c r="J115" s="33"/>
      <c r="K115" s="33"/>
      <c r="L115" s="33"/>
    </row>
    <row r="116" spans="2:12" x14ac:dyDescent="0.2">
      <c r="B116" s="33"/>
      <c r="C116" s="33"/>
      <c r="D116" s="33"/>
      <c r="E116" s="33"/>
      <c r="F116" s="33"/>
      <c r="G116" s="33"/>
      <c r="H116" s="33"/>
      <c r="I116" s="33"/>
      <c r="J116" s="33"/>
      <c r="K116" s="33"/>
      <c r="L116" s="33"/>
    </row>
    <row r="117" spans="2:12" x14ac:dyDescent="0.2">
      <c r="B117" s="33"/>
      <c r="C117" s="33"/>
      <c r="D117" s="33"/>
      <c r="E117" s="33"/>
      <c r="F117" s="33"/>
      <c r="G117" s="33"/>
      <c r="H117" s="33"/>
      <c r="I117" s="33"/>
      <c r="J117" s="33"/>
      <c r="K117" s="33"/>
      <c r="L117" s="33"/>
    </row>
    <row r="118" spans="2:12" x14ac:dyDescent="0.2">
      <c r="B118" s="33"/>
      <c r="C118" s="33"/>
      <c r="D118" s="33"/>
      <c r="E118" s="33"/>
      <c r="F118" s="33"/>
      <c r="G118" s="33"/>
      <c r="H118" s="33"/>
      <c r="I118" s="33"/>
      <c r="J118" s="33"/>
      <c r="K118" s="33"/>
      <c r="L118" s="33"/>
    </row>
    <row r="119" spans="2:12" x14ac:dyDescent="0.2">
      <c r="B119" s="33"/>
      <c r="C119" s="33"/>
      <c r="D119" s="33"/>
      <c r="E119" s="33"/>
      <c r="F119" s="33"/>
      <c r="G119" s="33"/>
      <c r="H119" s="33"/>
      <c r="I119" s="33"/>
      <c r="J119" s="33"/>
      <c r="K119" s="33"/>
      <c r="L119" s="33"/>
    </row>
    <row r="120" spans="2:12" x14ac:dyDescent="0.2">
      <c r="B120" s="33"/>
      <c r="C120" s="33"/>
      <c r="D120" s="33"/>
      <c r="E120" s="33"/>
      <c r="F120" s="33"/>
      <c r="G120" s="33"/>
      <c r="H120" s="33"/>
      <c r="I120" s="33"/>
      <c r="J120" s="33"/>
      <c r="K120" s="33"/>
      <c r="L120" s="33"/>
    </row>
  </sheetData>
  <phoneticPr fontId="2"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N58"/>
  <sheetViews>
    <sheetView zoomScale="80" zoomScaleNormal="80"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30" width="8.7109375" style="1" customWidth="1"/>
    <col min="31" max="31" width="2.7109375" style="1" customWidth="1"/>
    <col min="32" max="39" width="8.7109375" style="1" customWidth="1"/>
    <col min="40" max="16384" width="9.140625" style="1"/>
  </cols>
  <sheetData>
    <row r="1" spans="1:40" x14ac:dyDescent="0.2">
      <c r="A1" s="40" t="s">
        <v>94</v>
      </c>
      <c r="B1" s="40">
        <f>'DELFI-tool'!AL43</f>
        <v>15</v>
      </c>
      <c r="C1" s="40"/>
      <c r="D1" s="40"/>
      <c r="E1" s="40"/>
      <c r="F1" s="40"/>
      <c r="G1" s="40"/>
      <c r="H1" s="40"/>
      <c r="I1" s="40"/>
      <c r="J1" s="40"/>
      <c r="K1" s="40"/>
      <c r="L1" s="40"/>
      <c r="M1" s="40"/>
      <c r="N1" s="62" t="s">
        <v>76</v>
      </c>
      <c r="O1" s="62"/>
      <c r="P1" s="62"/>
      <c r="Q1" s="62"/>
      <c r="R1" s="62"/>
      <c r="S1" s="62"/>
      <c r="T1" s="62"/>
      <c r="U1" s="62"/>
      <c r="V1" s="40"/>
      <c r="W1" s="62" t="s">
        <v>76</v>
      </c>
      <c r="X1" s="62"/>
      <c r="Y1" s="62"/>
      <c r="Z1" s="62"/>
      <c r="AA1" s="62"/>
      <c r="AB1" s="62"/>
      <c r="AC1" s="62"/>
      <c r="AD1" s="62"/>
      <c r="AE1" s="40"/>
      <c r="AF1" s="40"/>
      <c r="AG1" s="40"/>
      <c r="AH1" s="40"/>
      <c r="AI1" s="40"/>
      <c r="AJ1" s="40"/>
      <c r="AK1" s="40"/>
      <c r="AL1" s="40"/>
      <c r="AM1" s="40"/>
      <c r="AN1" s="40"/>
    </row>
    <row r="2" spans="1:40" x14ac:dyDescent="0.2">
      <c r="A2" s="40" t="s">
        <v>6</v>
      </c>
      <c r="B2" s="40"/>
      <c r="C2" s="40"/>
      <c r="D2" s="40"/>
      <c r="E2" s="40"/>
      <c r="F2" s="40"/>
      <c r="G2" s="40"/>
      <c r="H2" s="40"/>
      <c r="I2" s="40"/>
      <c r="J2" s="40"/>
      <c r="K2" s="40"/>
      <c r="L2" s="40"/>
      <c r="M2" s="41" t="s">
        <v>1</v>
      </c>
      <c r="N2" s="42">
        <v>1</v>
      </c>
      <c r="O2" s="40"/>
      <c r="P2" s="40"/>
      <c r="Q2" s="40"/>
      <c r="R2" s="40"/>
      <c r="S2" s="40"/>
      <c r="T2" s="40"/>
      <c r="U2" s="40"/>
      <c r="V2" s="40"/>
      <c r="W2" s="40"/>
      <c r="X2" s="40"/>
      <c r="Y2" s="40"/>
      <c r="Z2" s="40"/>
      <c r="AA2" s="40"/>
      <c r="AB2" s="40"/>
      <c r="AC2" s="40"/>
      <c r="AD2" s="40"/>
      <c r="AE2" s="40"/>
      <c r="AF2" s="40"/>
      <c r="AG2" s="40"/>
      <c r="AH2" s="40"/>
      <c r="AI2" s="40"/>
      <c r="AJ2" s="40"/>
      <c r="AK2" s="40"/>
      <c r="AL2" s="40"/>
      <c r="AM2" s="40"/>
      <c r="AN2" s="40"/>
    </row>
    <row r="3" spans="1:40" x14ac:dyDescent="0.2">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row>
    <row r="4" spans="1:40" x14ac:dyDescent="0.2">
      <c r="A4" s="40"/>
      <c r="B4" s="40"/>
      <c r="C4" s="40"/>
      <c r="D4" s="40"/>
      <c r="E4" s="40"/>
      <c r="F4" s="40"/>
      <c r="G4" s="40"/>
      <c r="H4" s="40"/>
      <c r="I4" s="40"/>
      <c r="J4" s="40"/>
      <c r="K4" s="40"/>
      <c r="L4" s="40"/>
      <c r="M4" s="41" t="s">
        <v>4</v>
      </c>
      <c r="N4" s="42">
        <f>'DELFI-tool'!AN43-'DELFI-tool'!$AL43</f>
        <v>0</v>
      </c>
      <c r="O4" s="42">
        <f>'DELFI-tool'!AO43-'DELFI-tool'!$AL43</f>
        <v>0</v>
      </c>
      <c r="P4" s="42">
        <f>'DELFI-tool'!AP43-'DELFI-tool'!$AL43</f>
        <v>0</v>
      </c>
      <c r="Q4" s="42">
        <f>'DELFI-tool'!AQ43-'DELFI-tool'!$AL43</f>
        <v>0</v>
      </c>
      <c r="R4" s="42">
        <f>'DELFI-tool'!AR43-'DELFI-tool'!$AL43</f>
        <v>0</v>
      </c>
      <c r="S4" s="42">
        <f>'DELFI-tool'!AS43-'DELFI-tool'!$AL43</f>
        <v>0</v>
      </c>
      <c r="T4" s="42">
        <f>'DELFI-tool'!AT43-'DELFI-tool'!$AL43</f>
        <v>0</v>
      </c>
      <c r="U4" s="42">
        <f>'DELFI-tool'!AU43-'DELFI-tool'!$AL43</f>
        <v>0</v>
      </c>
      <c r="V4" s="40"/>
      <c r="W4" s="40"/>
      <c r="X4" s="40"/>
      <c r="Y4" s="40"/>
      <c r="Z4" s="40"/>
      <c r="AA4" s="40"/>
      <c r="AB4" s="40"/>
      <c r="AC4" s="40"/>
      <c r="AD4" s="40"/>
      <c r="AE4" s="40"/>
      <c r="AF4" s="40"/>
      <c r="AG4" s="40"/>
      <c r="AH4" s="40"/>
      <c r="AI4" s="40"/>
      <c r="AJ4" s="40"/>
      <c r="AK4" s="40"/>
      <c r="AL4" s="40"/>
      <c r="AM4" s="40"/>
      <c r="AN4" s="40"/>
    </row>
    <row r="5" spans="1:40" x14ac:dyDescent="0.2">
      <c r="A5" s="40"/>
      <c r="B5" s="40"/>
      <c r="C5" s="40"/>
      <c r="D5" s="40"/>
      <c r="E5" s="40"/>
      <c r="F5" s="40"/>
      <c r="G5" s="40"/>
      <c r="H5" s="40"/>
      <c r="I5" s="40"/>
      <c r="J5" s="40"/>
      <c r="K5" s="40"/>
      <c r="L5" s="40"/>
      <c r="M5" s="41"/>
      <c r="N5" s="42"/>
      <c r="O5" s="42"/>
      <c r="P5" s="42"/>
      <c r="Q5" s="42"/>
      <c r="R5" s="42"/>
      <c r="S5" s="42"/>
      <c r="T5" s="42"/>
      <c r="U5" s="42"/>
      <c r="V5" s="40"/>
      <c r="W5" s="40"/>
      <c r="X5" s="40"/>
      <c r="Y5" s="40"/>
      <c r="Z5" s="40"/>
      <c r="AA5" s="40"/>
      <c r="AB5" s="40"/>
      <c r="AC5" s="40"/>
      <c r="AD5" s="40"/>
      <c r="AE5" s="40"/>
      <c r="AF5" s="40"/>
      <c r="AG5" s="40"/>
      <c r="AH5" s="40"/>
      <c r="AI5" s="40"/>
      <c r="AJ5" s="40"/>
      <c r="AK5" s="40"/>
      <c r="AL5" s="40"/>
      <c r="AM5" s="40"/>
      <c r="AN5" s="40"/>
    </row>
    <row r="6" spans="1:40" x14ac:dyDescent="0.2">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row>
    <row r="7" spans="1:40" x14ac:dyDescent="0.2">
      <c r="A7" s="40"/>
      <c r="B7" s="43" t="s">
        <v>50</v>
      </c>
      <c r="C7" s="40"/>
      <c r="D7" s="40"/>
      <c r="E7" s="40"/>
      <c r="F7" s="40"/>
      <c r="G7" s="40"/>
      <c r="H7" s="40"/>
      <c r="I7" s="40"/>
      <c r="J7" s="40"/>
      <c r="K7" s="40"/>
      <c r="L7" s="40"/>
      <c r="M7" s="41"/>
      <c r="N7" s="43" t="s">
        <v>49</v>
      </c>
      <c r="O7" s="40"/>
      <c r="P7" s="40"/>
      <c r="Q7" s="40"/>
      <c r="R7" s="40"/>
      <c r="S7" s="40"/>
      <c r="T7" s="40"/>
      <c r="U7" s="40"/>
      <c r="V7" s="40"/>
      <c r="W7" s="43" t="s">
        <v>52</v>
      </c>
      <c r="X7" s="40"/>
      <c r="Y7" s="40"/>
      <c r="Z7" s="40"/>
      <c r="AA7" s="40"/>
      <c r="AB7" s="40"/>
      <c r="AC7" s="40"/>
      <c r="AD7" s="40"/>
      <c r="AE7" s="40"/>
      <c r="AF7" s="43" t="s">
        <v>48</v>
      </c>
      <c r="AG7" s="40"/>
      <c r="AH7" s="40"/>
      <c r="AI7" s="40"/>
      <c r="AJ7" s="40"/>
      <c r="AK7" s="40"/>
      <c r="AL7" s="40"/>
      <c r="AM7" s="40"/>
      <c r="AN7" s="40"/>
    </row>
    <row r="8" spans="1:40" x14ac:dyDescent="0.2">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row>
    <row r="9" spans="1:40" x14ac:dyDescent="0.2">
      <c r="A9" s="43"/>
      <c r="B9" s="40">
        <v>1</v>
      </c>
      <c r="C9" s="40">
        <v>2</v>
      </c>
      <c r="D9" s="40">
        <v>3</v>
      </c>
      <c r="E9" s="40">
        <v>4</v>
      </c>
      <c r="F9" s="40">
        <v>5</v>
      </c>
      <c r="G9" s="40">
        <v>6</v>
      </c>
      <c r="H9" s="40">
        <v>7</v>
      </c>
      <c r="I9" s="40">
        <v>8</v>
      </c>
      <c r="J9" s="40"/>
      <c r="K9" s="40" t="s">
        <v>16</v>
      </c>
      <c r="L9" s="40" t="s">
        <v>51</v>
      </c>
      <c r="M9" s="40"/>
      <c r="N9" s="40">
        <v>1</v>
      </c>
      <c r="O9" s="40">
        <v>2</v>
      </c>
      <c r="P9" s="40">
        <v>3</v>
      </c>
      <c r="Q9" s="40">
        <v>4</v>
      </c>
      <c r="R9" s="40">
        <v>5</v>
      </c>
      <c r="S9" s="40">
        <v>6</v>
      </c>
      <c r="T9" s="40">
        <v>7</v>
      </c>
      <c r="U9" s="40">
        <v>8</v>
      </c>
      <c r="V9" s="40"/>
      <c r="W9" s="40">
        <v>1</v>
      </c>
      <c r="X9" s="40">
        <v>2</v>
      </c>
      <c r="Y9" s="40">
        <v>3</v>
      </c>
      <c r="Z9" s="40">
        <v>4</v>
      </c>
      <c r="AA9" s="40">
        <v>5</v>
      </c>
      <c r="AB9" s="40">
        <v>6</v>
      </c>
      <c r="AC9" s="40">
        <v>7</v>
      </c>
      <c r="AD9" s="40">
        <v>8</v>
      </c>
      <c r="AE9" s="40"/>
      <c r="AF9" s="40">
        <v>1</v>
      </c>
      <c r="AG9" s="40">
        <v>2</v>
      </c>
      <c r="AH9" s="40">
        <v>3</v>
      </c>
      <c r="AI9" s="40">
        <v>4</v>
      </c>
      <c r="AJ9" s="40">
        <v>5</v>
      </c>
      <c r="AK9" s="40">
        <v>6</v>
      </c>
      <c r="AL9" s="40">
        <v>7</v>
      </c>
      <c r="AM9" s="40">
        <v>8</v>
      </c>
      <c r="AN9" s="40"/>
    </row>
    <row r="10" spans="1:40" x14ac:dyDescent="0.2">
      <c r="A10" s="37" t="s">
        <v>53</v>
      </c>
      <c r="B10" s="44"/>
      <c r="C10" s="44"/>
      <c r="D10" s="44"/>
      <c r="E10" s="44"/>
      <c r="F10" s="44"/>
      <c r="G10" s="44"/>
      <c r="H10" s="44"/>
      <c r="I10" s="44"/>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row>
    <row r="11" spans="1:40" x14ac:dyDescent="0.2">
      <c r="A11" s="38" t="s">
        <v>54</v>
      </c>
      <c r="B11" s="45">
        <v>-0.16390215246281301</v>
      </c>
      <c r="C11" s="45">
        <v>-0.44480670333181299</v>
      </c>
      <c r="D11" s="45">
        <v>-0.63784835862368705</v>
      </c>
      <c r="E11" s="45">
        <v>-0.75654771008994204</v>
      </c>
      <c r="F11" s="45">
        <v>-0.80699036173747096</v>
      </c>
      <c r="G11" s="45">
        <v>-0.81960252964950198</v>
      </c>
      <c r="H11" s="45">
        <v>-0.82623155671609605</v>
      </c>
      <c r="I11" s="45">
        <v>-0.81606120204563204</v>
      </c>
      <c r="J11" s="40"/>
      <c r="K11" s="40" t="s">
        <v>2</v>
      </c>
      <c r="L11" s="42">
        <v>1.5</v>
      </c>
      <c r="M11" s="40"/>
      <c r="N11" s="46">
        <f t="shared" ref="N11:N18" si="0">($N$4*B11)/$N$2</f>
        <v>0</v>
      </c>
      <c r="O11" s="46">
        <f t="shared" ref="O11:O18" si="1">($N$4*C11+($O$4-2*$N$4)*B11)/$N$2</f>
        <v>0</v>
      </c>
      <c r="P11" s="46">
        <f t="shared" ref="P11:P18" si="2">($N$4*D11+($O$4-2*$N$4)*C11+($P$4-2*$O$4)*B11 +$N$4*B11)/$N$2</f>
        <v>0</v>
      </c>
      <c r="Q11" s="46">
        <f t="shared" ref="Q11:Q18" si="3">($N$4*E11+($O$4-2*$N$4)*D11+($P$4-2*$O$4)*C11+($Q$4-2*$P$4)*B11+$N$4*C11+$O$4*B11)/$N$2</f>
        <v>0</v>
      </c>
      <c r="R11" s="46">
        <f t="shared" ref="R11:R18" si="4">($N$4*F11+($O$4-2*$N$4)*E11+($P$4-2*$O$4)*D11+($Q$4-2*$P$4)*C11+($R$4-2*$Q$4)*B11+$N$4*D11+$O$4*C11+$P$4*B11)/$N$2</f>
        <v>0</v>
      </c>
      <c r="S11" s="46">
        <f t="shared" ref="S11:S18" si="5">($N$4*G11+($O$4-2*$N$4)*F11+($P$4-2*$O$4)*E11+($Q$4-2*$P$4)*D11+($R$4-2*$Q$4)*C11+($S$4-2*$R$4)*B11                                  +$N$4*E11+$O$4*D11+$P$4*C11+$Q$4*B11)/$N$2</f>
        <v>0</v>
      </c>
      <c r="T11" s="46">
        <f t="shared" ref="T11:T18" si="6">($N$4*H11+($O$4-2*$N$4)*G11+($P$4-2*$O$4)*F11+($Q$4-2*$P$4)*E11+($R$4-2*$Q$4)*D11+($S$4-2*$R$4)*C11+($T$4-2*$S$4)*B11+$N$4*F11+$O$4*E11+$P$4*D11+$Q$4*C11+$R$4*B11)/$N$2</f>
        <v>0</v>
      </c>
      <c r="U11" s="46">
        <f t="shared" ref="U11:U18" si="7">($N$4*I11+($O$4-2*$N$4)*H11+($P$4-2*$O$4)*G11+($Q$4-2*$P$4)*F11+($R$4-2*$Q$4)*E11+($S$4-2*$R$4)*D11+($T$4-2*$S$4)*C11+($U$4-2*$R$4)*B11+$N$4*G11+$O$4*F11+$P$4*E11+$Q$4*D11+$R$4*C11+$S$4*B11)/$N$2</f>
        <v>0</v>
      </c>
      <c r="V11" s="40"/>
      <c r="W11" s="46">
        <f>($N$4*B11)/$N$2</f>
        <v>0</v>
      </c>
      <c r="X11" s="46">
        <f>($N$4*C11+($O$4-$N$4)*B11)/$N$2</f>
        <v>0</v>
      </c>
      <c r="Y11" s="46">
        <f>($N$4*D11+($O$4-$N$4)*C11+($P$4-$O$4)*B11)/$N$2</f>
        <v>0</v>
      </c>
      <c r="Z11" s="46">
        <f>($N$4*E11+($O$4-$N$4)*D11+($P$4-$O$4)*C11+($Q$4-$P$4)*B11)/$N$2</f>
        <v>0</v>
      </c>
      <c r="AA11" s="46">
        <f>($N$4*F11+($O$4-$N$4)*E11+($P$4-$O$4)*D11+($Q$4-$P$4)*C11+($R$4-$Q$4)*B11)/$N$2</f>
        <v>0</v>
      </c>
      <c r="AB11" s="46">
        <f>($N$4*G11+($O$4-$N$4)*F11+($P$4-$O$4)*E11+($Q$4-$P$4)*D11+($R$4-$Q$4)*C11+($S$4-$R$4)*B11)/$N$2</f>
        <v>0</v>
      </c>
      <c r="AC11" s="46">
        <f>($N$4*H11+($O$4-$N$4)*G11+($P$4-$O$4)*F11+($Q$4-$P$4)*E11+($R$4-$Q$4)*D11+($S$4-$R$4)*C11+($T$4-$S$4)*B11)/$N$2</f>
        <v>0</v>
      </c>
      <c r="AD11" s="46">
        <f>($N$4*I11+($O$4-$N$4)*H11+($P$4-$O$4)*G11+($Q$4-$P$4)*F11+($R$4-$Q$4)*E11+($S$4-$R$4)*D11+($T$4-$S$4)*C11+($U$4-$T$4)*B11)/$N$2</f>
        <v>0</v>
      </c>
      <c r="AE11" s="40"/>
      <c r="AF11" s="46">
        <f t="shared" ref="AF11:AM18" si="8">W11-B11</f>
        <v>0.16390215246281301</v>
      </c>
      <c r="AG11" s="46">
        <f t="shared" si="8"/>
        <v>0.44480670333181299</v>
      </c>
      <c r="AH11" s="46">
        <f t="shared" si="8"/>
        <v>0.63784835862368705</v>
      </c>
      <c r="AI11" s="46">
        <f t="shared" si="8"/>
        <v>0.75654771008994204</v>
      </c>
      <c r="AJ11" s="46">
        <f t="shared" si="8"/>
        <v>0.80699036173747096</v>
      </c>
      <c r="AK11" s="46">
        <f t="shared" si="8"/>
        <v>0.81960252964950198</v>
      </c>
      <c r="AL11" s="46">
        <f t="shared" si="8"/>
        <v>0.82623155671609605</v>
      </c>
      <c r="AM11" s="46">
        <f t="shared" si="8"/>
        <v>0.81606120204563204</v>
      </c>
      <c r="AN11" s="40"/>
    </row>
    <row r="12" spans="1:40" x14ac:dyDescent="0.2">
      <c r="A12" s="38" t="s">
        <v>55</v>
      </c>
      <c r="B12" s="45">
        <v>-0.43298237266985301</v>
      </c>
      <c r="C12" s="45">
        <v>-1.2396125762033601</v>
      </c>
      <c r="D12" s="45">
        <v>-1.8241907370570301</v>
      </c>
      <c r="E12" s="45">
        <v>-2.2497327511543501</v>
      </c>
      <c r="F12" s="45">
        <v>-2.5111177862755301</v>
      </c>
      <c r="G12" s="45">
        <v>-2.6482245210082498</v>
      </c>
      <c r="H12" s="45">
        <v>-2.7506401137105398</v>
      </c>
      <c r="I12" s="45">
        <v>-2.7866364480272701</v>
      </c>
      <c r="J12" s="40"/>
      <c r="K12" s="40" t="s">
        <v>2</v>
      </c>
      <c r="L12" s="42">
        <v>1.5</v>
      </c>
      <c r="M12" s="40"/>
      <c r="N12" s="46">
        <f t="shared" si="0"/>
        <v>0</v>
      </c>
      <c r="O12" s="46">
        <f t="shared" si="1"/>
        <v>0</v>
      </c>
      <c r="P12" s="46">
        <f t="shared" si="2"/>
        <v>0</v>
      </c>
      <c r="Q12" s="46">
        <f t="shared" si="3"/>
        <v>0</v>
      </c>
      <c r="R12" s="46">
        <f t="shared" si="4"/>
        <v>0</v>
      </c>
      <c r="S12" s="46">
        <f t="shared" si="5"/>
        <v>0</v>
      </c>
      <c r="T12" s="46">
        <f t="shared" si="6"/>
        <v>0</v>
      </c>
      <c r="U12" s="46">
        <f t="shared" si="7"/>
        <v>0</v>
      </c>
      <c r="V12" s="40"/>
      <c r="W12" s="46">
        <f t="shared" ref="W12:W18" si="9">($N$4*B12)/$N$2</f>
        <v>0</v>
      </c>
      <c r="X12" s="46">
        <f t="shared" ref="X12:X18" si="10">($N$4*C12+($O$4-$N$4)*B12)/$N$2</f>
        <v>0</v>
      </c>
      <c r="Y12" s="46">
        <f t="shared" ref="Y12:Y18" si="11">($N$4*D12+($O$4-$N$4)*C12+($P$4-$O$4)*B12)/$N$2</f>
        <v>0</v>
      </c>
      <c r="Z12" s="46">
        <f t="shared" ref="Z12:Z18" si="12">($N$4*E12+($O$4-$N$4)*D12+($P$4-$O$4)*C12+($Q$4-$P$4)*B12)/$N$2</f>
        <v>0</v>
      </c>
      <c r="AA12" s="46">
        <f t="shared" ref="AA12:AA18" si="13">($N$4*F12+($O$4-$N$4)*E12+($P$4-$O$4)*D12+($Q$4-$P$4)*C12+($R$4-$Q$4)*B12)/$N$2</f>
        <v>0</v>
      </c>
      <c r="AB12" s="46">
        <f t="shared" ref="AB12:AB18" si="14">($N$4*G12+($O$4-$N$4)*F12+($P$4-$O$4)*E12+($Q$4-$P$4)*D12+($R$4-$Q$4)*C12+($S$4-$R$4)*B12)/$N$2</f>
        <v>0</v>
      </c>
      <c r="AC12" s="46">
        <f t="shared" ref="AC12:AC18" si="15">($N$4*H12+($O$4-$N$4)*G12+($P$4-$O$4)*F12+($Q$4-$P$4)*E12+($R$4-$Q$4)*D12+($S$4-$R$4)*C12+($T$4-$S$4)*B12)/$N$2</f>
        <v>0</v>
      </c>
      <c r="AD12" s="46">
        <f t="shared" ref="AD12:AD18" si="16">($N$4*I12+($O$4-$N$4)*H12+($P$4-$O$4)*G12+($Q$4-$P$4)*F12+($R$4-$Q$4)*E12+($S$4-$R$4)*D12+($T$4-$S$4)*C12+($U$4-$T$4)*B12)/$N$2</f>
        <v>0</v>
      </c>
      <c r="AE12" s="40"/>
      <c r="AF12" s="46">
        <f t="shared" si="8"/>
        <v>0.43298237266985301</v>
      </c>
      <c r="AG12" s="46">
        <f t="shared" si="8"/>
        <v>1.2396125762033601</v>
      </c>
      <c r="AH12" s="46">
        <f t="shared" si="8"/>
        <v>1.8241907370570301</v>
      </c>
      <c r="AI12" s="46">
        <f t="shared" si="8"/>
        <v>2.2497327511543501</v>
      </c>
      <c r="AJ12" s="46">
        <f t="shared" si="8"/>
        <v>2.5111177862755301</v>
      </c>
      <c r="AK12" s="46">
        <f t="shared" si="8"/>
        <v>2.6482245210082498</v>
      </c>
      <c r="AL12" s="46">
        <f t="shared" si="8"/>
        <v>2.7506401137105398</v>
      </c>
      <c r="AM12" s="46">
        <f t="shared" si="8"/>
        <v>2.7866364480272701</v>
      </c>
      <c r="AN12" s="40"/>
    </row>
    <row r="13" spans="1:40" x14ac:dyDescent="0.2">
      <c r="A13" s="38" t="s">
        <v>56</v>
      </c>
      <c r="B13" s="45">
        <v>-0.15898226868734</v>
      </c>
      <c r="C13" s="45">
        <v>-0.743300250886892</v>
      </c>
      <c r="D13" s="45">
        <v>-1.0789364353016699</v>
      </c>
      <c r="E13" s="45">
        <v>-1.4103286515486599</v>
      </c>
      <c r="F13" s="45">
        <v>-1.84469831816261</v>
      </c>
      <c r="G13" s="45">
        <v>-2.21827755376686</v>
      </c>
      <c r="H13" s="45">
        <v>-2.5697011121649802</v>
      </c>
      <c r="I13" s="45">
        <v>-2.8726260271026001</v>
      </c>
      <c r="J13" s="40"/>
      <c r="K13" s="40" t="s">
        <v>2</v>
      </c>
      <c r="L13" s="42">
        <v>1.5</v>
      </c>
      <c r="M13" s="40"/>
      <c r="N13" s="46">
        <f t="shared" si="0"/>
        <v>0</v>
      </c>
      <c r="O13" s="46">
        <f t="shared" si="1"/>
        <v>0</v>
      </c>
      <c r="P13" s="46">
        <f t="shared" si="2"/>
        <v>0</v>
      </c>
      <c r="Q13" s="46">
        <f t="shared" si="3"/>
        <v>0</v>
      </c>
      <c r="R13" s="46">
        <f t="shared" si="4"/>
        <v>0</v>
      </c>
      <c r="S13" s="46">
        <f t="shared" si="5"/>
        <v>0</v>
      </c>
      <c r="T13" s="46">
        <f t="shared" si="6"/>
        <v>0</v>
      </c>
      <c r="U13" s="46">
        <f t="shared" si="7"/>
        <v>0</v>
      </c>
      <c r="V13" s="46"/>
      <c r="W13" s="46">
        <f t="shared" si="9"/>
        <v>0</v>
      </c>
      <c r="X13" s="46">
        <f t="shared" si="10"/>
        <v>0</v>
      </c>
      <c r="Y13" s="46">
        <f t="shared" si="11"/>
        <v>0</v>
      </c>
      <c r="Z13" s="46">
        <f t="shared" si="12"/>
        <v>0</v>
      </c>
      <c r="AA13" s="46">
        <f t="shared" si="13"/>
        <v>0</v>
      </c>
      <c r="AB13" s="46">
        <f t="shared" si="14"/>
        <v>0</v>
      </c>
      <c r="AC13" s="46">
        <f t="shared" si="15"/>
        <v>0</v>
      </c>
      <c r="AD13" s="46">
        <f t="shared" si="16"/>
        <v>0</v>
      </c>
      <c r="AE13" s="40"/>
      <c r="AF13" s="46">
        <f t="shared" si="8"/>
        <v>0.15898226868734</v>
      </c>
      <c r="AG13" s="46">
        <f t="shared" si="8"/>
        <v>0.743300250886892</v>
      </c>
      <c r="AH13" s="46">
        <f t="shared" si="8"/>
        <v>1.0789364353016699</v>
      </c>
      <c r="AI13" s="46">
        <f t="shared" si="8"/>
        <v>1.4103286515486599</v>
      </c>
      <c r="AJ13" s="46">
        <f t="shared" si="8"/>
        <v>1.84469831816261</v>
      </c>
      <c r="AK13" s="46">
        <f t="shared" si="8"/>
        <v>2.21827755376686</v>
      </c>
      <c r="AL13" s="46">
        <f t="shared" si="8"/>
        <v>2.5697011121649802</v>
      </c>
      <c r="AM13" s="46">
        <f t="shared" si="8"/>
        <v>2.8726260271026001</v>
      </c>
      <c r="AN13" s="40"/>
    </row>
    <row r="14" spans="1:40" x14ac:dyDescent="0.2">
      <c r="A14" s="38" t="s">
        <v>57</v>
      </c>
      <c r="B14" s="45">
        <v>-6.6285888091994705E-2</v>
      </c>
      <c r="C14" s="45">
        <v>-0.62372169947511102</v>
      </c>
      <c r="D14" s="45">
        <v>-1.0237926664342401</v>
      </c>
      <c r="E14" s="45">
        <v>-0.81992460748040996</v>
      </c>
      <c r="F14" s="45">
        <v>-0.86252662154053095</v>
      </c>
      <c r="G14" s="45">
        <v>-0.73035031463090905</v>
      </c>
      <c r="H14" s="45">
        <v>-0.61876610969238599</v>
      </c>
      <c r="I14" s="45">
        <v>-0.59213188086824597</v>
      </c>
      <c r="J14" s="40"/>
      <c r="K14" s="40" t="s">
        <v>2</v>
      </c>
      <c r="L14" s="42">
        <v>1.5</v>
      </c>
      <c r="M14" s="40"/>
      <c r="N14" s="46">
        <f t="shared" si="0"/>
        <v>0</v>
      </c>
      <c r="O14" s="46">
        <f t="shared" si="1"/>
        <v>0</v>
      </c>
      <c r="P14" s="46">
        <f t="shared" si="2"/>
        <v>0</v>
      </c>
      <c r="Q14" s="46">
        <f t="shared" si="3"/>
        <v>0</v>
      </c>
      <c r="R14" s="46">
        <f t="shared" si="4"/>
        <v>0</v>
      </c>
      <c r="S14" s="46">
        <f t="shared" si="5"/>
        <v>0</v>
      </c>
      <c r="T14" s="46">
        <f t="shared" si="6"/>
        <v>0</v>
      </c>
      <c r="U14" s="46">
        <f t="shared" si="7"/>
        <v>0</v>
      </c>
      <c r="V14" s="40"/>
      <c r="W14" s="46">
        <f t="shared" si="9"/>
        <v>0</v>
      </c>
      <c r="X14" s="46">
        <f t="shared" si="10"/>
        <v>0</v>
      </c>
      <c r="Y14" s="46">
        <f t="shared" si="11"/>
        <v>0</v>
      </c>
      <c r="Z14" s="46">
        <f t="shared" si="12"/>
        <v>0</v>
      </c>
      <c r="AA14" s="46">
        <f t="shared" si="13"/>
        <v>0</v>
      </c>
      <c r="AB14" s="46">
        <f t="shared" si="14"/>
        <v>0</v>
      </c>
      <c r="AC14" s="46">
        <f t="shared" si="15"/>
        <v>0</v>
      </c>
      <c r="AD14" s="46">
        <f t="shared" si="16"/>
        <v>0</v>
      </c>
      <c r="AE14" s="40"/>
      <c r="AF14" s="46">
        <f t="shared" si="8"/>
        <v>6.6285888091994705E-2</v>
      </c>
      <c r="AG14" s="46">
        <f t="shared" si="8"/>
        <v>0.62372169947511102</v>
      </c>
      <c r="AH14" s="46">
        <f t="shared" si="8"/>
        <v>1.0237926664342401</v>
      </c>
      <c r="AI14" s="46">
        <f t="shared" si="8"/>
        <v>0.81992460748040996</v>
      </c>
      <c r="AJ14" s="46">
        <f t="shared" si="8"/>
        <v>0.86252662154053095</v>
      </c>
      <c r="AK14" s="46">
        <f t="shared" si="8"/>
        <v>0.73035031463090905</v>
      </c>
      <c r="AL14" s="46">
        <f t="shared" si="8"/>
        <v>0.61876610969238599</v>
      </c>
      <c r="AM14" s="46">
        <f t="shared" si="8"/>
        <v>0.59213188086824597</v>
      </c>
      <c r="AN14" s="40"/>
    </row>
    <row r="15" spans="1:40" x14ac:dyDescent="0.2">
      <c r="A15" s="38" t="s">
        <v>58</v>
      </c>
      <c r="B15" s="45">
        <v>3.0523738684488599E-3</v>
      </c>
      <c r="C15" s="45">
        <v>2.4215305106903302E-3</v>
      </c>
      <c r="D15" s="45">
        <v>-6.2760941937433203E-3</v>
      </c>
      <c r="E15" s="45">
        <v>1.31451864257885E-2</v>
      </c>
      <c r="F15" s="45">
        <v>4.6762647817435402E-2</v>
      </c>
      <c r="G15" s="45">
        <v>8.3569402501163306E-2</v>
      </c>
      <c r="H15" s="45">
        <v>0.114845238574364</v>
      </c>
      <c r="I15" s="45">
        <v>0.13973402858609801</v>
      </c>
      <c r="J15" s="40"/>
      <c r="K15" s="40" t="s">
        <v>2</v>
      </c>
      <c r="L15" s="42">
        <v>1.5</v>
      </c>
      <c r="M15" s="40"/>
      <c r="N15" s="46">
        <f t="shared" si="0"/>
        <v>0</v>
      </c>
      <c r="O15" s="46">
        <f t="shared" si="1"/>
        <v>0</v>
      </c>
      <c r="P15" s="46">
        <f t="shared" si="2"/>
        <v>0</v>
      </c>
      <c r="Q15" s="46">
        <f t="shared" si="3"/>
        <v>0</v>
      </c>
      <c r="R15" s="46">
        <f t="shared" si="4"/>
        <v>0</v>
      </c>
      <c r="S15" s="46">
        <f t="shared" si="5"/>
        <v>0</v>
      </c>
      <c r="T15" s="46">
        <f t="shared" si="6"/>
        <v>0</v>
      </c>
      <c r="U15" s="46">
        <f t="shared" si="7"/>
        <v>0</v>
      </c>
      <c r="V15" s="40"/>
      <c r="W15" s="46">
        <f t="shared" si="9"/>
        <v>0</v>
      </c>
      <c r="X15" s="46">
        <f t="shared" si="10"/>
        <v>0</v>
      </c>
      <c r="Y15" s="46">
        <f t="shared" si="11"/>
        <v>0</v>
      </c>
      <c r="Z15" s="46">
        <f t="shared" si="12"/>
        <v>0</v>
      </c>
      <c r="AA15" s="46">
        <f t="shared" si="13"/>
        <v>0</v>
      </c>
      <c r="AB15" s="46">
        <f t="shared" si="14"/>
        <v>0</v>
      </c>
      <c r="AC15" s="46">
        <f t="shared" si="15"/>
        <v>0</v>
      </c>
      <c r="AD15" s="46">
        <f t="shared" si="16"/>
        <v>0</v>
      </c>
      <c r="AE15" s="40"/>
      <c r="AF15" s="46">
        <f t="shared" si="8"/>
        <v>-3.0523738684488599E-3</v>
      </c>
      <c r="AG15" s="46">
        <f t="shared" si="8"/>
        <v>-2.4215305106903302E-3</v>
      </c>
      <c r="AH15" s="46">
        <f t="shared" si="8"/>
        <v>6.2760941937433203E-3</v>
      </c>
      <c r="AI15" s="46">
        <f t="shared" si="8"/>
        <v>-1.31451864257885E-2</v>
      </c>
      <c r="AJ15" s="46">
        <f t="shared" si="8"/>
        <v>-4.6762647817435402E-2</v>
      </c>
      <c r="AK15" s="46">
        <f t="shared" si="8"/>
        <v>-8.3569402501163306E-2</v>
      </c>
      <c r="AL15" s="46">
        <f t="shared" si="8"/>
        <v>-0.114845238574364</v>
      </c>
      <c r="AM15" s="46">
        <f t="shared" si="8"/>
        <v>-0.13973402858609801</v>
      </c>
      <c r="AN15" s="40"/>
    </row>
    <row r="16" spans="1:40" x14ac:dyDescent="0.2">
      <c r="A16" s="38" t="s">
        <v>59</v>
      </c>
      <c r="B16" s="45">
        <v>5.0278575161713003E-3</v>
      </c>
      <c r="C16" s="45">
        <v>3.9519538430099598E-3</v>
      </c>
      <c r="D16" s="45">
        <v>-1.0092440409065701E-2</v>
      </c>
      <c r="E16" s="45">
        <v>2.1190417201699899E-2</v>
      </c>
      <c r="F16" s="45">
        <v>7.6935019969151294E-2</v>
      </c>
      <c r="G16" s="45">
        <v>0.13795815491767999</v>
      </c>
      <c r="H16" s="45">
        <v>0.188618365573579</v>
      </c>
      <c r="I16" s="45">
        <v>0.23592222175364799</v>
      </c>
      <c r="J16" s="40"/>
      <c r="K16" s="40" t="s">
        <v>2</v>
      </c>
      <c r="L16" s="42">
        <v>1.5</v>
      </c>
      <c r="M16" s="40"/>
      <c r="N16" s="46">
        <f t="shared" si="0"/>
        <v>0</v>
      </c>
      <c r="O16" s="46">
        <f t="shared" si="1"/>
        <v>0</v>
      </c>
      <c r="P16" s="46">
        <f t="shared" si="2"/>
        <v>0</v>
      </c>
      <c r="Q16" s="46">
        <f t="shared" si="3"/>
        <v>0</v>
      </c>
      <c r="R16" s="46">
        <f t="shared" si="4"/>
        <v>0</v>
      </c>
      <c r="S16" s="46">
        <f t="shared" si="5"/>
        <v>0</v>
      </c>
      <c r="T16" s="46">
        <f t="shared" si="6"/>
        <v>0</v>
      </c>
      <c r="U16" s="46">
        <f t="shared" si="7"/>
        <v>0</v>
      </c>
      <c r="V16" s="40"/>
      <c r="W16" s="46">
        <f t="shared" si="9"/>
        <v>0</v>
      </c>
      <c r="X16" s="46">
        <f t="shared" si="10"/>
        <v>0</v>
      </c>
      <c r="Y16" s="46">
        <f t="shared" si="11"/>
        <v>0</v>
      </c>
      <c r="Z16" s="46">
        <f t="shared" si="12"/>
        <v>0</v>
      </c>
      <c r="AA16" s="46">
        <f t="shared" si="13"/>
        <v>0</v>
      </c>
      <c r="AB16" s="46">
        <f t="shared" si="14"/>
        <v>0</v>
      </c>
      <c r="AC16" s="46">
        <f t="shared" si="15"/>
        <v>0</v>
      </c>
      <c r="AD16" s="46">
        <f t="shared" si="16"/>
        <v>0</v>
      </c>
      <c r="AE16" s="40"/>
      <c r="AF16" s="46">
        <f t="shared" si="8"/>
        <v>-5.0278575161713003E-3</v>
      </c>
      <c r="AG16" s="46">
        <f t="shared" si="8"/>
        <v>-3.9519538430099598E-3</v>
      </c>
      <c r="AH16" s="46">
        <f t="shared" si="8"/>
        <v>1.0092440409065701E-2</v>
      </c>
      <c r="AI16" s="46">
        <f t="shared" si="8"/>
        <v>-2.1190417201699899E-2</v>
      </c>
      <c r="AJ16" s="46">
        <f t="shared" si="8"/>
        <v>-7.6935019969151294E-2</v>
      </c>
      <c r="AK16" s="46">
        <f t="shared" si="8"/>
        <v>-0.13795815491767999</v>
      </c>
      <c r="AL16" s="46">
        <f t="shared" si="8"/>
        <v>-0.188618365573579</v>
      </c>
      <c r="AM16" s="46">
        <f t="shared" si="8"/>
        <v>-0.23592222175364799</v>
      </c>
      <c r="AN16" s="40"/>
    </row>
    <row r="17" spans="1:40" x14ac:dyDescent="0.2">
      <c r="A17" s="38" t="s">
        <v>60</v>
      </c>
      <c r="B17" s="45">
        <v>-0.123950926046131</v>
      </c>
      <c r="C17" s="45">
        <v>-0.38642440332883998</v>
      </c>
      <c r="D17" s="45">
        <v>-0.55012606528458896</v>
      </c>
      <c r="E17" s="45">
        <v>-0.59642515268324703</v>
      </c>
      <c r="F17" s="45">
        <v>-0.65812724230394404</v>
      </c>
      <c r="G17" s="45">
        <v>-0.649048864619718</v>
      </c>
      <c r="H17" s="45">
        <v>-0.654406883270089</v>
      </c>
      <c r="I17" s="45">
        <v>-0.65803814743071898</v>
      </c>
      <c r="J17" s="40"/>
      <c r="K17" s="40" t="s">
        <v>2</v>
      </c>
      <c r="L17" s="42">
        <v>1.5</v>
      </c>
      <c r="M17" s="40"/>
      <c r="N17" s="46">
        <f t="shared" si="0"/>
        <v>0</v>
      </c>
      <c r="O17" s="46">
        <f t="shared" si="1"/>
        <v>0</v>
      </c>
      <c r="P17" s="46">
        <f t="shared" si="2"/>
        <v>0</v>
      </c>
      <c r="Q17" s="46">
        <f t="shared" si="3"/>
        <v>0</v>
      </c>
      <c r="R17" s="46">
        <f t="shared" si="4"/>
        <v>0</v>
      </c>
      <c r="S17" s="46">
        <f t="shared" si="5"/>
        <v>0</v>
      </c>
      <c r="T17" s="46">
        <f t="shared" si="6"/>
        <v>0</v>
      </c>
      <c r="U17" s="46">
        <f t="shared" si="7"/>
        <v>0</v>
      </c>
      <c r="V17" s="40"/>
      <c r="W17" s="46">
        <f t="shared" si="9"/>
        <v>0</v>
      </c>
      <c r="X17" s="46">
        <f t="shared" si="10"/>
        <v>0</v>
      </c>
      <c r="Y17" s="46">
        <f t="shared" si="11"/>
        <v>0</v>
      </c>
      <c r="Z17" s="46">
        <f t="shared" si="12"/>
        <v>0</v>
      </c>
      <c r="AA17" s="46">
        <f t="shared" si="13"/>
        <v>0</v>
      </c>
      <c r="AB17" s="46">
        <f t="shared" si="14"/>
        <v>0</v>
      </c>
      <c r="AC17" s="46">
        <f t="shared" si="15"/>
        <v>0</v>
      </c>
      <c r="AD17" s="46">
        <f t="shared" si="16"/>
        <v>0</v>
      </c>
      <c r="AE17" s="40"/>
      <c r="AF17" s="46">
        <f t="shared" si="8"/>
        <v>0.123950926046131</v>
      </c>
      <c r="AG17" s="46">
        <f t="shared" si="8"/>
        <v>0.38642440332883998</v>
      </c>
      <c r="AH17" s="46">
        <f t="shared" si="8"/>
        <v>0.55012606528458896</v>
      </c>
      <c r="AI17" s="46">
        <f t="shared" si="8"/>
        <v>0.59642515268324703</v>
      </c>
      <c r="AJ17" s="46">
        <f t="shared" si="8"/>
        <v>0.65812724230394404</v>
      </c>
      <c r="AK17" s="46">
        <f t="shared" si="8"/>
        <v>0.649048864619718</v>
      </c>
      <c r="AL17" s="46">
        <f t="shared" si="8"/>
        <v>0.654406883270089</v>
      </c>
      <c r="AM17" s="46">
        <f t="shared" si="8"/>
        <v>0.65803814743071898</v>
      </c>
      <c r="AN17" s="40"/>
    </row>
    <row r="18" spans="1:40" x14ac:dyDescent="0.2">
      <c r="A18" s="38" t="s">
        <v>61</v>
      </c>
      <c r="B18" s="45">
        <v>-1.3285518307716401E-2</v>
      </c>
      <c r="C18" s="45">
        <v>-0.164812963665944</v>
      </c>
      <c r="D18" s="45">
        <v>-0.43328124954976799</v>
      </c>
      <c r="E18" s="45">
        <v>-0.66621649775620795</v>
      </c>
      <c r="F18" s="45">
        <v>-0.83002318191133095</v>
      </c>
      <c r="G18" s="45">
        <v>-0.928022391687092</v>
      </c>
      <c r="H18" s="45">
        <v>-0.97776944126519605</v>
      </c>
      <c r="I18" s="45">
        <v>-0.99964790957293803</v>
      </c>
      <c r="J18" s="40"/>
      <c r="K18" s="40" t="s">
        <v>2</v>
      </c>
      <c r="L18" s="42">
        <v>0.5</v>
      </c>
      <c r="M18" s="40"/>
      <c r="N18" s="46">
        <f t="shared" si="0"/>
        <v>0</v>
      </c>
      <c r="O18" s="46">
        <f t="shared" si="1"/>
        <v>0</v>
      </c>
      <c r="P18" s="46">
        <f t="shared" si="2"/>
        <v>0</v>
      </c>
      <c r="Q18" s="46">
        <f t="shared" si="3"/>
        <v>0</v>
      </c>
      <c r="R18" s="46">
        <f t="shared" si="4"/>
        <v>0</v>
      </c>
      <c r="S18" s="46">
        <f t="shared" si="5"/>
        <v>0</v>
      </c>
      <c r="T18" s="46">
        <f t="shared" si="6"/>
        <v>0</v>
      </c>
      <c r="U18" s="46">
        <f t="shared" si="7"/>
        <v>0</v>
      </c>
      <c r="V18" s="40"/>
      <c r="W18" s="46">
        <f t="shared" si="9"/>
        <v>0</v>
      </c>
      <c r="X18" s="46">
        <f t="shared" si="10"/>
        <v>0</v>
      </c>
      <c r="Y18" s="46">
        <f t="shared" si="11"/>
        <v>0</v>
      </c>
      <c r="Z18" s="46">
        <f t="shared" si="12"/>
        <v>0</v>
      </c>
      <c r="AA18" s="46">
        <f t="shared" si="13"/>
        <v>0</v>
      </c>
      <c r="AB18" s="46">
        <f t="shared" si="14"/>
        <v>0</v>
      </c>
      <c r="AC18" s="46">
        <f t="shared" si="15"/>
        <v>0</v>
      </c>
      <c r="AD18" s="46">
        <f t="shared" si="16"/>
        <v>0</v>
      </c>
      <c r="AE18" s="40"/>
      <c r="AF18" s="46">
        <f t="shared" si="8"/>
        <v>1.3285518307716401E-2</v>
      </c>
      <c r="AG18" s="46">
        <f t="shared" si="8"/>
        <v>0.164812963665944</v>
      </c>
      <c r="AH18" s="46">
        <f t="shared" si="8"/>
        <v>0.43328124954976799</v>
      </c>
      <c r="AI18" s="46">
        <f t="shared" si="8"/>
        <v>0.66621649775620795</v>
      </c>
      <c r="AJ18" s="46">
        <f t="shared" si="8"/>
        <v>0.83002318191133095</v>
      </c>
      <c r="AK18" s="46">
        <f t="shared" si="8"/>
        <v>0.928022391687092</v>
      </c>
      <c r="AL18" s="46">
        <f t="shared" si="8"/>
        <v>0.97776944126519605</v>
      </c>
      <c r="AM18" s="46">
        <f t="shared" si="8"/>
        <v>0.99964790957293803</v>
      </c>
      <c r="AN18" s="40"/>
    </row>
    <row r="19" spans="1:40" x14ac:dyDescent="0.2">
      <c r="A19" s="39"/>
      <c r="B19" s="45"/>
      <c r="C19" s="45"/>
      <c r="D19" s="45"/>
      <c r="E19" s="45"/>
      <c r="F19" s="45"/>
      <c r="G19" s="45"/>
      <c r="H19" s="45"/>
      <c r="I19" s="45"/>
      <c r="J19" s="40"/>
      <c r="K19" s="40"/>
      <c r="L19" s="42"/>
      <c r="M19" s="40"/>
      <c r="N19" s="46"/>
      <c r="O19" s="46"/>
      <c r="P19" s="46"/>
      <c r="Q19" s="46"/>
      <c r="R19" s="40"/>
      <c r="S19" s="40"/>
      <c r="T19" s="40"/>
      <c r="U19" s="40"/>
      <c r="V19" s="40"/>
      <c r="W19" s="46"/>
      <c r="X19" s="46"/>
      <c r="Y19" s="46"/>
      <c r="Z19" s="46"/>
      <c r="AA19" s="40"/>
      <c r="AB19" s="40"/>
      <c r="AC19" s="40"/>
      <c r="AD19" s="40"/>
      <c r="AE19" s="40"/>
      <c r="AF19" s="40"/>
      <c r="AG19" s="40"/>
      <c r="AH19" s="40"/>
      <c r="AI19" s="40"/>
      <c r="AJ19" s="40"/>
      <c r="AK19" s="40"/>
      <c r="AL19" s="40"/>
      <c r="AM19" s="40"/>
      <c r="AN19" s="40"/>
    </row>
    <row r="20" spans="1:40" x14ac:dyDescent="0.2">
      <c r="A20" s="37" t="s">
        <v>62</v>
      </c>
      <c r="B20" s="45"/>
      <c r="C20" s="45"/>
      <c r="D20" s="45"/>
      <c r="E20" s="45"/>
      <c r="F20" s="45"/>
      <c r="G20" s="45"/>
      <c r="H20" s="45"/>
      <c r="I20" s="45"/>
      <c r="J20" s="40"/>
      <c r="K20" s="40"/>
      <c r="L20" s="42"/>
      <c r="M20" s="40"/>
      <c r="N20" s="46"/>
      <c r="O20" s="46"/>
      <c r="P20" s="46"/>
      <c r="Q20" s="46"/>
      <c r="R20" s="40"/>
      <c r="S20" s="40"/>
      <c r="T20" s="40"/>
      <c r="U20" s="40"/>
      <c r="V20" s="40"/>
      <c r="W20" s="46"/>
      <c r="X20" s="46"/>
      <c r="Y20" s="46"/>
      <c r="Z20" s="46"/>
      <c r="AA20" s="46"/>
      <c r="AB20" s="46"/>
      <c r="AC20" s="46"/>
      <c r="AD20" s="46"/>
      <c r="AE20" s="40"/>
      <c r="AF20" s="40"/>
      <c r="AG20" s="40"/>
      <c r="AH20" s="40"/>
      <c r="AI20" s="40"/>
      <c r="AJ20" s="40"/>
      <c r="AK20" s="40"/>
      <c r="AL20" s="40"/>
      <c r="AM20" s="40"/>
      <c r="AN20" s="40"/>
    </row>
    <row r="21" spans="1:40" x14ac:dyDescent="0.2">
      <c r="A21" s="38" t="s">
        <v>63</v>
      </c>
      <c r="B21" s="45">
        <v>1.56978879103239E-2</v>
      </c>
      <c r="C21" s="45">
        <v>4.6541980564446403E-2</v>
      </c>
      <c r="D21" s="45">
        <v>1.83559662428169E-2</v>
      </c>
      <c r="E21" s="45">
        <v>-7.8038224770297204E-2</v>
      </c>
      <c r="F21" s="45">
        <v>-0.20151975155645699</v>
      </c>
      <c r="G21" s="45">
        <v>-0.34945803285483101</v>
      </c>
      <c r="H21" s="45">
        <v>-0.478691601332282</v>
      </c>
      <c r="I21" s="45">
        <v>-0.56445912950170896</v>
      </c>
      <c r="J21" s="40"/>
      <c r="K21" s="40" t="s">
        <v>2</v>
      </c>
      <c r="L21" s="42">
        <v>2</v>
      </c>
      <c r="M21" s="40"/>
      <c r="N21" s="46">
        <f>($N$4*B21)/$N$2</f>
        <v>0</v>
      </c>
      <c r="O21" s="46">
        <f>($N$4*C21+($O$4-2*$N$4)*B21)/$N$2</f>
        <v>0</v>
      </c>
      <c r="P21" s="46">
        <f>($N$4*D21+($O$4-2*$N$4)*C21+($P$4-2*$O$4)*B21 +$N$4*B21)/$N$2</f>
        <v>0</v>
      </c>
      <c r="Q21" s="46">
        <f>($N$4*E21+($O$4-2*$N$4)*D21+($P$4-2*$O$4)*C21+($Q$4-2*$P$4)*B21+$N$4*C21+$O$4*B21)/$N$2</f>
        <v>0</v>
      </c>
      <c r="R21" s="46">
        <f>($N$4*F21+($O$4-2*$N$4)*E21+($P$4-2*$O$4)*D21+($Q$4-2*$P$4)*C21+($R$4-2*$Q$4)*B21+$N$4*D21+$O$4*C21+$P$4*B21)/$N$2</f>
        <v>0</v>
      </c>
      <c r="S21" s="46">
        <f>($N$4*G21+($O$4-2*$N$4)*F21+($P$4-2*$O$4)*E21+($Q$4-2*$P$4)*D21+($R$4-2*$Q$4)*C21+($S$4-2*$R$4)*B21                                  +$N$4*E21+$O$4*D21+$P$4*C21+$Q$4*B21)/$N$2</f>
        <v>0</v>
      </c>
      <c r="T21" s="46">
        <f>($N$4*H21+($O$4-2*$N$4)*G21+($P$4-2*$O$4)*F21+($Q$4-2*$P$4)*E21+($R$4-2*$Q$4)*D21+($S$4-2*$R$4)*C21+($T$4-2*$S$4)*B21+$N$4*F21+$O$4*E21+$P$4*D21+$Q$4*C21+$R$4*B21)/$N$2</f>
        <v>0</v>
      </c>
      <c r="U21" s="46">
        <f>($N$4*I21+($O$4-2*$N$4)*H21+($P$4-2*$O$4)*G21+($Q$4-2*$P$4)*F21+($R$4-2*$Q$4)*E21+($S$4-2*$R$4)*D21+($T$4-2*$S$4)*C21+($U$4-2*$R$4)*B21+$N$4*G21+$O$4*F21+$P$4*E21+$Q$4*D21+$R$4*C21+$S$4*B21)/$N$2</f>
        <v>0</v>
      </c>
      <c r="V21" s="40"/>
      <c r="W21" s="46">
        <f t="shared" ref="W21:W25" si="17">($N$4*B21)/$N$2</f>
        <v>0</v>
      </c>
      <c r="X21" s="46">
        <f t="shared" ref="X21:X25" si="18">($N$4*C21+($O$4-$N$4)*B21)/$N$2</f>
        <v>0</v>
      </c>
      <c r="Y21" s="46">
        <f t="shared" ref="Y21:Y25" si="19">($N$4*D21+($O$4-$N$4)*C21+($P$4-$O$4)*B21)/$N$2</f>
        <v>0</v>
      </c>
      <c r="Z21" s="46">
        <f t="shared" ref="Z21:Z25" si="20">($N$4*E21+($O$4-$N$4)*D21+($P$4-$O$4)*C21+($Q$4-$P$4)*B21)/$N$2</f>
        <v>0</v>
      </c>
      <c r="AA21" s="46">
        <f t="shared" ref="AA21:AA25" si="21">($N$4*F21+($O$4-$N$4)*E21+($P$4-$O$4)*D21+($Q$4-$P$4)*C21+($R$4-$Q$4)*B21)/$N$2</f>
        <v>0</v>
      </c>
      <c r="AB21" s="46">
        <f t="shared" ref="AB21:AB25" si="22">($N$4*G21+($O$4-$N$4)*F21+($P$4-$O$4)*E21+($Q$4-$P$4)*D21+($R$4-$Q$4)*C21+($S$4-$R$4)*B21)/$N$2</f>
        <v>0</v>
      </c>
      <c r="AC21" s="46">
        <f t="shared" ref="AC21:AC25" si="23">($N$4*H21+($O$4-$N$4)*G21+($P$4-$O$4)*F21+($Q$4-$P$4)*E21+($R$4-$Q$4)*D21+($S$4-$R$4)*C21+($T$4-$S$4)*B21)/$N$2</f>
        <v>0</v>
      </c>
      <c r="AD21" s="46">
        <f t="shared" ref="AD21:AD25" si="24">($N$4*I21+($O$4-$N$4)*H21+($P$4-$O$4)*G21+($Q$4-$P$4)*F21+($R$4-$Q$4)*E21+($S$4-$R$4)*D21+($T$4-$S$4)*C21+($U$4-$T$4)*B21)/$N$2</f>
        <v>0</v>
      </c>
      <c r="AE21" s="40"/>
      <c r="AF21" s="46">
        <f t="shared" ref="AF21:AM25" si="25">W21-B21</f>
        <v>-1.56978879103239E-2</v>
      </c>
      <c r="AG21" s="46">
        <f t="shared" si="25"/>
        <v>-4.6541980564446403E-2</v>
      </c>
      <c r="AH21" s="46">
        <f t="shared" si="25"/>
        <v>-1.83559662428169E-2</v>
      </c>
      <c r="AI21" s="46">
        <f t="shared" si="25"/>
        <v>7.8038224770297204E-2</v>
      </c>
      <c r="AJ21" s="46">
        <f t="shared" si="25"/>
        <v>0.20151975155645699</v>
      </c>
      <c r="AK21" s="46">
        <f t="shared" si="25"/>
        <v>0.34945803285483101</v>
      </c>
      <c r="AL21" s="46">
        <f t="shared" si="25"/>
        <v>0.478691601332282</v>
      </c>
      <c r="AM21" s="46">
        <f t="shared" si="25"/>
        <v>0.56445912950170896</v>
      </c>
      <c r="AN21" s="40"/>
    </row>
    <row r="22" spans="1:40" x14ac:dyDescent="0.2">
      <c r="A22" s="38" t="s">
        <v>64</v>
      </c>
      <c r="B22" s="45">
        <v>-1.00669205647441E-2</v>
      </c>
      <c r="C22" s="45">
        <v>-3.66504931976763E-3</v>
      </c>
      <c r="D22" s="45">
        <v>2.4430166342082098E-2</v>
      </c>
      <c r="E22" s="45">
        <v>-4.8472598049709201E-2</v>
      </c>
      <c r="F22" s="45">
        <v>-0.14141057395786699</v>
      </c>
      <c r="G22" s="45">
        <v>-0.212061944180819</v>
      </c>
      <c r="H22" s="45">
        <v>-0.246303411443694</v>
      </c>
      <c r="I22" s="45">
        <v>-0.27380078145459202</v>
      </c>
      <c r="J22" s="40"/>
      <c r="K22" s="40" t="s">
        <v>2</v>
      </c>
      <c r="L22" s="42">
        <v>2</v>
      </c>
      <c r="M22" s="40"/>
      <c r="N22" s="46">
        <f>($N$4*B22)/$N$2</f>
        <v>0</v>
      </c>
      <c r="O22" s="46">
        <f>($N$4*C22+($O$4-2*$N$4)*B22)/$N$2</f>
        <v>0</v>
      </c>
      <c r="P22" s="46">
        <f>($N$4*D22+($O$4-2*$N$4)*C22+($P$4-2*$O$4)*B22 +$N$4*B22)/$N$2</f>
        <v>0</v>
      </c>
      <c r="Q22" s="46">
        <f>($N$4*E22+($O$4-2*$N$4)*D22+($P$4-2*$O$4)*C22+($Q$4-2*$P$4)*B22+$N$4*C22+$O$4*B22)/$N$2</f>
        <v>0</v>
      </c>
      <c r="R22" s="46">
        <f>($N$4*F22+($O$4-2*$N$4)*E22+($P$4-2*$O$4)*D22+($Q$4-2*$P$4)*C22+($R$4-2*$Q$4)*B22+$N$4*D22+$O$4*C22+$P$4*B22)/$N$2</f>
        <v>0</v>
      </c>
      <c r="S22" s="46">
        <f>($N$4*G22+($O$4-2*$N$4)*F22+($P$4-2*$O$4)*E22+($Q$4-2*$P$4)*D22+($R$4-2*$Q$4)*C22+($S$4-2*$R$4)*B22                                  +$N$4*E22+$O$4*D22+$P$4*C22+$Q$4*B22)/$N$2</f>
        <v>0</v>
      </c>
      <c r="T22" s="46">
        <f>($N$4*H22+($O$4-2*$N$4)*G22+($P$4-2*$O$4)*F22+($Q$4-2*$P$4)*E22+($R$4-2*$Q$4)*D22+($S$4-2*$R$4)*C22+($T$4-2*$S$4)*B22+$N$4*F22+$O$4*E22+$P$4*D22+$Q$4*C22+$R$4*B22)/$N$2</f>
        <v>0</v>
      </c>
      <c r="U22" s="46">
        <f>($N$4*I22+($O$4-2*$N$4)*H22+($P$4-2*$O$4)*G22+($Q$4-2*$P$4)*F22+($R$4-2*$Q$4)*E22+($S$4-2*$R$4)*D22+($T$4-2*$S$4)*C22+($U$4-2*$R$4)*B22+$N$4*G22+$O$4*F22+$P$4*E22+$Q$4*D22+$R$4*C22+$S$4*B22)/$N$2</f>
        <v>0</v>
      </c>
      <c r="V22" s="40"/>
      <c r="W22" s="46">
        <f t="shared" si="17"/>
        <v>0</v>
      </c>
      <c r="X22" s="46">
        <f t="shared" si="18"/>
        <v>0</v>
      </c>
      <c r="Y22" s="46">
        <f t="shared" si="19"/>
        <v>0</v>
      </c>
      <c r="Z22" s="46">
        <f t="shared" si="20"/>
        <v>0</v>
      </c>
      <c r="AA22" s="46">
        <f t="shared" si="21"/>
        <v>0</v>
      </c>
      <c r="AB22" s="46">
        <f t="shared" si="22"/>
        <v>0</v>
      </c>
      <c r="AC22" s="46">
        <f t="shared" si="23"/>
        <v>0</v>
      </c>
      <c r="AD22" s="46">
        <f t="shared" si="24"/>
        <v>0</v>
      </c>
      <c r="AE22" s="40"/>
      <c r="AF22" s="46">
        <f t="shared" si="25"/>
        <v>1.00669205647441E-2</v>
      </c>
      <c r="AG22" s="46">
        <f t="shared" si="25"/>
        <v>3.66504931976763E-3</v>
      </c>
      <c r="AH22" s="46">
        <f t="shared" si="25"/>
        <v>-2.4430166342082098E-2</v>
      </c>
      <c r="AI22" s="46">
        <f t="shared" si="25"/>
        <v>4.8472598049709201E-2</v>
      </c>
      <c r="AJ22" s="46">
        <f t="shared" si="25"/>
        <v>0.14141057395786699</v>
      </c>
      <c r="AK22" s="46">
        <f t="shared" si="25"/>
        <v>0.212061944180819</v>
      </c>
      <c r="AL22" s="46">
        <f t="shared" si="25"/>
        <v>0.246303411443694</v>
      </c>
      <c r="AM22" s="46">
        <f t="shared" si="25"/>
        <v>0.27380078145459202</v>
      </c>
      <c r="AN22" s="40"/>
    </row>
    <row r="23" spans="1:40" x14ac:dyDescent="0.2">
      <c r="A23" s="38" t="s">
        <v>65</v>
      </c>
      <c r="B23" s="45">
        <v>-3.1112735940777899E-2</v>
      </c>
      <c r="C23" s="45">
        <v>-9.6730657328913894E-2</v>
      </c>
      <c r="D23" s="45">
        <v>-0.13294206837483699</v>
      </c>
      <c r="E23" s="45">
        <v>-0.18029837079845401</v>
      </c>
      <c r="F23" s="45">
        <v>-0.209304925527424</v>
      </c>
      <c r="G23" s="45">
        <v>-0.243079504341769</v>
      </c>
      <c r="H23" s="45">
        <v>-0.27691105842117097</v>
      </c>
      <c r="I23" s="45">
        <v>-0.29338658609076901</v>
      </c>
      <c r="J23" s="40"/>
      <c r="K23" s="40" t="s">
        <v>2</v>
      </c>
      <c r="L23" s="42">
        <v>2</v>
      </c>
      <c r="M23" s="40"/>
      <c r="N23" s="46">
        <f>($N$4*B23)/$N$2</f>
        <v>0</v>
      </c>
      <c r="O23" s="46">
        <f>($N$4*C23+($O$4-2*$N$4)*B23)/$N$2</f>
        <v>0</v>
      </c>
      <c r="P23" s="46">
        <f>($N$4*D23+($O$4-2*$N$4)*C23+($P$4-2*$O$4)*B23 +$N$4*B23)/$N$2</f>
        <v>0</v>
      </c>
      <c r="Q23" s="46">
        <f>($N$4*E23+($O$4-2*$N$4)*D23+($P$4-2*$O$4)*C23+($Q$4-2*$P$4)*B23+$N$4*C23+$O$4*B23)/$N$2</f>
        <v>0</v>
      </c>
      <c r="R23" s="46">
        <f>($N$4*F23+($O$4-2*$N$4)*E23+($P$4-2*$O$4)*D23+($Q$4-2*$P$4)*C23+($R$4-2*$Q$4)*B23+$N$4*D23+$O$4*C23+$P$4*B23)/$N$2</f>
        <v>0</v>
      </c>
      <c r="S23" s="46">
        <f>($N$4*G23+($O$4-2*$N$4)*F23+($P$4-2*$O$4)*E23+($Q$4-2*$P$4)*D23+($R$4-2*$Q$4)*C23+($S$4-2*$R$4)*B23                                  +$N$4*E23+$O$4*D23+$P$4*C23+$Q$4*B23)/$N$2</f>
        <v>0</v>
      </c>
      <c r="T23" s="46">
        <f>($N$4*H23+($O$4-2*$N$4)*G23+($P$4-2*$O$4)*F23+($Q$4-2*$P$4)*E23+($R$4-2*$Q$4)*D23+($S$4-2*$R$4)*C23+($T$4-2*$S$4)*B23+$N$4*F23+$O$4*E23+$P$4*D23+$Q$4*C23+$R$4*B23)/$N$2</f>
        <v>0</v>
      </c>
      <c r="U23" s="46">
        <f>($N$4*I23+($O$4-2*$N$4)*H23+($P$4-2*$O$4)*G23+($Q$4-2*$P$4)*F23+($R$4-2*$Q$4)*E23+($S$4-2*$R$4)*D23+($T$4-2*$S$4)*C23+($U$4-2*$R$4)*B23+$N$4*G23+$O$4*F23+$P$4*E23+$Q$4*D23+$R$4*C23+$S$4*B23)/$N$2</f>
        <v>0</v>
      </c>
      <c r="V23" s="40"/>
      <c r="W23" s="46">
        <f t="shared" si="17"/>
        <v>0</v>
      </c>
      <c r="X23" s="46">
        <f t="shared" si="18"/>
        <v>0</v>
      </c>
      <c r="Y23" s="46">
        <f t="shared" si="19"/>
        <v>0</v>
      </c>
      <c r="Z23" s="46">
        <f t="shared" si="20"/>
        <v>0</v>
      </c>
      <c r="AA23" s="46">
        <f t="shared" si="21"/>
        <v>0</v>
      </c>
      <c r="AB23" s="46">
        <f t="shared" si="22"/>
        <v>0</v>
      </c>
      <c r="AC23" s="46">
        <f t="shared" si="23"/>
        <v>0</v>
      </c>
      <c r="AD23" s="46">
        <f t="shared" si="24"/>
        <v>0</v>
      </c>
      <c r="AE23" s="40"/>
      <c r="AF23" s="46">
        <f t="shared" si="25"/>
        <v>3.1112735940777899E-2</v>
      </c>
      <c r="AG23" s="46">
        <f t="shared" si="25"/>
        <v>9.6730657328913894E-2</v>
      </c>
      <c r="AH23" s="46">
        <f t="shared" si="25"/>
        <v>0.13294206837483699</v>
      </c>
      <c r="AI23" s="46">
        <f t="shared" si="25"/>
        <v>0.18029837079845401</v>
      </c>
      <c r="AJ23" s="46">
        <f t="shared" si="25"/>
        <v>0.209304925527424</v>
      </c>
      <c r="AK23" s="46">
        <f t="shared" si="25"/>
        <v>0.243079504341769</v>
      </c>
      <c r="AL23" s="46">
        <f t="shared" si="25"/>
        <v>0.27691105842117097</v>
      </c>
      <c r="AM23" s="46">
        <f t="shared" si="25"/>
        <v>0.29338658609076901</v>
      </c>
      <c r="AN23" s="40"/>
    </row>
    <row r="24" spans="1:40" x14ac:dyDescent="0.2">
      <c r="A24" s="38" t="s">
        <v>66</v>
      </c>
      <c r="B24" s="45">
        <v>-2.8988459466846601E-3</v>
      </c>
      <c r="C24" s="45">
        <v>-3.7080200486002302E-2</v>
      </c>
      <c r="D24" s="45">
        <v>-4.03061695471576E-2</v>
      </c>
      <c r="E24" s="45">
        <v>-1.8770681375997401E-2</v>
      </c>
      <c r="F24" s="45">
        <v>1.2569575490436901E-2</v>
      </c>
      <c r="G24" s="45">
        <v>2.4992498329760401E-2</v>
      </c>
      <c r="H24" s="45">
        <v>1.1660339173273001E-2</v>
      </c>
      <c r="I24" s="45">
        <v>2.5635981267968198E-3</v>
      </c>
      <c r="J24" s="40"/>
      <c r="K24" s="40" t="s">
        <v>2</v>
      </c>
      <c r="L24" s="42">
        <v>3</v>
      </c>
      <c r="M24" s="40"/>
      <c r="N24" s="46">
        <f>($N$4*B24)/$N$2</f>
        <v>0</v>
      </c>
      <c r="O24" s="46">
        <f>($N$4*C24+($O$4-2*$N$4)*B24)/$N$2</f>
        <v>0</v>
      </c>
      <c r="P24" s="46">
        <f>($N$4*D24+($O$4-2*$N$4)*C24+($P$4-2*$O$4)*B24 +$N$4*B24)/$N$2</f>
        <v>0</v>
      </c>
      <c r="Q24" s="46">
        <f>($N$4*E24+($O$4-2*$N$4)*D24+($P$4-2*$O$4)*C24+($Q$4-2*$P$4)*B24+$N$4*C24+$O$4*B24)/$N$2</f>
        <v>0</v>
      </c>
      <c r="R24" s="46">
        <f>($N$4*F24+($O$4-2*$N$4)*E24+($P$4-2*$O$4)*D24+($Q$4-2*$P$4)*C24+($R$4-2*$Q$4)*B24+$N$4*D24+$O$4*C24+$P$4*B24)/$N$2</f>
        <v>0</v>
      </c>
      <c r="S24" s="46">
        <f>($N$4*G24+($O$4-2*$N$4)*F24+($P$4-2*$O$4)*E24+($Q$4-2*$P$4)*D24+($R$4-2*$Q$4)*C24+($S$4-2*$R$4)*B24                                  +$N$4*E24+$O$4*D24+$P$4*C24+$Q$4*B24)/$N$2</f>
        <v>0</v>
      </c>
      <c r="T24" s="46">
        <f>($N$4*H24+($O$4-2*$N$4)*G24+($P$4-2*$O$4)*F24+($Q$4-2*$P$4)*E24+($R$4-2*$Q$4)*D24+($S$4-2*$R$4)*C24+($T$4-2*$S$4)*B24+$N$4*F24+$O$4*E24+$P$4*D24+$Q$4*C24+$R$4*B24)/$N$2</f>
        <v>0</v>
      </c>
      <c r="U24" s="46">
        <f>($N$4*I24+($O$4-2*$N$4)*H24+($P$4-2*$O$4)*G24+($Q$4-2*$P$4)*F24+($R$4-2*$Q$4)*E24+($S$4-2*$R$4)*D24+($T$4-2*$S$4)*C24+($U$4-2*$R$4)*B24+$N$4*G24+$O$4*F24+$P$4*E24+$Q$4*D24+$R$4*C24+$S$4*B24)/$N$2</f>
        <v>0</v>
      </c>
      <c r="V24" s="40"/>
      <c r="W24" s="46">
        <f t="shared" si="17"/>
        <v>0</v>
      </c>
      <c r="X24" s="46">
        <f t="shared" si="18"/>
        <v>0</v>
      </c>
      <c r="Y24" s="46">
        <f t="shared" si="19"/>
        <v>0</v>
      </c>
      <c r="Z24" s="46">
        <f t="shared" si="20"/>
        <v>0</v>
      </c>
      <c r="AA24" s="46">
        <f t="shared" si="21"/>
        <v>0</v>
      </c>
      <c r="AB24" s="46">
        <f t="shared" si="22"/>
        <v>0</v>
      </c>
      <c r="AC24" s="46">
        <f t="shared" si="23"/>
        <v>0</v>
      </c>
      <c r="AD24" s="46">
        <f t="shared" si="24"/>
        <v>0</v>
      </c>
      <c r="AE24" s="40"/>
      <c r="AF24" s="46">
        <f t="shared" si="25"/>
        <v>2.8988459466846601E-3</v>
      </c>
      <c r="AG24" s="46">
        <f t="shared" si="25"/>
        <v>3.7080200486002302E-2</v>
      </c>
      <c r="AH24" s="46">
        <f t="shared" si="25"/>
        <v>4.03061695471576E-2</v>
      </c>
      <c r="AI24" s="46">
        <f t="shared" si="25"/>
        <v>1.8770681375997401E-2</v>
      </c>
      <c r="AJ24" s="46">
        <f t="shared" si="25"/>
        <v>-1.2569575490436901E-2</v>
      </c>
      <c r="AK24" s="46">
        <f t="shared" si="25"/>
        <v>-2.4992498329760401E-2</v>
      </c>
      <c r="AL24" s="46">
        <f t="shared" si="25"/>
        <v>-1.1660339173273001E-2</v>
      </c>
      <c r="AM24" s="46">
        <f t="shared" si="25"/>
        <v>-2.5635981267968198E-3</v>
      </c>
      <c r="AN24" s="40"/>
    </row>
    <row r="25" spans="1:40" x14ac:dyDescent="0.2">
      <c r="A25" s="38" t="s">
        <v>67</v>
      </c>
      <c r="B25" s="45">
        <v>-4.2803096957745097E-2</v>
      </c>
      <c r="C25" s="45">
        <v>-0.12580854566407801</v>
      </c>
      <c r="D25" s="45">
        <v>-0.212775689722601</v>
      </c>
      <c r="E25" s="45">
        <v>-0.36864121116402498</v>
      </c>
      <c r="F25" s="45">
        <v>-0.62071868563164101</v>
      </c>
      <c r="G25" s="45">
        <v>-0.94814815379428397</v>
      </c>
      <c r="H25" s="45">
        <v>-1.31251348631453</v>
      </c>
      <c r="I25" s="45">
        <v>-1.6543520820087101</v>
      </c>
      <c r="J25" s="40"/>
      <c r="K25" s="40" t="s">
        <v>2</v>
      </c>
      <c r="L25" s="42">
        <v>2</v>
      </c>
      <c r="M25" s="40"/>
      <c r="N25" s="46">
        <f>($N$4*B25)/$N$2</f>
        <v>0</v>
      </c>
      <c r="O25" s="46">
        <f>($N$4*C25+($O$4-2*$N$4)*B25)/$N$2</f>
        <v>0</v>
      </c>
      <c r="P25" s="46">
        <f>($N$4*D25+($O$4-2*$N$4)*C25+($P$4-2*$O$4)*B25 +$N$4*B25)/$N$2</f>
        <v>0</v>
      </c>
      <c r="Q25" s="46">
        <f>($N$4*E25+($O$4-2*$N$4)*D25+($P$4-2*$O$4)*C25+($Q$4-2*$P$4)*B25+$N$4*C25+$O$4*B25)/$N$2</f>
        <v>0</v>
      </c>
      <c r="R25" s="46">
        <f>($N$4*F25+($O$4-2*$N$4)*E25+($P$4-2*$O$4)*D25+($Q$4-2*$P$4)*C25+($R$4-2*$Q$4)*B25+$N$4*D25+$O$4*C25+$P$4*B25)/$N$2</f>
        <v>0</v>
      </c>
      <c r="S25" s="46">
        <f>($N$4*G25+($O$4-2*$N$4)*F25+($P$4-2*$O$4)*E25+($Q$4-2*$P$4)*D25+($R$4-2*$Q$4)*C25+($S$4-2*$R$4)*B25                                  +$N$4*E25+$O$4*D25+$P$4*C25+$Q$4*B25)/$N$2</f>
        <v>0</v>
      </c>
      <c r="T25" s="46">
        <f>($N$4*H25+($O$4-2*$N$4)*G25+($P$4-2*$O$4)*F25+($Q$4-2*$P$4)*E25+($R$4-2*$Q$4)*D25+($S$4-2*$R$4)*C25+($T$4-2*$S$4)*B25+$N$4*F25+$O$4*E25+$P$4*D25+$Q$4*C25+$R$4*B25)/$N$2</f>
        <v>0</v>
      </c>
      <c r="U25" s="46">
        <f>($N$4*I25+($O$4-2*$N$4)*H25+($P$4-2*$O$4)*G25+($Q$4-2*$P$4)*F25+($R$4-2*$Q$4)*E25+($S$4-2*$R$4)*D25+($T$4-2*$S$4)*C25+($U$4-2*$R$4)*B25+$N$4*G25+$O$4*F25+$P$4*E25+$Q$4*D25+$R$4*C25+$S$4*B25)/$N$2</f>
        <v>0</v>
      </c>
      <c r="V25" s="40"/>
      <c r="W25" s="46">
        <f t="shared" si="17"/>
        <v>0</v>
      </c>
      <c r="X25" s="46">
        <f t="shared" si="18"/>
        <v>0</v>
      </c>
      <c r="Y25" s="46">
        <f t="shared" si="19"/>
        <v>0</v>
      </c>
      <c r="Z25" s="46">
        <f t="shared" si="20"/>
        <v>0</v>
      </c>
      <c r="AA25" s="46">
        <f t="shared" si="21"/>
        <v>0</v>
      </c>
      <c r="AB25" s="46">
        <f t="shared" si="22"/>
        <v>0</v>
      </c>
      <c r="AC25" s="46">
        <f t="shared" si="23"/>
        <v>0</v>
      </c>
      <c r="AD25" s="46">
        <f t="shared" si="24"/>
        <v>0</v>
      </c>
      <c r="AE25" s="40"/>
      <c r="AF25" s="46">
        <f t="shared" si="25"/>
        <v>4.2803096957745097E-2</v>
      </c>
      <c r="AG25" s="46">
        <f t="shared" si="25"/>
        <v>0.12580854566407801</v>
      </c>
      <c r="AH25" s="46">
        <f t="shared" si="25"/>
        <v>0.212775689722601</v>
      </c>
      <c r="AI25" s="46">
        <f t="shared" si="25"/>
        <v>0.36864121116402498</v>
      </c>
      <c r="AJ25" s="46">
        <f t="shared" si="25"/>
        <v>0.62071868563164101</v>
      </c>
      <c r="AK25" s="46">
        <f t="shared" si="25"/>
        <v>0.94814815379428397</v>
      </c>
      <c r="AL25" s="46">
        <f t="shared" si="25"/>
        <v>1.31251348631453</v>
      </c>
      <c r="AM25" s="46">
        <f t="shared" si="25"/>
        <v>1.6543520820087101</v>
      </c>
      <c r="AN25" s="40"/>
    </row>
    <row r="26" spans="1:40" x14ac:dyDescent="0.2">
      <c r="A26" s="39"/>
      <c r="B26" s="45"/>
      <c r="C26" s="45"/>
      <c r="D26" s="45"/>
      <c r="E26" s="45"/>
      <c r="F26" s="45"/>
      <c r="G26" s="45"/>
      <c r="H26" s="45"/>
      <c r="I26" s="45"/>
      <c r="J26" s="40"/>
      <c r="K26" s="40"/>
      <c r="L26" s="42"/>
      <c r="M26" s="40"/>
      <c r="N26" s="46"/>
      <c r="O26" s="46"/>
      <c r="P26" s="46"/>
      <c r="Q26" s="46"/>
      <c r="R26" s="40"/>
      <c r="S26" s="40"/>
      <c r="T26" s="40"/>
      <c r="U26" s="40"/>
      <c r="V26" s="40"/>
      <c r="W26" s="46"/>
      <c r="X26" s="46"/>
      <c r="Y26" s="46"/>
      <c r="Z26" s="46"/>
      <c r="AA26" s="40"/>
      <c r="AB26" s="40"/>
      <c r="AC26" s="40"/>
      <c r="AD26" s="40"/>
      <c r="AE26" s="40"/>
      <c r="AF26" s="40"/>
      <c r="AG26" s="40"/>
      <c r="AH26" s="40"/>
      <c r="AI26" s="40"/>
      <c r="AJ26" s="40"/>
      <c r="AK26" s="40"/>
      <c r="AL26" s="40"/>
      <c r="AM26" s="40"/>
      <c r="AN26" s="40"/>
    </row>
    <row r="27" spans="1:40" x14ac:dyDescent="0.2">
      <c r="A27" s="37" t="s">
        <v>68</v>
      </c>
      <c r="B27" s="45"/>
      <c r="C27" s="45"/>
      <c r="D27" s="45"/>
      <c r="E27" s="45"/>
      <c r="F27" s="45"/>
      <c r="G27" s="45"/>
      <c r="H27" s="45"/>
      <c r="I27" s="45"/>
      <c r="J27" s="40"/>
      <c r="K27" s="40"/>
      <c r="L27" s="42"/>
      <c r="M27" s="40"/>
      <c r="N27" s="46"/>
      <c r="O27" s="46"/>
      <c r="P27" s="46"/>
      <c r="Q27" s="46"/>
      <c r="R27" s="40"/>
      <c r="S27" s="40"/>
      <c r="T27" s="40"/>
      <c r="U27" s="40"/>
      <c r="V27" s="40"/>
      <c r="W27" s="46"/>
      <c r="X27" s="46"/>
      <c r="Y27" s="46"/>
      <c r="Z27" s="46"/>
      <c r="AA27" s="46"/>
      <c r="AB27" s="46"/>
      <c r="AC27" s="46"/>
      <c r="AD27" s="46"/>
      <c r="AE27" s="40"/>
      <c r="AF27" s="40"/>
      <c r="AG27" s="40"/>
      <c r="AH27" s="40"/>
      <c r="AI27" s="40"/>
      <c r="AJ27" s="40"/>
      <c r="AK27" s="40"/>
      <c r="AL27" s="40"/>
      <c r="AM27" s="40"/>
      <c r="AN27" s="40"/>
    </row>
    <row r="28" spans="1:40" x14ac:dyDescent="0.2">
      <c r="A28" s="38" t="s">
        <v>69</v>
      </c>
      <c r="B28" s="45">
        <v>0.95427597565931199</v>
      </c>
      <c r="C28" s="45">
        <v>0.82584546298780204</v>
      </c>
      <c r="D28" s="45">
        <v>0.687134432488826</v>
      </c>
      <c r="E28" s="45">
        <v>0.54535078081551502</v>
      </c>
      <c r="F28" s="45">
        <v>0.459521896205842</v>
      </c>
      <c r="G28" s="45">
        <v>0.40296459214712299</v>
      </c>
      <c r="H28" s="45">
        <v>0.34560944807496202</v>
      </c>
      <c r="I28" s="45">
        <v>0.30696993909473302</v>
      </c>
      <c r="J28" s="40"/>
      <c r="K28" s="40" t="s">
        <v>3</v>
      </c>
      <c r="L28" s="42">
        <v>0</v>
      </c>
      <c r="M28" s="40"/>
      <c r="N28" s="46">
        <f>L28+($N$4*B28)/$N$2</f>
        <v>0</v>
      </c>
      <c r="O28" s="46">
        <f>L28+($N$4*C28+($O$4-$N$4)*B28)/$N$2</f>
        <v>0</v>
      </c>
      <c r="P28" s="46">
        <f>L28+($N$4*D28+($O$4-$N$4)*C28+($P$4-$O$4)*B28)/$N$2</f>
        <v>0</v>
      </c>
      <c r="Q28" s="46">
        <f>L28+($N$4*E28+($O$4-$N$4)*D28+($P$4-$O$4)*C28+($Q$4-$P$4)*B28)/$N$2</f>
        <v>0</v>
      </c>
      <c r="R28" s="46">
        <f>L28+($N$4*F28+($O$4-$N$4)*E28+($P$4-$O$4)*D28+($Q$4-$P$4)*C28+($R$4-$Q$4)*B28)/$N$2</f>
        <v>0</v>
      </c>
      <c r="S28" s="46">
        <f>L28+($N$4*G28+($O$4-$N$4)*F28+($P$4-$O$4)*E28+($Q$4-$P$4)*D28+($R$4-$Q$4)*C28+($S$4-$R$4)*B28)/$N$2</f>
        <v>0</v>
      </c>
      <c r="T28" s="46">
        <f>L28+($N$4*H28+($O$4-$N$4)*G28+($P$4-$O$4)*F28+($Q$4-$P$4)*E28+($R$4-$Q$4)*D28+($S$4-$R$4)*C28+($T$4-$S$4)*B28)/$N$2</f>
        <v>0</v>
      </c>
      <c r="U28" s="46">
        <f>L28+($N$4*I28+($O$4-$N$4)*H28+($P$4-$O$4)*G28+($Q$4-$P$4)*F28+($R$4-$Q$4)*E28+($S$4-$R$4)*D28+($T$4-$S$4)*C28+($U$4-$T$4)*B28)/$N$2</f>
        <v>0</v>
      </c>
      <c r="V28" s="40"/>
      <c r="W28" s="46">
        <f t="shared" ref="W28:W30" si="26">($N$4*B28)/$N$2</f>
        <v>0</v>
      </c>
      <c r="X28" s="46">
        <f t="shared" ref="X28:X30" si="27">($N$4*C28+($O$4-$N$4)*B28)/$N$2</f>
        <v>0</v>
      </c>
      <c r="Y28" s="46">
        <f t="shared" ref="Y28:Y30" si="28">($N$4*D28+($O$4-$N$4)*C28+($P$4-$O$4)*B28)/$N$2</f>
        <v>0</v>
      </c>
      <c r="Z28" s="46">
        <f t="shared" ref="Z28:Z30" si="29">($N$4*E28+($O$4-$N$4)*D28+($P$4-$O$4)*C28+($Q$4-$P$4)*B28)/$N$2</f>
        <v>0</v>
      </c>
      <c r="AA28" s="46">
        <f t="shared" ref="AA28:AA30" si="30">($N$4*F28+($O$4-$N$4)*E28+($P$4-$O$4)*D28+($Q$4-$P$4)*C28+($R$4-$Q$4)*B28)/$N$2</f>
        <v>0</v>
      </c>
      <c r="AB28" s="46">
        <f t="shared" ref="AB28:AB30" si="31">($N$4*G28+($O$4-$N$4)*F28+($P$4-$O$4)*E28+($Q$4-$P$4)*D28+($R$4-$Q$4)*C28+($S$4-$R$4)*B28)/$N$2</f>
        <v>0</v>
      </c>
      <c r="AC28" s="46">
        <f t="shared" ref="AC28:AC30" si="32">($N$4*H28+($O$4-$N$4)*G28+($P$4-$O$4)*F28+($Q$4-$P$4)*E28+($R$4-$Q$4)*D28+($S$4-$R$4)*C28+($T$4-$S$4)*B28)/$N$2</f>
        <v>0</v>
      </c>
      <c r="AD28" s="46">
        <f t="shared" ref="AD28:AD30" si="33">($N$4*I28+($O$4-$N$4)*H28+($P$4-$O$4)*G28+($Q$4-$P$4)*F28+($R$4-$Q$4)*E28+($S$4-$R$4)*D28+($T$4-$S$4)*C28+($U$4-$T$4)*B28)/$N$2</f>
        <v>0</v>
      </c>
      <c r="AE28" s="40"/>
      <c r="AF28" s="46">
        <f t="shared" ref="AF28:AM30" si="34">W28-B28</f>
        <v>-0.95427597565931199</v>
      </c>
      <c r="AG28" s="46">
        <f t="shared" si="34"/>
        <v>-0.82584546298780204</v>
      </c>
      <c r="AH28" s="46">
        <f t="shared" si="34"/>
        <v>-0.687134432488826</v>
      </c>
      <c r="AI28" s="46">
        <f t="shared" si="34"/>
        <v>-0.54535078081551502</v>
      </c>
      <c r="AJ28" s="46">
        <f t="shared" si="34"/>
        <v>-0.459521896205842</v>
      </c>
      <c r="AK28" s="46">
        <f t="shared" si="34"/>
        <v>-0.40296459214712299</v>
      </c>
      <c r="AL28" s="46">
        <f t="shared" si="34"/>
        <v>-0.34560944807496202</v>
      </c>
      <c r="AM28" s="46">
        <f t="shared" si="34"/>
        <v>-0.30696993909473302</v>
      </c>
      <c r="AN28" s="40"/>
    </row>
    <row r="29" spans="1:40" x14ac:dyDescent="0.2">
      <c r="A29" s="38" t="s">
        <v>70</v>
      </c>
      <c r="B29" s="45">
        <v>1.20178615235051E-2</v>
      </c>
      <c r="C29" s="45">
        <v>0.134544859844585</v>
      </c>
      <c r="D29" s="45">
        <v>0.32473451260549901</v>
      </c>
      <c r="E29" s="45">
        <v>0.49226447752383501</v>
      </c>
      <c r="F29" s="45">
        <v>0.63559574559708798</v>
      </c>
      <c r="G29" s="45">
        <v>0.75428688338211003</v>
      </c>
      <c r="H29" s="45">
        <v>0.84175465196037902</v>
      </c>
      <c r="I29" s="45">
        <v>0.900098043803082</v>
      </c>
      <c r="J29" s="40"/>
      <c r="K29" s="40" t="s">
        <v>3</v>
      </c>
      <c r="L29" s="42">
        <v>4</v>
      </c>
      <c r="M29" s="40"/>
      <c r="N29" s="46">
        <f>L29+($N$4*B29)/$N$2</f>
        <v>4</v>
      </c>
      <c r="O29" s="46">
        <f>L29+($N$4*C29+($O$4-$N$4)*B29)/$N$2</f>
        <v>4</v>
      </c>
      <c r="P29" s="46">
        <f>L29+($N$4*D29+($O$4-$N$4)*C29+($P$4-$O$4)*B29)/$N$2</f>
        <v>4</v>
      </c>
      <c r="Q29" s="46">
        <f>L29+($N$4*E29+($O$4-$N$4)*D29+($P$4-$O$4)*C29+($Q$4-$P$4)*B29)/$N$2</f>
        <v>4</v>
      </c>
      <c r="R29" s="46">
        <f>L29+($N$4*F29+($O$4-$N$4)*E29+($P$4-$O$4)*D29+($Q$4-$P$4)*C29+($R$4-$Q$4)*B29)/$N$2</f>
        <v>4</v>
      </c>
      <c r="S29" s="46">
        <f>L29+($N$4*G29+($O$4-$N$4)*F29+($P$4-$O$4)*E29+($Q$4-$P$4)*D29+($R$4-$Q$4)*C29+($S$4-$R$4)*B29)/$N$2</f>
        <v>4</v>
      </c>
      <c r="T29" s="46">
        <f>L29+($N$4*H29+($O$4-$N$4)*G29+($P$4-$O$4)*F29+($Q$4-$P$4)*E29+($R$4-$Q$4)*D29+($S$4-$R$4)*C29+($T$4-$S$4)*B29)/$N$2</f>
        <v>4</v>
      </c>
      <c r="U29" s="46">
        <f>L29+($N$4*I29+($O$4-$N$4)*H29+($P$4-$O$4)*G29+($Q$4-$P$4)*F29+($R$4-$Q$4)*E29+($S$4-$R$4)*D29+($T$4-$S$4)*C29+($U$4-$T$4)*B29)/$N$2</f>
        <v>4</v>
      </c>
      <c r="V29" s="40"/>
      <c r="W29" s="46">
        <f t="shared" si="26"/>
        <v>0</v>
      </c>
      <c r="X29" s="46">
        <f t="shared" si="27"/>
        <v>0</v>
      </c>
      <c r="Y29" s="46">
        <f t="shared" si="28"/>
        <v>0</v>
      </c>
      <c r="Z29" s="46">
        <f t="shared" si="29"/>
        <v>0</v>
      </c>
      <c r="AA29" s="46">
        <f t="shared" si="30"/>
        <v>0</v>
      </c>
      <c r="AB29" s="46">
        <f t="shared" si="31"/>
        <v>0</v>
      </c>
      <c r="AC29" s="46">
        <f t="shared" si="32"/>
        <v>0</v>
      </c>
      <c r="AD29" s="46">
        <f t="shared" si="33"/>
        <v>0</v>
      </c>
      <c r="AE29" s="40"/>
      <c r="AF29" s="46">
        <f t="shared" si="34"/>
        <v>-1.20178615235051E-2</v>
      </c>
      <c r="AG29" s="46">
        <f t="shared" si="34"/>
        <v>-0.134544859844585</v>
      </c>
      <c r="AH29" s="46">
        <f t="shared" si="34"/>
        <v>-0.32473451260549901</v>
      </c>
      <c r="AI29" s="46">
        <f t="shared" si="34"/>
        <v>-0.49226447752383501</v>
      </c>
      <c r="AJ29" s="46">
        <f t="shared" si="34"/>
        <v>-0.63559574559708798</v>
      </c>
      <c r="AK29" s="46">
        <f t="shared" si="34"/>
        <v>-0.75428688338211003</v>
      </c>
      <c r="AL29" s="46">
        <f t="shared" si="34"/>
        <v>-0.84175465196037902</v>
      </c>
      <c r="AM29" s="46">
        <f t="shared" si="34"/>
        <v>-0.900098043803082</v>
      </c>
      <c r="AN29" s="40"/>
    </row>
    <row r="30" spans="1:40" x14ac:dyDescent="0.2">
      <c r="A30" s="38" t="s">
        <v>71</v>
      </c>
      <c r="B30" s="45">
        <v>0.119544374323199</v>
      </c>
      <c r="C30" s="45">
        <v>0.17690488386243899</v>
      </c>
      <c r="D30" s="45">
        <v>9.1649675521599E-2</v>
      </c>
      <c r="E30" s="45">
        <v>7.9820290127719004E-2</v>
      </c>
      <c r="F30" s="45">
        <v>9.42332126545153E-2</v>
      </c>
      <c r="G30" s="45">
        <v>8.0652589108121106E-2</v>
      </c>
      <c r="H30" s="45">
        <v>7.0559551693749598E-2</v>
      </c>
      <c r="I30" s="45">
        <v>7.6847183904282801E-2</v>
      </c>
      <c r="J30" s="40"/>
      <c r="K30" s="40" t="s">
        <v>3</v>
      </c>
      <c r="L30" s="42">
        <v>80</v>
      </c>
      <c r="M30" s="40"/>
      <c r="N30" s="46">
        <f>L30+($N$4*B30)/$N$2</f>
        <v>80</v>
      </c>
      <c r="O30" s="46">
        <f>L30+($N$4*C30+($O$4-$N$4)*B30)/$N$2</f>
        <v>80</v>
      </c>
      <c r="P30" s="46">
        <f>L30+($N$4*D30+($O$4-$N$4)*C30+($P$4-$O$4)*B30)/$N$2</f>
        <v>80</v>
      </c>
      <c r="Q30" s="46">
        <f>L30+($N$4*E30+($O$4-$N$4)*D30+($P$4-$O$4)*C30+($Q$4-$P$4)*B30)/$N$2</f>
        <v>80</v>
      </c>
      <c r="R30" s="46">
        <f>L30+($N$4*F30+($O$4-$N$4)*E30+($P$4-$O$4)*D30+($Q$4-$P$4)*C30+($R$4-$Q$4)*B30)/$N$2</f>
        <v>80</v>
      </c>
      <c r="S30" s="46">
        <f>L30+($N$4*G30+($O$4-$N$4)*F30+($P$4-$O$4)*E30+($Q$4-$P$4)*D30+($R$4-$Q$4)*C30+($S$4-$R$4)*B30)/$N$2</f>
        <v>80</v>
      </c>
      <c r="T30" s="46">
        <f>L30+($N$4*H30+($O$4-$N$4)*G30+($P$4-$O$4)*F30+($Q$4-$P$4)*E30+($R$4-$Q$4)*D30+($S$4-$R$4)*C30+($T$4-$S$4)*B30)/$N$2</f>
        <v>80</v>
      </c>
      <c r="U30" s="46">
        <f>L30+($N$4*I30+($O$4-$N$4)*H30+($P$4-$O$4)*G30+($Q$4-$P$4)*F30+($R$4-$Q$4)*E30+($S$4-$R$4)*D30+($T$4-$S$4)*C30+($U$4-$T$4)*B30)/$N$2</f>
        <v>80</v>
      </c>
      <c r="V30" s="40"/>
      <c r="W30" s="46">
        <f t="shared" si="26"/>
        <v>0</v>
      </c>
      <c r="X30" s="46">
        <f t="shared" si="27"/>
        <v>0</v>
      </c>
      <c r="Y30" s="46">
        <f t="shared" si="28"/>
        <v>0</v>
      </c>
      <c r="Z30" s="46">
        <f t="shared" si="29"/>
        <v>0</v>
      </c>
      <c r="AA30" s="46">
        <f t="shared" si="30"/>
        <v>0</v>
      </c>
      <c r="AB30" s="46">
        <f t="shared" si="31"/>
        <v>0</v>
      </c>
      <c r="AC30" s="46">
        <f t="shared" si="32"/>
        <v>0</v>
      </c>
      <c r="AD30" s="46">
        <f t="shared" si="33"/>
        <v>0</v>
      </c>
      <c r="AE30" s="40"/>
      <c r="AF30" s="46">
        <f t="shared" si="34"/>
        <v>-0.119544374323199</v>
      </c>
      <c r="AG30" s="46">
        <f t="shared" si="34"/>
        <v>-0.17690488386243899</v>
      </c>
      <c r="AH30" s="46">
        <f t="shared" si="34"/>
        <v>-9.1649675521599E-2</v>
      </c>
      <c r="AI30" s="46">
        <f t="shared" si="34"/>
        <v>-7.9820290127719004E-2</v>
      </c>
      <c r="AJ30" s="46">
        <f t="shared" si="34"/>
        <v>-9.42332126545153E-2</v>
      </c>
      <c r="AK30" s="46">
        <f t="shared" si="34"/>
        <v>-8.0652589108121106E-2</v>
      </c>
      <c r="AL30" s="46">
        <f t="shared" si="34"/>
        <v>-7.0559551693749598E-2</v>
      </c>
      <c r="AM30" s="46">
        <f t="shared" si="34"/>
        <v>-7.6847183904282801E-2</v>
      </c>
      <c r="AN30" s="40"/>
    </row>
    <row r="31" spans="1:40" x14ac:dyDescent="0.2">
      <c r="A31" s="40"/>
      <c r="B31" s="48"/>
      <c r="C31" s="48"/>
      <c r="D31" s="48"/>
      <c r="E31" s="48"/>
      <c r="F31" s="48"/>
      <c r="G31" s="48"/>
      <c r="H31" s="48"/>
      <c r="I31" s="48"/>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row>
    <row r="32" spans="1:40" x14ac:dyDescent="0.2">
      <c r="A32" s="40"/>
      <c r="B32" s="48"/>
      <c r="C32" s="48"/>
      <c r="D32" s="48"/>
      <c r="E32" s="48"/>
      <c r="F32" s="48"/>
      <c r="G32" s="48"/>
      <c r="H32" s="48"/>
      <c r="I32" s="48"/>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row>
    <row r="33" spans="1:12" x14ac:dyDescent="0.2">
      <c r="A33" s="2"/>
    </row>
    <row r="34" spans="1:12" x14ac:dyDescent="0.2">
      <c r="A34" s="2"/>
    </row>
    <row r="35" spans="1:12" x14ac:dyDescent="0.2">
      <c r="A35" s="2"/>
      <c r="B35" s="32"/>
      <c r="C35" s="32"/>
      <c r="D35" s="32"/>
      <c r="E35" s="32"/>
      <c r="F35" s="32"/>
      <c r="G35" s="32"/>
      <c r="H35" s="32"/>
      <c r="I35" s="32"/>
    </row>
    <row r="36" spans="1:12" x14ac:dyDescent="0.2">
      <c r="A36" s="2"/>
      <c r="B36" s="32"/>
      <c r="C36" s="32"/>
      <c r="D36" s="32"/>
      <c r="E36" s="32"/>
      <c r="F36" s="32"/>
      <c r="G36" s="32"/>
      <c r="H36" s="32"/>
      <c r="I36" s="32"/>
    </row>
    <row r="37" spans="1:12" x14ac:dyDescent="0.2">
      <c r="A37" s="2"/>
      <c r="B37" s="32"/>
      <c r="C37" s="32"/>
      <c r="D37" s="32"/>
      <c r="E37" s="32"/>
      <c r="F37" s="32"/>
      <c r="G37" s="32"/>
      <c r="H37" s="32"/>
      <c r="I37" s="32"/>
    </row>
    <row r="38" spans="1:12" x14ac:dyDescent="0.2">
      <c r="A38" s="2"/>
      <c r="B38" s="32"/>
      <c r="C38" s="32"/>
      <c r="D38" s="32"/>
      <c r="E38" s="32"/>
      <c r="F38" s="32"/>
      <c r="G38" s="32"/>
      <c r="H38" s="32"/>
      <c r="I38" s="32"/>
      <c r="J38" s="32"/>
      <c r="K38" s="32"/>
      <c r="L38" s="32"/>
    </row>
    <row r="39" spans="1:12" x14ac:dyDescent="0.2">
      <c r="A39" s="2"/>
      <c r="B39" s="32"/>
      <c r="C39" s="32"/>
      <c r="D39" s="32"/>
      <c r="E39" s="32"/>
      <c r="F39" s="32"/>
      <c r="G39" s="32"/>
      <c r="H39" s="32"/>
      <c r="I39" s="32"/>
      <c r="J39" s="32"/>
      <c r="K39" s="32"/>
      <c r="L39" s="32"/>
    </row>
    <row r="40" spans="1:12" x14ac:dyDescent="0.2">
      <c r="A40" s="2"/>
      <c r="B40" s="32"/>
      <c r="C40" s="32"/>
      <c r="D40" s="32"/>
      <c r="E40" s="32"/>
      <c r="F40" s="32"/>
      <c r="G40" s="32"/>
      <c r="H40" s="32"/>
      <c r="I40" s="32"/>
      <c r="J40" s="32"/>
      <c r="K40" s="32"/>
      <c r="L40" s="32"/>
    </row>
    <row r="41" spans="1:12" x14ac:dyDescent="0.2">
      <c r="A41" s="2"/>
      <c r="B41" s="32"/>
      <c r="C41" s="32"/>
      <c r="D41" s="32"/>
      <c r="E41" s="32"/>
      <c r="F41" s="32"/>
      <c r="G41" s="32"/>
      <c r="H41" s="32"/>
      <c r="I41" s="32"/>
      <c r="J41" s="32"/>
      <c r="K41" s="32"/>
      <c r="L41" s="32"/>
    </row>
    <row r="42" spans="1:12" x14ac:dyDescent="0.2">
      <c r="A42" s="2"/>
      <c r="B42" s="32"/>
      <c r="C42" s="32"/>
      <c r="D42" s="32"/>
      <c r="E42" s="32"/>
      <c r="F42" s="32"/>
      <c r="G42" s="32"/>
      <c r="H42" s="32"/>
      <c r="I42" s="32"/>
      <c r="J42" s="32"/>
      <c r="K42" s="32"/>
      <c r="L42" s="32"/>
    </row>
    <row r="43" spans="1:12" x14ac:dyDescent="0.2">
      <c r="A43" s="2"/>
      <c r="B43" s="32"/>
      <c r="C43" s="32"/>
      <c r="D43" s="32"/>
      <c r="E43" s="32"/>
      <c r="F43" s="32"/>
      <c r="G43" s="32"/>
      <c r="H43" s="32"/>
      <c r="I43" s="32"/>
      <c r="J43" s="32"/>
      <c r="K43" s="32"/>
      <c r="L43" s="32"/>
    </row>
    <row r="44" spans="1:12" x14ac:dyDescent="0.2">
      <c r="A44" s="2"/>
      <c r="B44" s="32"/>
      <c r="C44" s="32"/>
      <c r="D44" s="32"/>
      <c r="E44" s="32"/>
      <c r="F44" s="32"/>
      <c r="G44" s="32"/>
      <c r="H44" s="32"/>
      <c r="I44" s="32"/>
      <c r="J44" s="32"/>
      <c r="K44" s="32"/>
      <c r="L44" s="32"/>
    </row>
    <row r="45" spans="1:12" x14ac:dyDescent="0.2">
      <c r="A45" s="2"/>
      <c r="B45" s="32"/>
      <c r="C45" s="32"/>
      <c r="D45" s="32"/>
      <c r="E45" s="32"/>
      <c r="F45" s="32"/>
      <c r="G45" s="32"/>
      <c r="H45" s="32"/>
      <c r="I45" s="32"/>
      <c r="J45" s="32"/>
      <c r="K45" s="32"/>
      <c r="L45" s="32"/>
    </row>
    <row r="46" spans="1:12" x14ac:dyDescent="0.2">
      <c r="A46" s="2"/>
      <c r="B46" s="32"/>
      <c r="C46" s="32"/>
      <c r="D46" s="32"/>
      <c r="E46" s="32"/>
      <c r="F46" s="32"/>
      <c r="G46" s="32"/>
      <c r="H46" s="32"/>
      <c r="I46" s="32"/>
      <c r="J46" s="32"/>
      <c r="K46" s="32"/>
      <c r="L46" s="32"/>
    </row>
    <row r="47" spans="1:12" x14ac:dyDescent="0.2">
      <c r="A47" s="2"/>
      <c r="B47" s="32"/>
      <c r="C47" s="32"/>
      <c r="D47" s="32"/>
      <c r="E47" s="32"/>
      <c r="F47" s="32"/>
      <c r="G47" s="32"/>
      <c r="H47" s="32"/>
      <c r="I47" s="32"/>
      <c r="J47" s="32"/>
      <c r="K47" s="32"/>
      <c r="L47" s="32"/>
    </row>
    <row r="48" spans="1:12" x14ac:dyDescent="0.2">
      <c r="A48" s="2"/>
      <c r="B48" s="32"/>
      <c r="C48" s="32"/>
      <c r="D48" s="32"/>
      <c r="E48" s="32"/>
      <c r="F48" s="32"/>
      <c r="G48" s="32"/>
      <c r="H48" s="32"/>
      <c r="I48" s="32"/>
      <c r="J48" s="32"/>
      <c r="K48" s="32"/>
      <c r="L48" s="32"/>
    </row>
    <row r="49" spans="1:12" x14ac:dyDescent="0.2">
      <c r="A49" s="2"/>
      <c r="B49" s="32"/>
      <c r="C49" s="32"/>
      <c r="D49" s="32"/>
      <c r="E49" s="32"/>
      <c r="F49" s="32"/>
      <c r="G49" s="32"/>
      <c r="H49" s="32"/>
      <c r="I49" s="32"/>
      <c r="J49" s="32"/>
      <c r="K49" s="32"/>
      <c r="L49" s="32"/>
    </row>
    <row r="50" spans="1:12" x14ac:dyDescent="0.2">
      <c r="A50" s="2"/>
      <c r="B50" s="32"/>
      <c r="C50" s="32"/>
      <c r="D50" s="32"/>
      <c r="E50" s="32"/>
      <c r="F50" s="32"/>
      <c r="G50" s="32"/>
      <c r="H50" s="32"/>
      <c r="I50" s="32"/>
      <c r="J50" s="32"/>
      <c r="K50" s="32"/>
      <c r="L50" s="32"/>
    </row>
    <row r="51" spans="1:12" x14ac:dyDescent="0.2">
      <c r="A51" s="2"/>
      <c r="B51" s="32"/>
      <c r="C51" s="32"/>
      <c r="D51" s="32"/>
      <c r="E51" s="32"/>
      <c r="F51" s="32"/>
      <c r="G51" s="32"/>
      <c r="H51" s="32"/>
      <c r="I51" s="32"/>
      <c r="J51" s="32"/>
      <c r="K51" s="32"/>
      <c r="L51" s="32"/>
    </row>
    <row r="52" spans="1:12" x14ac:dyDescent="0.2">
      <c r="A52" s="2"/>
      <c r="B52" s="32"/>
      <c r="C52" s="32"/>
      <c r="D52" s="32"/>
      <c r="E52" s="32"/>
      <c r="F52" s="32"/>
      <c r="G52" s="32"/>
      <c r="H52" s="32"/>
      <c r="I52" s="32"/>
      <c r="J52" s="32"/>
      <c r="K52" s="32"/>
      <c r="L52" s="32"/>
    </row>
    <row r="53" spans="1:12" x14ac:dyDescent="0.2">
      <c r="A53" s="2"/>
      <c r="B53" s="32"/>
      <c r="C53" s="32"/>
      <c r="D53" s="32"/>
      <c r="E53" s="32"/>
      <c r="F53" s="32"/>
      <c r="G53" s="32"/>
      <c r="H53" s="32"/>
      <c r="I53" s="32"/>
      <c r="J53" s="32"/>
      <c r="K53" s="32"/>
      <c r="L53" s="32"/>
    </row>
    <row r="54" spans="1:12" x14ac:dyDescent="0.2">
      <c r="A54" s="2"/>
      <c r="B54" s="32"/>
      <c r="C54" s="32"/>
      <c r="D54" s="32"/>
      <c r="E54" s="32"/>
      <c r="F54" s="32"/>
      <c r="G54" s="32"/>
      <c r="H54" s="32"/>
      <c r="I54" s="32"/>
      <c r="J54" s="32"/>
      <c r="K54" s="32"/>
      <c r="L54" s="32"/>
    </row>
    <row r="55" spans="1:12" x14ac:dyDescent="0.2">
      <c r="A55" s="2"/>
      <c r="B55" s="31"/>
      <c r="C55" s="31"/>
      <c r="D55" s="31"/>
      <c r="E55" s="31"/>
      <c r="F55" s="31"/>
      <c r="G55" s="31"/>
      <c r="H55" s="31"/>
      <c r="I55" s="31"/>
      <c r="J55" s="31"/>
      <c r="K55" s="31"/>
      <c r="L55" s="31"/>
    </row>
    <row r="56" spans="1:12" x14ac:dyDescent="0.2">
      <c r="A56" s="2"/>
    </row>
    <row r="57" spans="1:12" x14ac:dyDescent="0.2">
      <c r="A57" s="2"/>
    </row>
    <row r="58" spans="1:12" x14ac:dyDescent="0.2">
      <c r="A58" s="2"/>
    </row>
  </sheetData>
  <phoneticPr fontId="2" type="noConversion"/>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N58"/>
  <sheetViews>
    <sheetView zoomScale="80" zoomScaleNormal="80" workbookViewId="0">
      <pane xSplit="1" ySplit="9" topLeftCell="B11" activePane="bottomRight" state="frozen"/>
      <selection activeCell="B1" sqref="B1"/>
      <selection pane="topRight" activeCell="B1" sqref="B1"/>
      <selection pane="bottomLeft" activeCell="B1" sqref="B1"/>
      <selection pane="bottomRight" activeCell="B1" sqref="B1"/>
    </sheetView>
  </sheetViews>
  <sheetFormatPr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30" width="8.7109375" style="1" customWidth="1"/>
    <col min="31" max="31" width="2.7109375" style="1" customWidth="1"/>
    <col min="32" max="39" width="8.7109375" style="1" customWidth="1"/>
    <col min="40" max="16384" width="9.140625" style="1"/>
  </cols>
  <sheetData>
    <row r="1" spans="1:40" x14ac:dyDescent="0.2">
      <c r="A1" s="40" t="s">
        <v>94</v>
      </c>
      <c r="B1" s="40">
        <f>'DELFI-tool'!AL44</f>
        <v>0.5</v>
      </c>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row>
    <row r="2" spans="1:40" x14ac:dyDescent="0.2">
      <c r="A2" s="40" t="s">
        <v>7</v>
      </c>
      <c r="B2" s="40"/>
      <c r="C2" s="40"/>
      <c r="D2" s="40"/>
      <c r="E2" s="40"/>
      <c r="F2" s="40"/>
      <c r="G2" s="40"/>
      <c r="H2" s="40"/>
      <c r="I2" s="40"/>
      <c r="J2" s="40"/>
      <c r="K2" s="40"/>
      <c r="L2" s="40"/>
      <c r="M2" s="41" t="s">
        <v>1</v>
      </c>
      <c r="N2" s="42">
        <v>1</v>
      </c>
      <c r="O2" s="40"/>
      <c r="P2" s="40"/>
      <c r="Q2" s="40"/>
      <c r="R2" s="40"/>
      <c r="S2" s="40"/>
      <c r="T2" s="40"/>
      <c r="U2" s="40"/>
      <c r="V2" s="40"/>
      <c r="W2" s="40"/>
      <c r="X2" s="40"/>
      <c r="Y2" s="40"/>
      <c r="Z2" s="40"/>
      <c r="AA2" s="40"/>
      <c r="AB2" s="40"/>
      <c r="AC2" s="40"/>
      <c r="AD2" s="40"/>
      <c r="AE2" s="40"/>
      <c r="AF2" s="40"/>
      <c r="AG2" s="40"/>
      <c r="AH2" s="40"/>
      <c r="AI2" s="40"/>
      <c r="AJ2" s="40"/>
      <c r="AK2" s="40"/>
      <c r="AL2" s="40"/>
      <c r="AM2" s="40"/>
      <c r="AN2" s="40"/>
    </row>
    <row r="3" spans="1:40" x14ac:dyDescent="0.2">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row>
    <row r="4" spans="1:40" x14ac:dyDescent="0.2">
      <c r="A4" s="40"/>
      <c r="B4" s="40"/>
      <c r="C4" s="40"/>
      <c r="D4" s="40"/>
      <c r="E4" s="40"/>
      <c r="F4" s="40"/>
      <c r="G4" s="40"/>
      <c r="H4" s="40"/>
      <c r="I4" s="40"/>
      <c r="J4" s="40"/>
      <c r="K4" s="40"/>
      <c r="L4" s="40"/>
      <c r="M4" s="41" t="s">
        <v>4</v>
      </c>
      <c r="N4" s="42">
        <f>'DELFI-tool'!G44</f>
        <v>0</v>
      </c>
      <c r="O4" s="42">
        <f>'DELFI-tool'!H44</f>
        <v>0</v>
      </c>
      <c r="P4" s="42">
        <f>'DELFI-tool'!I44</f>
        <v>0</v>
      </c>
      <c r="Q4" s="42">
        <f>'DELFI-tool'!J44</f>
        <v>0</v>
      </c>
      <c r="R4" s="42">
        <f>'DELFI-tool'!K44</f>
        <v>0</v>
      </c>
      <c r="S4" s="42">
        <f>'DELFI-tool'!L44</f>
        <v>0</v>
      </c>
      <c r="T4" s="42">
        <f>'DELFI-tool'!M44</f>
        <v>0</v>
      </c>
      <c r="U4" s="42">
        <f>'DELFI-tool'!N44</f>
        <v>0</v>
      </c>
      <c r="V4" s="40"/>
      <c r="W4" s="40"/>
      <c r="X4" s="40"/>
      <c r="Y4" s="40"/>
      <c r="Z4" s="40"/>
      <c r="AA4" s="40"/>
      <c r="AB4" s="40"/>
      <c r="AC4" s="40"/>
      <c r="AD4" s="40"/>
      <c r="AE4" s="40"/>
      <c r="AF4" s="40"/>
      <c r="AG4" s="40"/>
      <c r="AH4" s="40"/>
      <c r="AI4" s="40"/>
      <c r="AJ4" s="40"/>
      <c r="AK4" s="40"/>
      <c r="AL4" s="40"/>
      <c r="AM4" s="40"/>
      <c r="AN4" s="40"/>
    </row>
    <row r="5" spans="1:40" x14ac:dyDescent="0.2">
      <c r="A5" s="40"/>
      <c r="B5" s="40"/>
      <c r="C5" s="40"/>
      <c r="D5" s="40"/>
      <c r="E5" s="40"/>
      <c r="F5" s="40"/>
      <c r="G5" s="40"/>
      <c r="H5" s="40"/>
      <c r="I5" s="40"/>
      <c r="J5" s="40"/>
      <c r="K5" s="40"/>
      <c r="L5" s="40"/>
      <c r="M5" s="41"/>
      <c r="N5" s="42"/>
      <c r="O5" s="42"/>
      <c r="P5" s="42"/>
      <c r="Q5" s="42"/>
      <c r="R5" s="42"/>
      <c r="S5" s="42"/>
      <c r="T5" s="42"/>
      <c r="U5" s="42"/>
      <c r="V5" s="40"/>
      <c r="W5" s="40"/>
      <c r="X5" s="40"/>
      <c r="Y5" s="40"/>
      <c r="Z5" s="40"/>
      <c r="AA5" s="40"/>
      <c r="AB5" s="40"/>
      <c r="AC5" s="40"/>
      <c r="AD5" s="40"/>
      <c r="AE5" s="40"/>
      <c r="AF5" s="40"/>
      <c r="AG5" s="40"/>
      <c r="AH5" s="40"/>
      <c r="AI5" s="40"/>
      <c r="AJ5" s="40"/>
      <c r="AK5" s="40"/>
      <c r="AL5" s="40"/>
      <c r="AM5" s="40"/>
      <c r="AN5" s="40"/>
    </row>
    <row r="6" spans="1:40" x14ac:dyDescent="0.2">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row>
    <row r="7" spans="1:40" x14ac:dyDescent="0.2">
      <c r="A7" s="40"/>
      <c r="B7" s="43" t="s">
        <v>50</v>
      </c>
      <c r="C7" s="40"/>
      <c r="D7" s="40"/>
      <c r="E7" s="40"/>
      <c r="F7" s="40"/>
      <c r="G7" s="40"/>
      <c r="H7" s="40"/>
      <c r="I7" s="40"/>
      <c r="J7" s="40"/>
      <c r="K7" s="40"/>
      <c r="L7" s="40"/>
      <c r="M7" s="41"/>
      <c r="N7" s="43" t="s">
        <v>49</v>
      </c>
      <c r="O7" s="40"/>
      <c r="P7" s="40"/>
      <c r="Q7" s="40"/>
      <c r="R7" s="40"/>
      <c r="S7" s="40"/>
      <c r="T7" s="40"/>
      <c r="U7" s="40"/>
      <c r="V7" s="40"/>
      <c r="W7" s="43" t="s">
        <v>52</v>
      </c>
      <c r="X7" s="40"/>
      <c r="Y7" s="40"/>
      <c r="Z7" s="40"/>
      <c r="AA7" s="40"/>
      <c r="AB7" s="40"/>
      <c r="AC7" s="40"/>
      <c r="AD7" s="40"/>
      <c r="AE7" s="40"/>
      <c r="AF7" s="43" t="s">
        <v>48</v>
      </c>
      <c r="AG7" s="40"/>
      <c r="AH7" s="40"/>
      <c r="AI7" s="40"/>
      <c r="AJ7" s="40"/>
      <c r="AK7" s="40"/>
      <c r="AL7" s="40"/>
      <c r="AM7" s="40"/>
      <c r="AN7" s="40"/>
    </row>
    <row r="8" spans="1:40" x14ac:dyDescent="0.2">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row>
    <row r="9" spans="1:40" x14ac:dyDescent="0.2">
      <c r="A9" s="43"/>
      <c r="B9" s="40">
        <v>1</v>
      </c>
      <c r="C9" s="40">
        <v>2</v>
      </c>
      <c r="D9" s="40">
        <v>3</v>
      </c>
      <c r="E9" s="40">
        <v>4</v>
      </c>
      <c r="F9" s="40">
        <v>5</v>
      </c>
      <c r="G9" s="40">
        <v>6</v>
      </c>
      <c r="H9" s="40">
        <v>7</v>
      </c>
      <c r="I9" s="40">
        <v>8</v>
      </c>
      <c r="J9" s="40"/>
      <c r="K9" s="40" t="s">
        <v>16</v>
      </c>
      <c r="L9" s="40" t="s">
        <v>51</v>
      </c>
      <c r="M9" s="40"/>
      <c r="N9" s="40">
        <v>1</v>
      </c>
      <c r="O9" s="40">
        <v>2</v>
      </c>
      <c r="P9" s="40">
        <v>3</v>
      </c>
      <c r="Q9" s="40">
        <v>4</v>
      </c>
      <c r="R9" s="40">
        <v>5</v>
      </c>
      <c r="S9" s="40">
        <v>6</v>
      </c>
      <c r="T9" s="40">
        <v>7</v>
      </c>
      <c r="U9" s="40">
        <v>8</v>
      </c>
      <c r="V9" s="40"/>
      <c r="W9" s="40">
        <v>1</v>
      </c>
      <c r="X9" s="40">
        <v>2</v>
      </c>
      <c r="Y9" s="40">
        <v>3</v>
      </c>
      <c r="Z9" s="40">
        <v>4</v>
      </c>
      <c r="AA9" s="40">
        <v>5</v>
      </c>
      <c r="AB9" s="40">
        <v>6</v>
      </c>
      <c r="AC9" s="40">
        <v>7</v>
      </c>
      <c r="AD9" s="40">
        <v>8</v>
      </c>
      <c r="AE9" s="40"/>
      <c r="AF9" s="40">
        <v>1</v>
      </c>
      <c r="AG9" s="40">
        <v>2</v>
      </c>
      <c r="AH9" s="40">
        <v>3</v>
      </c>
      <c r="AI9" s="40">
        <v>4</v>
      </c>
      <c r="AJ9" s="40">
        <v>5</v>
      </c>
      <c r="AK9" s="40">
        <v>6</v>
      </c>
      <c r="AL9" s="40">
        <v>7</v>
      </c>
      <c r="AM9" s="40">
        <v>8</v>
      </c>
      <c r="AN9" s="40"/>
    </row>
    <row r="10" spans="1:40" x14ac:dyDescent="0.2">
      <c r="A10" s="37" t="s">
        <v>53</v>
      </c>
      <c r="B10" s="44"/>
      <c r="C10" s="44"/>
      <c r="D10" s="44"/>
      <c r="E10" s="44"/>
      <c r="F10" s="44"/>
      <c r="G10" s="44"/>
      <c r="H10" s="44"/>
      <c r="I10" s="44"/>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row>
    <row r="11" spans="1:40" x14ac:dyDescent="0.2">
      <c r="A11" s="38" t="s">
        <v>54</v>
      </c>
      <c r="B11" s="45">
        <v>-2.8458506007519601E-2</v>
      </c>
      <c r="C11" s="45">
        <v>5.87213037345213E-2</v>
      </c>
      <c r="D11" s="45">
        <v>0.25872009483314901</v>
      </c>
      <c r="E11" s="45">
        <v>0.407517689885802</v>
      </c>
      <c r="F11" s="45">
        <v>0.52425378970755099</v>
      </c>
      <c r="G11" s="45">
        <v>0.60496880592039504</v>
      </c>
      <c r="H11" s="45">
        <v>0.63079912835446195</v>
      </c>
      <c r="I11" s="45">
        <v>0.61460042744449805</v>
      </c>
      <c r="J11" s="40"/>
      <c r="K11" s="40" t="s">
        <v>2</v>
      </c>
      <c r="L11" s="42">
        <v>1.5</v>
      </c>
      <c r="M11" s="40"/>
      <c r="N11" s="46">
        <f t="shared" ref="N11:N18" si="0">($N$4*B11)/$N$2</f>
        <v>0</v>
      </c>
      <c r="O11" s="46">
        <f t="shared" ref="O11:O18" si="1">($N$4*C11+($O$4-$N$4)*B11)/$N$2</f>
        <v>0</v>
      </c>
      <c r="P11" s="46">
        <f t="shared" ref="P11:P18" si="2">($N$4*D11+($O$4-$N$4)*C11+($P$4-$O$4)*B11)/$N$2</f>
        <v>0</v>
      </c>
      <c r="Q11" s="46">
        <f t="shared" ref="Q11:Q18" si="3">($N$4*E11+($O$4-$N$4)*D11+($P$4-$O$4)*C11+($Q$4-$P$4)*B11)/$N$2</f>
        <v>0</v>
      </c>
      <c r="R11" s="46">
        <f t="shared" ref="R11:R18" si="4">($N$4*F11+($O$4-$N$4)*E11+($P$4-$O$4)*D11+($Q$4-$P$4)*C11+($R$4-$Q$4)*B11)/$N$2</f>
        <v>0</v>
      </c>
      <c r="S11" s="46">
        <f t="shared" ref="S11:S18" si="5">($N$4*G11+($O$4-$N$4)*F11+($P$4-$O$4)*E11+($Q$4-$P$4)*D11+($R$4-$Q$4)*C11+($S$4-$R$4)*B11)/$N$2</f>
        <v>0</v>
      </c>
      <c r="T11" s="46">
        <f t="shared" ref="T11:T18" si="6">($N$4*H11+($O$4-$N$4)*G11+($P$4-$O$4)*F11+($Q$4-$P$4)*E11+($R$4-$Q$4)*D11+($S$4-$R$4)*C11+($T$4-$S$4)*B11)/$N$2</f>
        <v>0</v>
      </c>
      <c r="U11" s="46">
        <f t="shared" ref="U11:U18" si="7">($N$4*I11+($O$4-$N$4)*H11+($P$4-$O$4)*G11+($Q$4-$P$4)*F11+($R$4-$Q$4)*E11+($S$4-$R$4)*D11+($T$4-$S$4)*C11+($U$4-$T$4)*B11)/$N$2</f>
        <v>0</v>
      </c>
      <c r="V11" s="40"/>
      <c r="W11" s="46">
        <f t="shared" ref="W11:W18" si="8">($N$4*B11)/$N$2</f>
        <v>0</v>
      </c>
      <c r="X11" s="46">
        <f t="shared" ref="X11:X18" si="9">($N$4*C11+$O$4*B11)/$N$2</f>
        <v>0</v>
      </c>
      <c r="Y11" s="46">
        <f t="shared" ref="Y11:Y18" si="10">($N$4*D11+$O$4*C11+$P$4*B11)/$N$2</f>
        <v>0</v>
      </c>
      <c r="Z11" s="46">
        <f t="shared" ref="Z11:Z18" si="11">($N$4*E11+$O$4*D11+$P$4*C11+$Q$4*B11)/$N$2</f>
        <v>0</v>
      </c>
      <c r="AA11" s="46">
        <f t="shared" ref="AA11:AA18" si="12">($N$4*F11+$O$4*E11+$P$4*D11+$Q$4*C11+$R$4*B11)/$N$2</f>
        <v>0</v>
      </c>
      <c r="AB11" s="46">
        <f t="shared" ref="AB11:AB18" si="13">($N$4*G11+$O$4*F11+$P$4*E11+$Q$4*D11+$R$4*C11+$S$4*B11)/$N$2</f>
        <v>0</v>
      </c>
      <c r="AC11" s="46">
        <f t="shared" ref="AC11:AC18" si="14">($N$4*H11+$O$4*G11+$P$4*F11+$Q$4*E11+$R$4*D11+$S$4*C11+$T$4*B11)/$N$2</f>
        <v>0</v>
      </c>
      <c r="AD11" s="46">
        <f t="shared" ref="AD11:AD18" si="15">($N$4*I11+$O$4*H11+$P$4*G11+$Q$4*F11+$R$4*E11+$S$4*D11+$T$4*C11+$U$4*B11)/$N$2</f>
        <v>0</v>
      </c>
      <c r="AE11" s="40"/>
      <c r="AF11" s="46">
        <f t="shared" ref="AF11:AM18" si="16">W11-B11</f>
        <v>2.8458506007519601E-2</v>
      </c>
      <c r="AG11" s="46">
        <f t="shared" si="16"/>
        <v>-5.87213037345213E-2</v>
      </c>
      <c r="AH11" s="46">
        <f t="shared" si="16"/>
        <v>-0.25872009483314901</v>
      </c>
      <c r="AI11" s="46">
        <f t="shared" si="16"/>
        <v>-0.407517689885802</v>
      </c>
      <c r="AJ11" s="46">
        <f t="shared" si="16"/>
        <v>-0.52425378970755099</v>
      </c>
      <c r="AK11" s="46">
        <f t="shared" si="16"/>
        <v>-0.60496880592039504</v>
      </c>
      <c r="AL11" s="46">
        <f t="shared" si="16"/>
        <v>-0.63079912835446195</v>
      </c>
      <c r="AM11" s="46">
        <f t="shared" si="16"/>
        <v>-0.61460042744449805</v>
      </c>
      <c r="AN11" s="40"/>
    </row>
    <row r="12" spans="1:40" x14ac:dyDescent="0.2">
      <c r="A12" s="38" t="s">
        <v>55</v>
      </c>
      <c r="B12" s="45">
        <v>-0.10595447138585699</v>
      </c>
      <c r="C12" s="45">
        <v>-5.5416768892436602E-2</v>
      </c>
      <c r="D12" s="45">
        <v>0.29666209345658801</v>
      </c>
      <c r="E12" s="45">
        <v>0.48299485433082101</v>
      </c>
      <c r="F12" s="45">
        <v>0.64142697158322404</v>
      </c>
      <c r="G12" s="45">
        <v>0.73117572649602802</v>
      </c>
      <c r="H12" s="45">
        <v>0.75102646324318501</v>
      </c>
      <c r="I12" s="45">
        <v>0.72358748002838802</v>
      </c>
      <c r="J12" s="40"/>
      <c r="K12" s="40" t="s">
        <v>2</v>
      </c>
      <c r="L12" s="42">
        <v>1.5</v>
      </c>
      <c r="M12" s="40"/>
      <c r="N12" s="46">
        <f t="shared" si="0"/>
        <v>0</v>
      </c>
      <c r="O12" s="46">
        <f t="shared" si="1"/>
        <v>0</v>
      </c>
      <c r="P12" s="46">
        <f t="shared" si="2"/>
        <v>0</v>
      </c>
      <c r="Q12" s="46">
        <f t="shared" si="3"/>
        <v>0</v>
      </c>
      <c r="R12" s="46">
        <f t="shared" si="4"/>
        <v>0</v>
      </c>
      <c r="S12" s="46">
        <f t="shared" si="5"/>
        <v>0</v>
      </c>
      <c r="T12" s="46">
        <f t="shared" si="6"/>
        <v>0</v>
      </c>
      <c r="U12" s="46">
        <f t="shared" si="7"/>
        <v>0</v>
      </c>
      <c r="V12" s="40"/>
      <c r="W12" s="46">
        <f t="shared" si="8"/>
        <v>0</v>
      </c>
      <c r="X12" s="46">
        <f t="shared" si="9"/>
        <v>0</v>
      </c>
      <c r="Y12" s="46">
        <f t="shared" si="10"/>
        <v>0</v>
      </c>
      <c r="Z12" s="46">
        <f t="shared" si="11"/>
        <v>0</v>
      </c>
      <c r="AA12" s="46">
        <f t="shared" si="12"/>
        <v>0</v>
      </c>
      <c r="AB12" s="46">
        <f t="shared" si="13"/>
        <v>0</v>
      </c>
      <c r="AC12" s="46">
        <f t="shared" si="14"/>
        <v>0</v>
      </c>
      <c r="AD12" s="46">
        <f t="shared" si="15"/>
        <v>0</v>
      </c>
      <c r="AE12" s="40"/>
      <c r="AF12" s="46">
        <f t="shared" si="16"/>
        <v>0.10595447138585699</v>
      </c>
      <c r="AG12" s="46">
        <f t="shared" si="16"/>
        <v>5.5416768892436602E-2</v>
      </c>
      <c r="AH12" s="46">
        <f t="shared" si="16"/>
        <v>-0.29666209345658801</v>
      </c>
      <c r="AI12" s="46">
        <f t="shared" si="16"/>
        <v>-0.48299485433082101</v>
      </c>
      <c r="AJ12" s="46">
        <f t="shared" si="16"/>
        <v>-0.64142697158322404</v>
      </c>
      <c r="AK12" s="46">
        <f t="shared" si="16"/>
        <v>-0.73117572649602802</v>
      </c>
      <c r="AL12" s="46">
        <f t="shared" si="16"/>
        <v>-0.75102646324318501</v>
      </c>
      <c r="AM12" s="46">
        <f t="shared" si="16"/>
        <v>-0.72358748002838802</v>
      </c>
      <c r="AN12" s="40"/>
    </row>
    <row r="13" spans="1:40" x14ac:dyDescent="0.2">
      <c r="A13" s="38" t="s">
        <v>56</v>
      </c>
      <c r="B13" s="45">
        <v>-0.355952823927558</v>
      </c>
      <c r="C13" s="45">
        <v>-0.58664836013289801</v>
      </c>
      <c r="D13" s="45">
        <v>-3.7473080502847598E-3</v>
      </c>
      <c r="E13" s="45">
        <v>0.23259510494951699</v>
      </c>
      <c r="F13" s="45">
        <v>0.43997007179509401</v>
      </c>
      <c r="G13" s="45">
        <v>0.54654582105905802</v>
      </c>
      <c r="H13" s="45">
        <v>0.59761940906476496</v>
      </c>
      <c r="I13" s="45">
        <v>0.63576988685782998</v>
      </c>
      <c r="J13" s="40"/>
      <c r="K13" s="40" t="s">
        <v>2</v>
      </c>
      <c r="L13" s="42">
        <v>1.5</v>
      </c>
      <c r="M13" s="40"/>
      <c r="N13" s="46">
        <f t="shared" si="0"/>
        <v>0</v>
      </c>
      <c r="O13" s="46">
        <f t="shared" si="1"/>
        <v>0</v>
      </c>
      <c r="P13" s="46">
        <f t="shared" si="2"/>
        <v>0</v>
      </c>
      <c r="Q13" s="46">
        <f t="shared" si="3"/>
        <v>0</v>
      </c>
      <c r="R13" s="46">
        <f t="shared" si="4"/>
        <v>0</v>
      </c>
      <c r="S13" s="46">
        <f t="shared" si="5"/>
        <v>0</v>
      </c>
      <c r="T13" s="46">
        <f t="shared" si="6"/>
        <v>0</v>
      </c>
      <c r="U13" s="46">
        <f t="shared" si="7"/>
        <v>0</v>
      </c>
      <c r="V13" s="46"/>
      <c r="W13" s="46">
        <f t="shared" si="8"/>
        <v>0</v>
      </c>
      <c r="X13" s="46">
        <f t="shared" si="9"/>
        <v>0</v>
      </c>
      <c r="Y13" s="46">
        <f t="shared" si="10"/>
        <v>0</v>
      </c>
      <c r="Z13" s="46">
        <f t="shared" si="11"/>
        <v>0</v>
      </c>
      <c r="AA13" s="46">
        <f t="shared" si="12"/>
        <v>0</v>
      </c>
      <c r="AB13" s="46">
        <f t="shared" si="13"/>
        <v>0</v>
      </c>
      <c r="AC13" s="46">
        <f t="shared" si="14"/>
        <v>0</v>
      </c>
      <c r="AD13" s="46">
        <f t="shared" si="15"/>
        <v>0</v>
      </c>
      <c r="AE13" s="40"/>
      <c r="AF13" s="46">
        <f t="shared" si="16"/>
        <v>0.355952823927558</v>
      </c>
      <c r="AG13" s="46">
        <f t="shared" si="16"/>
        <v>0.58664836013289801</v>
      </c>
      <c r="AH13" s="46">
        <f t="shared" si="16"/>
        <v>3.7473080502847598E-3</v>
      </c>
      <c r="AI13" s="46">
        <f t="shared" si="16"/>
        <v>-0.23259510494951699</v>
      </c>
      <c r="AJ13" s="46">
        <f t="shared" si="16"/>
        <v>-0.43997007179509401</v>
      </c>
      <c r="AK13" s="46">
        <f t="shared" si="16"/>
        <v>-0.54654582105905802</v>
      </c>
      <c r="AL13" s="46">
        <f t="shared" si="16"/>
        <v>-0.59761940906476496</v>
      </c>
      <c r="AM13" s="46">
        <f t="shared" si="16"/>
        <v>-0.63576988685782998</v>
      </c>
      <c r="AN13" s="40"/>
    </row>
    <row r="14" spans="1:40" x14ac:dyDescent="0.2">
      <c r="A14" s="38" t="s">
        <v>57</v>
      </c>
      <c r="B14" s="45">
        <v>-5.8315068665454701E-3</v>
      </c>
      <c r="C14" s="45">
        <v>2.2190050079175901E-2</v>
      </c>
      <c r="D14" s="45">
        <v>0.55254801200909498</v>
      </c>
      <c r="E14" s="45">
        <v>0.71233315542332698</v>
      </c>
      <c r="F14" s="45">
        <v>1.08182721797994</v>
      </c>
      <c r="G14" s="45">
        <v>1.1188058373074301</v>
      </c>
      <c r="H14" s="45">
        <v>1.0343828534884001</v>
      </c>
      <c r="I14" s="45">
        <v>0.867453620297575</v>
      </c>
      <c r="J14" s="40"/>
      <c r="K14" s="40" t="s">
        <v>2</v>
      </c>
      <c r="L14" s="42">
        <v>1.5</v>
      </c>
      <c r="M14" s="40"/>
      <c r="N14" s="46">
        <f t="shared" si="0"/>
        <v>0</v>
      </c>
      <c r="O14" s="46">
        <f t="shared" si="1"/>
        <v>0</v>
      </c>
      <c r="P14" s="46">
        <f t="shared" si="2"/>
        <v>0</v>
      </c>
      <c r="Q14" s="46">
        <f t="shared" si="3"/>
        <v>0</v>
      </c>
      <c r="R14" s="46">
        <f t="shared" si="4"/>
        <v>0</v>
      </c>
      <c r="S14" s="46">
        <f t="shared" si="5"/>
        <v>0</v>
      </c>
      <c r="T14" s="46">
        <f t="shared" si="6"/>
        <v>0</v>
      </c>
      <c r="U14" s="46">
        <f t="shared" si="7"/>
        <v>0</v>
      </c>
      <c r="V14" s="40"/>
      <c r="W14" s="46">
        <f t="shared" si="8"/>
        <v>0</v>
      </c>
      <c r="X14" s="46">
        <f t="shared" si="9"/>
        <v>0</v>
      </c>
      <c r="Y14" s="46">
        <f t="shared" si="10"/>
        <v>0</v>
      </c>
      <c r="Z14" s="46">
        <f t="shared" si="11"/>
        <v>0</v>
      </c>
      <c r="AA14" s="46">
        <f t="shared" si="12"/>
        <v>0</v>
      </c>
      <c r="AB14" s="46">
        <f t="shared" si="13"/>
        <v>0</v>
      </c>
      <c r="AC14" s="46">
        <f t="shared" si="14"/>
        <v>0</v>
      </c>
      <c r="AD14" s="46">
        <f t="shared" si="15"/>
        <v>0</v>
      </c>
      <c r="AE14" s="40"/>
      <c r="AF14" s="46">
        <f t="shared" si="16"/>
        <v>5.8315068665454701E-3</v>
      </c>
      <c r="AG14" s="46">
        <f t="shared" si="16"/>
        <v>-2.2190050079175901E-2</v>
      </c>
      <c r="AH14" s="46">
        <f t="shared" si="16"/>
        <v>-0.55254801200909498</v>
      </c>
      <c r="AI14" s="46">
        <f t="shared" si="16"/>
        <v>-0.71233315542332698</v>
      </c>
      <c r="AJ14" s="46">
        <f t="shared" si="16"/>
        <v>-1.08182721797994</v>
      </c>
      <c r="AK14" s="46">
        <f t="shared" si="16"/>
        <v>-1.1188058373074301</v>
      </c>
      <c r="AL14" s="46">
        <f t="shared" si="16"/>
        <v>-1.0343828534884001</v>
      </c>
      <c r="AM14" s="46">
        <f t="shared" si="16"/>
        <v>-0.867453620297575</v>
      </c>
      <c r="AN14" s="40"/>
    </row>
    <row r="15" spans="1:40" x14ac:dyDescent="0.2">
      <c r="A15" s="38" t="s">
        <v>58</v>
      </c>
      <c r="B15" s="45">
        <v>4.2526103566523704E-3</v>
      </c>
      <c r="C15" s="45">
        <v>4.3828874329154201E-2</v>
      </c>
      <c r="D15" s="45">
        <v>0.106797891441992</v>
      </c>
      <c r="E15" s="45">
        <v>0.17611643718867201</v>
      </c>
      <c r="F15" s="45">
        <v>0.23595223566418799</v>
      </c>
      <c r="G15" s="45">
        <v>0.28181249233313499</v>
      </c>
      <c r="H15" s="45">
        <v>0.31119339743466701</v>
      </c>
      <c r="I15" s="45">
        <v>0.31542405293363601</v>
      </c>
      <c r="J15" s="40"/>
      <c r="K15" s="40" t="s">
        <v>2</v>
      </c>
      <c r="L15" s="42">
        <v>1.5</v>
      </c>
      <c r="M15" s="40"/>
      <c r="N15" s="46">
        <f t="shared" si="0"/>
        <v>0</v>
      </c>
      <c r="O15" s="46">
        <f t="shared" si="1"/>
        <v>0</v>
      </c>
      <c r="P15" s="46">
        <f t="shared" si="2"/>
        <v>0</v>
      </c>
      <c r="Q15" s="46">
        <f t="shared" si="3"/>
        <v>0</v>
      </c>
      <c r="R15" s="46">
        <f t="shared" si="4"/>
        <v>0</v>
      </c>
      <c r="S15" s="46">
        <f t="shared" si="5"/>
        <v>0</v>
      </c>
      <c r="T15" s="46">
        <f t="shared" si="6"/>
        <v>0</v>
      </c>
      <c r="U15" s="46">
        <f t="shared" si="7"/>
        <v>0</v>
      </c>
      <c r="V15" s="40"/>
      <c r="W15" s="46">
        <f t="shared" si="8"/>
        <v>0</v>
      </c>
      <c r="X15" s="46">
        <f t="shared" si="9"/>
        <v>0</v>
      </c>
      <c r="Y15" s="46">
        <f t="shared" si="10"/>
        <v>0</v>
      </c>
      <c r="Z15" s="46">
        <f t="shared" si="11"/>
        <v>0</v>
      </c>
      <c r="AA15" s="46">
        <f t="shared" si="12"/>
        <v>0</v>
      </c>
      <c r="AB15" s="46">
        <f t="shared" si="13"/>
        <v>0</v>
      </c>
      <c r="AC15" s="46">
        <f t="shared" si="14"/>
        <v>0</v>
      </c>
      <c r="AD15" s="46">
        <f t="shared" si="15"/>
        <v>0</v>
      </c>
      <c r="AE15" s="40"/>
      <c r="AF15" s="46">
        <f t="shared" si="16"/>
        <v>-4.2526103566523704E-3</v>
      </c>
      <c r="AG15" s="46">
        <f t="shared" si="16"/>
        <v>-4.3828874329154201E-2</v>
      </c>
      <c r="AH15" s="46">
        <f t="shared" si="16"/>
        <v>-0.106797891441992</v>
      </c>
      <c r="AI15" s="46">
        <f t="shared" si="16"/>
        <v>-0.17611643718867201</v>
      </c>
      <c r="AJ15" s="46">
        <f t="shared" si="16"/>
        <v>-0.23595223566418799</v>
      </c>
      <c r="AK15" s="46">
        <f t="shared" si="16"/>
        <v>-0.28181249233313499</v>
      </c>
      <c r="AL15" s="46">
        <f t="shared" si="16"/>
        <v>-0.31119339743466701</v>
      </c>
      <c r="AM15" s="46">
        <f t="shared" si="16"/>
        <v>-0.31542405293363601</v>
      </c>
      <c r="AN15" s="40"/>
    </row>
    <row r="16" spans="1:40" x14ac:dyDescent="0.2">
      <c r="A16" s="38" t="s">
        <v>59</v>
      </c>
      <c r="B16" s="45">
        <v>7.0048820569372098E-3</v>
      </c>
      <c r="C16" s="45">
        <v>7.1529013315618395E-2</v>
      </c>
      <c r="D16" s="45">
        <v>0.171739193530277</v>
      </c>
      <c r="E16" s="45">
        <v>0.28390474340755301</v>
      </c>
      <c r="F16" s="45">
        <v>0.38819422786037699</v>
      </c>
      <c r="G16" s="45">
        <v>0.465222082618864</v>
      </c>
      <c r="H16" s="45">
        <v>0.511094676011143</v>
      </c>
      <c r="I16" s="45">
        <v>0.53255133424085599</v>
      </c>
      <c r="J16" s="40"/>
      <c r="K16" s="40" t="s">
        <v>2</v>
      </c>
      <c r="L16" s="42">
        <v>1.5</v>
      </c>
      <c r="M16" s="40"/>
      <c r="N16" s="46">
        <f t="shared" si="0"/>
        <v>0</v>
      </c>
      <c r="O16" s="46">
        <f t="shared" si="1"/>
        <v>0</v>
      </c>
      <c r="P16" s="46">
        <f t="shared" si="2"/>
        <v>0</v>
      </c>
      <c r="Q16" s="46">
        <f t="shared" si="3"/>
        <v>0</v>
      </c>
      <c r="R16" s="46">
        <f t="shared" si="4"/>
        <v>0</v>
      </c>
      <c r="S16" s="46">
        <f t="shared" si="5"/>
        <v>0</v>
      </c>
      <c r="T16" s="46">
        <f t="shared" si="6"/>
        <v>0</v>
      </c>
      <c r="U16" s="46">
        <f t="shared" si="7"/>
        <v>0</v>
      </c>
      <c r="V16" s="40"/>
      <c r="W16" s="46">
        <f t="shared" si="8"/>
        <v>0</v>
      </c>
      <c r="X16" s="46">
        <f t="shared" si="9"/>
        <v>0</v>
      </c>
      <c r="Y16" s="46">
        <f t="shared" si="10"/>
        <v>0</v>
      </c>
      <c r="Z16" s="46">
        <f t="shared" si="11"/>
        <v>0</v>
      </c>
      <c r="AA16" s="46">
        <f t="shared" si="12"/>
        <v>0</v>
      </c>
      <c r="AB16" s="46">
        <f t="shared" si="13"/>
        <v>0</v>
      </c>
      <c r="AC16" s="46">
        <f t="shared" si="14"/>
        <v>0</v>
      </c>
      <c r="AD16" s="46">
        <f t="shared" si="15"/>
        <v>0</v>
      </c>
      <c r="AE16" s="40"/>
      <c r="AF16" s="46">
        <f t="shared" si="16"/>
        <v>-7.0048820569372098E-3</v>
      </c>
      <c r="AG16" s="46">
        <f t="shared" si="16"/>
        <v>-7.1529013315618395E-2</v>
      </c>
      <c r="AH16" s="46">
        <f t="shared" si="16"/>
        <v>-0.171739193530277</v>
      </c>
      <c r="AI16" s="46">
        <f t="shared" si="16"/>
        <v>-0.28390474340755301</v>
      </c>
      <c r="AJ16" s="46">
        <f t="shared" si="16"/>
        <v>-0.38819422786037699</v>
      </c>
      <c r="AK16" s="46">
        <f t="shared" si="16"/>
        <v>-0.465222082618864</v>
      </c>
      <c r="AL16" s="46">
        <f t="shared" si="16"/>
        <v>-0.511094676011143</v>
      </c>
      <c r="AM16" s="46">
        <f t="shared" si="16"/>
        <v>-0.53255133424085599</v>
      </c>
      <c r="AN16" s="40"/>
    </row>
    <row r="17" spans="1:40" x14ac:dyDescent="0.2">
      <c r="A17" s="38" t="s">
        <v>60</v>
      </c>
      <c r="B17" s="45">
        <v>-4.93844712414718E-2</v>
      </c>
      <c r="C17" s="45">
        <v>-5.4754032928062801E-2</v>
      </c>
      <c r="D17" s="45">
        <v>7.9379118341774996E-2</v>
      </c>
      <c r="E17" s="45">
        <v>0.14305966111938201</v>
      </c>
      <c r="F17" s="45">
        <v>0.19065559666284301</v>
      </c>
      <c r="G17" s="45">
        <v>0.19951825622814101</v>
      </c>
      <c r="H17" s="45">
        <v>0.18704972143683901</v>
      </c>
      <c r="I17" s="45">
        <v>0.165983594094394</v>
      </c>
      <c r="J17" s="40"/>
      <c r="K17" s="40" t="s">
        <v>2</v>
      </c>
      <c r="L17" s="42">
        <v>1.5</v>
      </c>
      <c r="M17" s="40"/>
      <c r="N17" s="46">
        <f t="shared" si="0"/>
        <v>0</v>
      </c>
      <c r="O17" s="46">
        <f t="shared" si="1"/>
        <v>0</v>
      </c>
      <c r="P17" s="46">
        <f t="shared" si="2"/>
        <v>0</v>
      </c>
      <c r="Q17" s="46">
        <f t="shared" si="3"/>
        <v>0</v>
      </c>
      <c r="R17" s="46">
        <f t="shared" si="4"/>
        <v>0</v>
      </c>
      <c r="S17" s="46">
        <f t="shared" si="5"/>
        <v>0</v>
      </c>
      <c r="T17" s="46">
        <f t="shared" si="6"/>
        <v>0</v>
      </c>
      <c r="U17" s="46">
        <f t="shared" si="7"/>
        <v>0</v>
      </c>
      <c r="V17" s="40"/>
      <c r="W17" s="46">
        <f t="shared" si="8"/>
        <v>0</v>
      </c>
      <c r="X17" s="46">
        <f t="shared" si="9"/>
        <v>0</v>
      </c>
      <c r="Y17" s="46">
        <f t="shared" si="10"/>
        <v>0</v>
      </c>
      <c r="Z17" s="46">
        <f t="shared" si="11"/>
        <v>0</v>
      </c>
      <c r="AA17" s="46">
        <f t="shared" si="12"/>
        <v>0</v>
      </c>
      <c r="AB17" s="46">
        <f t="shared" si="13"/>
        <v>0</v>
      </c>
      <c r="AC17" s="46">
        <f t="shared" si="14"/>
        <v>0</v>
      </c>
      <c r="AD17" s="46">
        <f t="shared" si="15"/>
        <v>0</v>
      </c>
      <c r="AE17" s="40"/>
      <c r="AF17" s="46">
        <f t="shared" si="16"/>
        <v>4.93844712414718E-2</v>
      </c>
      <c r="AG17" s="46">
        <f t="shared" si="16"/>
        <v>5.4754032928062801E-2</v>
      </c>
      <c r="AH17" s="46">
        <f t="shared" si="16"/>
        <v>-7.9379118341774996E-2</v>
      </c>
      <c r="AI17" s="46">
        <f t="shared" si="16"/>
        <v>-0.14305966111938201</v>
      </c>
      <c r="AJ17" s="46">
        <f t="shared" si="16"/>
        <v>-0.19065559666284301</v>
      </c>
      <c r="AK17" s="46">
        <f t="shared" si="16"/>
        <v>-0.19951825622814101</v>
      </c>
      <c r="AL17" s="46">
        <f t="shared" si="16"/>
        <v>-0.18704972143683901</v>
      </c>
      <c r="AM17" s="46">
        <f t="shared" si="16"/>
        <v>-0.165983594094394</v>
      </c>
      <c r="AN17" s="40"/>
    </row>
    <row r="18" spans="1:40" x14ac:dyDescent="0.2">
      <c r="A18" s="38" t="s">
        <v>61</v>
      </c>
      <c r="B18" s="45">
        <v>9.6107396792794994E-2</v>
      </c>
      <c r="C18" s="45">
        <v>0.265074123775078</v>
      </c>
      <c r="D18" s="45">
        <v>0.34681077843441399</v>
      </c>
      <c r="E18" s="45">
        <v>0.497871011886934</v>
      </c>
      <c r="F18" s="45">
        <v>0.64911050239477797</v>
      </c>
      <c r="G18" s="45">
        <v>0.76033805705248203</v>
      </c>
      <c r="H18" s="45">
        <v>0.82649263861640199</v>
      </c>
      <c r="I18" s="45">
        <v>0.83347479837634397</v>
      </c>
      <c r="J18" s="40"/>
      <c r="K18" s="40" t="s">
        <v>2</v>
      </c>
      <c r="L18" s="42">
        <v>0.5</v>
      </c>
      <c r="M18" s="40"/>
      <c r="N18" s="46">
        <f t="shared" si="0"/>
        <v>0</v>
      </c>
      <c r="O18" s="46">
        <f t="shared" si="1"/>
        <v>0</v>
      </c>
      <c r="P18" s="46">
        <f t="shared" si="2"/>
        <v>0</v>
      </c>
      <c r="Q18" s="46">
        <f t="shared" si="3"/>
        <v>0</v>
      </c>
      <c r="R18" s="46">
        <f t="shared" si="4"/>
        <v>0</v>
      </c>
      <c r="S18" s="46">
        <f t="shared" si="5"/>
        <v>0</v>
      </c>
      <c r="T18" s="46">
        <f t="shared" si="6"/>
        <v>0</v>
      </c>
      <c r="U18" s="46">
        <f t="shared" si="7"/>
        <v>0</v>
      </c>
      <c r="V18" s="40"/>
      <c r="W18" s="46">
        <f t="shared" si="8"/>
        <v>0</v>
      </c>
      <c r="X18" s="46">
        <f t="shared" si="9"/>
        <v>0</v>
      </c>
      <c r="Y18" s="46">
        <f t="shared" si="10"/>
        <v>0</v>
      </c>
      <c r="Z18" s="46">
        <f t="shared" si="11"/>
        <v>0</v>
      </c>
      <c r="AA18" s="46">
        <f t="shared" si="12"/>
        <v>0</v>
      </c>
      <c r="AB18" s="46">
        <f t="shared" si="13"/>
        <v>0</v>
      </c>
      <c r="AC18" s="46">
        <f t="shared" si="14"/>
        <v>0</v>
      </c>
      <c r="AD18" s="46">
        <f t="shared" si="15"/>
        <v>0</v>
      </c>
      <c r="AE18" s="40"/>
      <c r="AF18" s="46">
        <f t="shared" si="16"/>
        <v>-9.6107396792794994E-2</v>
      </c>
      <c r="AG18" s="46">
        <f t="shared" si="16"/>
        <v>-0.265074123775078</v>
      </c>
      <c r="AH18" s="46">
        <f t="shared" si="16"/>
        <v>-0.34681077843441399</v>
      </c>
      <c r="AI18" s="46">
        <f t="shared" si="16"/>
        <v>-0.497871011886934</v>
      </c>
      <c r="AJ18" s="46">
        <f t="shared" si="16"/>
        <v>-0.64911050239477797</v>
      </c>
      <c r="AK18" s="46">
        <f t="shared" si="16"/>
        <v>-0.76033805705248203</v>
      </c>
      <c r="AL18" s="46">
        <f t="shared" si="16"/>
        <v>-0.82649263861640199</v>
      </c>
      <c r="AM18" s="46">
        <f t="shared" si="16"/>
        <v>-0.83347479837634397</v>
      </c>
      <c r="AN18" s="40"/>
    </row>
    <row r="19" spans="1:40" x14ac:dyDescent="0.2">
      <c r="A19" s="39"/>
      <c r="B19" s="45"/>
      <c r="C19" s="45"/>
      <c r="D19" s="45"/>
      <c r="E19" s="45"/>
      <c r="F19" s="45"/>
      <c r="G19" s="45"/>
      <c r="H19" s="45"/>
      <c r="I19" s="45"/>
      <c r="J19" s="40"/>
      <c r="K19" s="40"/>
      <c r="L19" s="42"/>
      <c r="M19" s="40"/>
      <c r="N19" s="46"/>
      <c r="O19" s="46"/>
      <c r="P19" s="46"/>
      <c r="Q19" s="46"/>
      <c r="R19" s="40"/>
      <c r="S19" s="40"/>
      <c r="T19" s="40"/>
      <c r="U19" s="40"/>
      <c r="V19" s="40"/>
      <c r="W19" s="46"/>
      <c r="X19" s="46"/>
      <c r="Y19" s="46"/>
      <c r="Z19" s="46"/>
      <c r="AA19" s="40"/>
      <c r="AB19" s="40"/>
      <c r="AC19" s="40"/>
      <c r="AD19" s="40"/>
      <c r="AE19" s="40"/>
      <c r="AF19" s="40"/>
      <c r="AG19" s="40"/>
      <c r="AH19" s="40"/>
      <c r="AI19" s="40"/>
      <c r="AJ19" s="40"/>
      <c r="AK19" s="40"/>
      <c r="AL19" s="40"/>
      <c r="AM19" s="40"/>
      <c r="AN19" s="40"/>
    </row>
    <row r="20" spans="1:40" x14ac:dyDescent="0.2">
      <c r="A20" s="37" t="s">
        <v>62</v>
      </c>
      <c r="B20" s="45"/>
      <c r="C20" s="45"/>
      <c r="D20" s="45"/>
      <c r="E20" s="45"/>
      <c r="F20" s="45"/>
      <c r="G20" s="45"/>
      <c r="H20" s="45"/>
      <c r="I20" s="45"/>
      <c r="J20" s="40"/>
      <c r="K20" s="40"/>
      <c r="L20" s="42"/>
      <c r="M20" s="40"/>
      <c r="N20" s="46"/>
      <c r="O20" s="46"/>
      <c r="P20" s="46"/>
      <c r="Q20" s="46"/>
      <c r="R20" s="40"/>
      <c r="S20" s="40"/>
      <c r="T20" s="40"/>
      <c r="U20" s="40"/>
      <c r="V20" s="40"/>
      <c r="W20" s="46"/>
      <c r="X20" s="46"/>
      <c r="Y20" s="46"/>
      <c r="Z20" s="46"/>
      <c r="AA20" s="46"/>
      <c r="AB20" s="46"/>
      <c r="AC20" s="46"/>
      <c r="AD20" s="46"/>
      <c r="AE20" s="40"/>
      <c r="AF20" s="40"/>
      <c r="AG20" s="40"/>
      <c r="AH20" s="40"/>
      <c r="AI20" s="40"/>
      <c r="AJ20" s="40"/>
      <c r="AK20" s="40"/>
      <c r="AL20" s="40"/>
      <c r="AM20" s="40"/>
      <c r="AN20" s="40"/>
    </row>
    <row r="21" spans="1:40" x14ac:dyDescent="0.2">
      <c r="A21" s="38" t="s">
        <v>63</v>
      </c>
      <c r="B21" s="45">
        <v>-3.2618015689927699E-2</v>
      </c>
      <c r="C21" s="45">
        <v>-0.25804255350040101</v>
      </c>
      <c r="D21" s="45">
        <v>-0.49399458444037297</v>
      </c>
      <c r="E21" s="45">
        <v>-0.69714768994882803</v>
      </c>
      <c r="F21" s="45">
        <v>-0.82840638279324097</v>
      </c>
      <c r="G21" s="45">
        <v>-0.87051729655226995</v>
      </c>
      <c r="H21" s="45">
        <v>-0.84380104802673195</v>
      </c>
      <c r="I21" s="45">
        <v>-0.76917723106009805</v>
      </c>
      <c r="J21" s="40"/>
      <c r="K21" s="40" t="s">
        <v>2</v>
      </c>
      <c r="L21" s="42">
        <v>2</v>
      </c>
      <c r="M21" s="40"/>
      <c r="N21" s="46">
        <f>($N$4*B21)/$N$2</f>
        <v>0</v>
      </c>
      <c r="O21" s="46">
        <f>($N$4*C21+($O$4-$N$4)*B21)/$N$2</f>
        <v>0</v>
      </c>
      <c r="P21" s="46">
        <f>($N$4*D21+($O$4-$N$4)*C21+($P$4-$O$4)*B21)/$N$2</f>
        <v>0</v>
      </c>
      <c r="Q21" s="46">
        <f>($N$4*E21+($O$4-$N$4)*D21+($P$4-$O$4)*C21+($Q$4-$P$4)*B21)/$N$2</f>
        <v>0</v>
      </c>
      <c r="R21" s="46">
        <f>($N$4*F21+($O$4-$N$4)*E21+($P$4-$O$4)*D21+($Q$4-$P$4)*C21+($R$4-$Q$4)*B21)/$N$2</f>
        <v>0</v>
      </c>
      <c r="S21" s="46">
        <f>($N$4*G21+($O$4-$N$4)*F21+($P$4-$O$4)*E21+($Q$4-$P$4)*D21+($R$4-$Q$4)*C21+($S$4-$R$4)*B21)/$N$2</f>
        <v>0</v>
      </c>
      <c r="T21" s="46">
        <f>($N$4*H21+($O$4-$N$4)*G21+($P$4-$O$4)*F21+($Q$4-$P$4)*E21+($R$4-$Q$4)*D21+($S$4-$R$4)*C21+($T$4-$S$4)*B21)/$N$2</f>
        <v>0</v>
      </c>
      <c r="U21" s="46">
        <f>($N$4*I21+($O$4-$N$4)*H21+($P$4-$O$4)*G21+($Q$4-$P$4)*F21+($R$4-$Q$4)*E21+($S$4-$R$4)*D21+($T$4-$S$4)*C21+($U$4-$T$4)*B21)/$N$2</f>
        <v>0</v>
      </c>
      <c r="V21" s="40"/>
      <c r="W21" s="46">
        <f>($N$4*B21)/$N$2</f>
        <v>0</v>
      </c>
      <c r="X21" s="46">
        <f>($N$4*C21+$O$4*B21)/$N$2</f>
        <v>0</v>
      </c>
      <c r="Y21" s="46">
        <f>($N$4*D21+$O$4*C21+$P$4*B21)/$N$2</f>
        <v>0</v>
      </c>
      <c r="Z21" s="46">
        <f>($N$4*E21+$O$4*D21+$P$4*C21+$Q$4*B21)/$N$2</f>
        <v>0</v>
      </c>
      <c r="AA21" s="46">
        <f>($N$4*F21+$O$4*E21+$P$4*D21+$Q$4*C21+$R$4*B21)/$N$2</f>
        <v>0</v>
      </c>
      <c r="AB21" s="46">
        <f>($N$4*G21+$O$4*F21+$P$4*E21+$Q$4*D21+$R$4*C21+$S$4*B21)/$N$2</f>
        <v>0</v>
      </c>
      <c r="AC21" s="46">
        <f>($N$4*H21+$O$4*G21+$P$4*F21+$Q$4*E21+$R$4*D21+$S$4*C21+$T$4*B21)/$N$2</f>
        <v>0</v>
      </c>
      <c r="AD21" s="46">
        <f>($N$4*I21+$O$4*H21+$P$4*G21+$Q$4*F21+$R$4*E21+$S$4*D21+$T$4*C21+$U$4*B21)/$N$2</f>
        <v>0</v>
      </c>
      <c r="AE21" s="40"/>
      <c r="AF21" s="46">
        <f t="shared" ref="AF21:AM25" si="17">W21-B21</f>
        <v>3.2618015689927699E-2</v>
      </c>
      <c r="AG21" s="46">
        <f t="shared" si="17"/>
        <v>0.25804255350040101</v>
      </c>
      <c r="AH21" s="46">
        <f t="shared" si="17"/>
        <v>0.49399458444037297</v>
      </c>
      <c r="AI21" s="46">
        <f t="shared" si="17"/>
        <v>0.69714768994882803</v>
      </c>
      <c r="AJ21" s="46">
        <f t="shared" si="17"/>
        <v>0.82840638279324097</v>
      </c>
      <c r="AK21" s="46">
        <f t="shared" si="17"/>
        <v>0.87051729655226995</v>
      </c>
      <c r="AL21" s="46">
        <f t="shared" si="17"/>
        <v>0.84380104802673195</v>
      </c>
      <c r="AM21" s="46">
        <f t="shared" si="17"/>
        <v>0.76917723106009805</v>
      </c>
      <c r="AN21" s="40"/>
    </row>
    <row r="22" spans="1:40" x14ac:dyDescent="0.2">
      <c r="A22" s="38" t="s">
        <v>64</v>
      </c>
      <c r="B22" s="45">
        <v>-1.41381850519151E-2</v>
      </c>
      <c r="C22" s="45">
        <v>-0.136479379957444</v>
      </c>
      <c r="D22" s="45">
        <v>-0.28583466496555598</v>
      </c>
      <c r="E22" s="45">
        <v>-0.41518284509671799</v>
      </c>
      <c r="F22" s="45">
        <v>-0.49931652988483</v>
      </c>
      <c r="G22" s="45">
        <v>-0.51446388978748603</v>
      </c>
      <c r="H22" s="45">
        <v>-0.49270753681831497</v>
      </c>
      <c r="I22" s="45">
        <v>-0.45008970545653598</v>
      </c>
      <c r="J22" s="40"/>
      <c r="K22" s="40" t="s">
        <v>2</v>
      </c>
      <c r="L22" s="42">
        <v>2</v>
      </c>
      <c r="M22" s="40"/>
      <c r="N22" s="46">
        <f>($N$4*B22)/$N$2</f>
        <v>0</v>
      </c>
      <c r="O22" s="46">
        <f>($N$4*C22+($O$4-$N$4)*B22)/$N$2</f>
        <v>0</v>
      </c>
      <c r="P22" s="46">
        <f>($N$4*D22+($O$4-$N$4)*C22+($P$4-$O$4)*B22)/$N$2</f>
        <v>0</v>
      </c>
      <c r="Q22" s="46">
        <f>($N$4*E22+($O$4-$N$4)*D22+($P$4-$O$4)*C22+($Q$4-$P$4)*B22)/$N$2</f>
        <v>0</v>
      </c>
      <c r="R22" s="46">
        <f>($N$4*F22+($O$4-$N$4)*E22+($P$4-$O$4)*D22+($Q$4-$P$4)*C22+($R$4-$Q$4)*B22)/$N$2</f>
        <v>0</v>
      </c>
      <c r="S22" s="46">
        <f>($N$4*G22+($O$4-$N$4)*F22+($P$4-$O$4)*E22+($Q$4-$P$4)*D22+($R$4-$Q$4)*C22+($S$4-$R$4)*B22)/$N$2</f>
        <v>0</v>
      </c>
      <c r="T22" s="46">
        <f>($N$4*H22+($O$4-$N$4)*G22+($P$4-$O$4)*F22+($Q$4-$P$4)*E22+($R$4-$Q$4)*D22+($S$4-$R$4)*C22+($T$4-$S$4)*B22)/$N$2</f>
        <v>0</v>
      </c>
      <c r="U22" s="46">
        <f>($N$4*I22+($O$4-$N$4)*H22+($P$4-$O$4)*G22+($Q$4-$P$4)*F22+($R$4-$Q$4)*E22+($S$4-$R$4)*D22+($T$4-$S$4)*C22+($U$4-$T$4)*B22)/$N$2</f>
        <v>0</v>
      </c>
      <c r="V22" s="40"/>
      <c r="W22" s="46">
        <f>($N$4*B22)/$N$2</f>
        <v>0</v>
      </c>
      <c r="X22" s="46">
        <f>($N$4*C22+$O$4*B22)/$N$2</f>
        <v>0</v>
      </c>
      <c r="Y22" s="46">
        <f>($N$4*D22+$O$4*C22+$P$4*B22)/$N$2</f>
        <v>0</v>
      </c>
      <c r="Z22" s="46">
        <f>($N$4*E22+$O$4*D22+$P$4*C22+$Q$4*B22)/$N$2</f>
        <v>0</v>
      </c>
      <c r="AA22" s="46">
        <f>($N$4*F22+$O$4*E22+$P$4*D22+$Q$4*C22+$R$4*B22)/$N$2</f>
        <v>0</v>
      </c>
      <c r="AB22" s="46">
        <f>($N$4*G22+$O$4*F22+$P$4*E22+$Q$4*D22+$R$4*C22+$S$4*B22)/$N$2</f>
        <v>0</v>
      </c>
      <c r="AC22" s="46">
        <f>($N$4*H22+$O$4*G22+$P$4*F22+$Q$4*E22+$R$4*D22+$S$4*C22+$T$4*B22)/$N$2</f>
        <v>0</v>
      </c>
      <c r="AD22" s="46">
        <f>($N$4*I22+$O$4*H22+$P$4*G22+$Q$4*F22+$R$4*E22+$S$4*D22+$T$4*C22+$U$4*B22)/$N$2</f>
        <v>0</v>
      </c>
      <c r="AE22" s="40"/>
      <c r="AF22" s="46">
        <f t="shared" si="17"/>
        <v>1.41381850519151E-2</v>
      </c>
      <c r="AG22" s="46">
        <f t="shared" si="17"/>
        <v>0.136479379957444</v>
      </c>
      <c r="AH22" s="46">
        <f t="shared" si="17"/>
        <v>0.28583466496555598</v>
      </c>
      <c r="AI22" s="46">
        <f t="shared" si="17"/>
        <v>0.41518284509671799</v>
      </c>
      <c r="AJ22" s="46">
        <f t="shared" si="17"/>
        <v>0.49931652988483</v>
      </c>
      <c r="AK22" s="46">
        <f t="shared" si="17"/>
        <v>0.51446388978748603</v>
      </c>
      <c r="AL22" s="46">
        <f t="shared" si="17"/>
        <v>0.49270753681831497</v>
      </c>
      <c r="AM22" s="46">
        <f t="shared" si="17"/>
        <v>0.45008970545653598</v>
      </c>
      <c r="AN22" s="40"/>
    </row>
    <row r="23" spans="1:40" x14ac:dyDescent="0.2">
      <c r="A23" s="38" t="s">
        <v>65</v>
      </c>
      <c r="B23" s="45">
        <v>-0.29827908266175501</v>
      </c>
      <c r="C23" s="45">
        <v>-0.617369135560911</v>
      </c>
      <c r="D23" s="45">
        <v>-0.72805721927812905</v>
      </c>
      <c r="E23" s="45">
        <v>-0.90396538373367696</v>
      </c>
      <c r="F23" s="45">
        <v>-1.00137677577615</v>
      </c>
      <c r="G23" s="45">
        <v>-1.0238537781619601</v>
      </c>
      <c r="H23" s="45">
        <v>-1.0072138514287901</v>
      </c>
      <c r="I23" s="45">
        <v>-0.97321969264430197</v>
      </c>
      <c r="J23" s="40"/>
      <c r="K23" s="40" t="s">
        <v>2</v>
      </c>
      <c r="L23" s="42">
        <v>2</v>
      </c>
      <c r="M23" s="40"/>
      <c r="N23" s="46">
        <f>($N$4*B23)/$N$2</f>
        <v>0</v>
      </c>
      <c r="O23" s="46">
        <f>($N$4*C23+($O$4-$N$4)*B23)/$N$2</f>
        <v>0</v>
      </c>
      <c r="P23" s="46">
        <f>($N$4*D23+($O$4-$N$4)*C23+($P$4-$O$4)*B23)/$N$2</f>
        <v>0</v>
      </c>
      <c r="Q23" s="46">
        <f>($N$4*E23+($O$4-$N$4)*D23+($P$4-$O$4)*C23+($Q$4-$P$4)*B23)/$N$2</f>
        <v>0</v>
      </c>
      <c r="R23" s="46">
        <f>($N$4*F23+($O$4-$N$4)*E23+($P$4-$O$4)*D23+($Q$4-$P$4)*C23+($R$4-$Q$4)*B23)/$N$2</f>
        <v>0</v>
      </c>
      <c r="S23" s="46">
        <f>($N$4*G23+($O$4-$N$4)*F23+($P$4-$O$4)*E23+($Q$4-$P$4)*D23+($R$4-$Q$4)*C23+($S$4-$R$4)*B23)/$N$2</f>
        <v>0</v>
      </c>
      <c r="T23" s="46">
        <f>($N$4*H23+($O$4-$N$4)*G23+($P$4-$O$4)*F23+($Q$4-$P$4)*E23+($R$4-$Q$4)*D23+($S$4-$R$4)*C23+($T$4-$S$4)*B23)/$N$2</f>
        <v>0</v>
      </c>
      <c r="U23" s="46">
        <f>($N$4*I23+($O$4-$N$4)*H23+($P$4-$O$4)*G23+($Q$4-$P$4)*F23+($R$4-$Q$4)*E23+($S$4-$R$4)*D23+($T$4-$S$4)*C23+($U$4-$T$4)*B23)/$N$2</f>
        <v>0</v>
      </c>
      <c r="V23" s="40"/>
      <c r="W23" s="46">
        <f>($N$4*B23)/$N$2</f>
        <v>0</v>
      </c>
      <c r="X23" s="46">
        <f>($N$4*C23+$O$4*B23)/$N$2</f>
        <v>0</v>
      </c>
      <c r="Y23" s="46">
        <f>($N$4*D23+$O$4*C23+$P$4*B23)/$N$2</f>
        <v>0</v>
      </c>
      <c r="Z23" s="46">
        <f>($N$4*E23+$O$4*D23+$P$4*C23+$Q$4*B23)/$N$2</f>
        <v>0</v>
      </c>
      <c r="AA23" s="46">
        <f>($N$4*F23+$O$4*E23+$P$4*D23+$Q$4*C23+$R$4*B23)/$N$2</f>
        <v>0</v>
      </c>
      <c r="AB23" s="46">
        <f>($N$4*G23+$O$4*F23+$P$4*E23+$Q$4*D23+$R$4*C23+$S$4*B23)/$N$2</f>
        <v>0</v>
      </c>
      <c r="AC23" s="46">
        <f>($N$4*H23+$O$4*G23+$P$4*F23+$Q$4*E23+$R$4*D23+$S$4*C23+$T$4*B23)/$N$2</f>
        <v>0</v>
      </c>
      <c r="AD23" s="46">
        <f>($N$4*I23+$O$4*H23+$P$4*G23+$Q$4*F23+$R$4*E23+$S$4*D23+$T$4*C23+$U$4*B23)/$N$2</f>
        <v>0</v>
      </c>
      <c r="AE23" s="40"/>
      <c r="AF23" s="46">
        <f t="shared" si="17"/>
        <v>0.29827908266175501</v>
      </c>
      <c r="AG23" s="46">
        <f t="shared" si="17"/>
        <v>0.617369135560911</v>
      </c>
      <c r="AH23" s="46">
        <f t="shared" si="17"/>
        <v>0.72805721927812905</v>
      </c>
      <c r="AI23" s="46">
        <f t="shared" si="17"/>
        <v>0.90396538373367696</v>
      </c>
      <c r="AJ23" s="46">
        <f t="shared" si="17"/>
        <v>1.00137677577615</v>
      </c>
      <c r="AK23" s="46">
        <f t="shared" si="17"/>
        <v>1.0238537781619601</v>
      </c>
      <c r="AL23" s="46">
        <f t="shared" si="17"/>
        <v>1.0072138514287901</v>
      </c>
      <c r="AM23" s="46">
        <f t="shared" si="17"/>
        <v>0.97321969264430197</v>
      </c>
      <c r="AN23" s="40"/>
    </row>
    <row r="24" spans="1:40" x14ac:dyDescent="0.2">
      <c r="A24" s="38" t="s">
        <v>66</v>
      </c>
      <c r="B24" s="45">
        <v>-0.17947032780066999</v>
      </c>
      <c r="C24" s="45">
        <v>-0.572580072976271</v>
      </c>
      <c r="D24" s="45">
        <v>-0.73020740679266904</v>
      </c>
      <c r="E24" s="45">
        <v>-0.93148746481674005</v>
      </c>
      <c r="F24" s="45">
        <v>-1.06112621397554</v>
      </c>
      <c r="G24" s="45">
        <v>-1.12432020769039</v>
      </c>
      <c r="H24" s="45">
        <v>-1.1276779071038601</v>
      </c>
      <c r="I24" s="45">
        <v>-1.0866496705054101</v>
      </c>
      <c r="J24" s="40"/>
      <c r="K24" s="40" t="s">
        <v>2</v>
      </c>
      <c r="L24" s="42">
        <v>3</v>
      </c>
      <c r="M24" s="40"/>
      <c r="N24" s="46">
        <f>($N$4*B24)/$N$2</f>
        <v>0</v>
      </c>
      <c r="O24" s="46">
        <f>($N$4*C24+($O$4-$N$4)*B24)/$N$2</f>
        <v>0</v>
      </c>
      <c r="P24" s="46">
        <f>($N$4*D24+($O$4-$N$4)*C24+($P$4-$O$4)*B24)/$N$2</f>
        <v>0</v>
      </c>
      <c r="Q24" s="46">
        <f>($N$4*E24+($O$4-$N$4)*D24+($P$4-$O$4)*C24+($Q$4-$P$4)*B24)/$N$2</f>
        <v>0</v>
      </c>
      <c r="R24" s="46">
        <f>($N$4*F24+($O$4-$N$4)*E24+($P$4-$O$4)*D24+($Q$4-$P$4)*C24+($R$4-$Q$4)*B24)/$N$2</f>
        <v>0</v>
      </c>
      <c r="S24" s="46">
        <f>($N$4*G24+($O$4-$N$4)*F24+($P$4-$O$4)*E24+($Q$4-$P$4)*D24+($R$4-$Q$4)*C24+($S$4-$R$4)*B24)/$N$2</f>
        <v>0</v>
      </c>
      <c r="T24" s="46">
        <f>($N$4*H24+($O$4-$N$4)*G24+($P$4-$O$4)*F24+($Q$4-$P$4)*E24+($R$4-$Q$4)*D24+($S$4-$R$4)*C24+($T$4-$S$4)*B24)/$N$2</f>
        <v>0</v>
      </c>
      <c r="U24" s="46">
        <f>($N$4*I24+($O$4-$N$4)*H24+($P$4-$O$4)*G24+($Q$4-$P$4)*F24+($R$4-$Q$4)*E24+($S$4-$R$4)*D24+($T$4-$S$4)*C24+($U$4-$T$4)*B24)/$N$2</f>
        <v>0</v>
      </c>
      <c r="V24" s="40"/>
      <c r="W24" s="46">
        <f>($N$4*B24)/$N$2</f>
        <v>0</v>
      </c>
      <c r="X24" s="46">
        <f>($N$4*C24+$O$4*B24)/$N$2</f>
        <v>0</v>
      </c>
      <c r="Y24" s="46">
        <f>($N$4*D24+$O$4*C24+$P$4*B24)/$N$2</f>
        <v>0</v>
      </c>
      <c r="Z24" s="46">
        <f>($N$4*E24+$O$4*D24+$P$4*C24+$Q$4*B24)/$N$2</f>
        <v>0</v>
      </c>
      <c r="AA24" s="46">
        <f>($N$4*F24+$O$4*E24+$P$4*D24+$Q$4*C24+$R$4*B24)/$N$2</f>
        <v>0</v>
      </c>
      <c r="AB24" s="46">
        <f>($N$4*G24+$O$4*F24+$P$4*E24+$Q$4*D24+$R$4*C24+$S$4*B24)/$N$2</f>
        <v>0</v>
      </c>
      <c r="AC24" s="46">
        <f>($N$4*H24+$O$4*G24+$P$4*F24+$Q$4*E24+$R$4*D24+$S$4*C24+$T$4*B24)/$N$2</f>
        <v>0</v>
      </c>
      <c r="AD24" s="46">
        <f>($N$4*I24+$O$4*H24+$P$4*G24+$Q$4*F24+$R$4*E24+$S$4*D24+$T$4*C24+$U$4*B24)/$N$2</f>
        <v>0</v>
      </c>
      <c r="AE24" s="40"/>
      <c r="AF24" s="46">
        <f t="shared" si="17"/>
        <v>0.17947032780066999</v>
      </c>
      <c r="AG24" s="46">
        <f t="shared" si="17"/>
        <v>0.572580072976271</v>
      </c>
      <c r="AH24" s="46">
        <f t="shared" si="17"/>
        <v>0.73020740679266904</v>
      </c>
      <c r="AI24" s="46">
        <f t="shared" si="17"/>
        <v>0.93148746481674005</v>
      </c>
      <c r="AJ24" s="46">
        <f t="shared" si="17"/>
        <v>1.06112621397554</v>
      </c>
      <c r="AK24" s="46">
        <f t="shared" si="17"/>
        <v>1.12432020769039</v>
      </c>
      <c r="AL24" s="46">
        <f t="shared" si="17"/>
        <v>1.1276779071038601</v>
      </c>
      <c r="AM24" s="46">
        <f t="shared" si="17"/>
        <v>1.0866496705054101</v>
      </c>
      <c r="AN24" s="40"/>
    </row>
    <row r="25" spans="1:40" x14ac:dyDescent="0.2">
      <c r="A25" s="38" t="s">
        <v>67</v>
      </c>
      <c r="B25" s="45">
        <v>-0.102599954993319</v>
      </c>
      <c r="C25" s="45">
        <v>-7.9055700011430904E-2</v>
      </c>
      <c r="D25" s="45">
        <v>1.6482683379384799E-2</v>
      </c>
      <c r="E25" s="45">
        <v>6.9080646854314795E-2</v>
      </c>
      <c r="F25" s="45">
        <v>6.0801348118528199E-2</v>
      </c>
      <c r="G25" s="45">
        <v>-2.01483804741567E-2</v>
      </c>
      <c r="H25" s="45">
        <v>-0.14461106730277101</v>
      </c>
      <c r="I25" s="45">
        <v>-0.27284660604611799</v>
      </c>
      <c r="J25" s="40"/>
      <c r="K25" s="40" t="s">
        <v>2</v>
      </c>
      <c r="L25" s="42">
        <v>2</v>
      </c>
      <c r="M25" s="40"/>
      <c r="N25" s="46">
        <f>($N$4*B25)/$N$2</f>
        <v>0</v>
      </c>
      <c r="O25" s="46">
        <f>($N$4*C25+($O$4-$N$4)*B25)/$N$2</f>
        <v>0</v>
      </c>
      <c r="P25" s="46">
        <f>($N$4*D25+($O$4-$N$4)*C25+($P$4-$O$4)*B25)/$N$2</f>
        <v>0</v>
      </c>
      <c r="Q25" s="46">
        <f>($N$4*E25+($O$4-$N$4)*D25+($P$4-$O$4)*C25+($Q$4-$P$4)*B25)/$N$2</f>
        <v>0</v>
      </c>
      <c r="R25" s="46">
        <f>($N$4*F25+($O$4-$N$4)*E25+($P$4-$O$4)*D25+($Q$4-$P$4)*C25+($R$4-$Q$4)*B25)/$N$2</f>
        <v>0</v>
      </c>
      <c r="S25" s="46">
        <f>($N$4*G25+($O$4-$N$4)*F25+($P$4-$O$4)*E25+($Q$4-$P$4)*D25+($R$4-$Q$4)*C25+($S$4-$R$4)*B25)/$N$2</f>
        <v>0</v>
      </c>
      <c r="T25" s="46">
        <f>($N$4*H25+($O$4-$N$4)*G25+($P$4-$O$4)*F25+($Q$4-$P$4)*E25+($R$4-$Q$4)*D25+($S$4-$R$4)*C25+($T$4-$S$4)*B25)/$N$2</f>
        <v>0</v>
      </c>
      <c r="U25" s="46">
        <f>($N$4*I25+($O$4-$N$4)*H25+($P$4-$O$4)*G25+($Q$4-$P$4)*F25+($R$4-$Q$4)*E25+($S$4-$R$4)*D25+($T$4-$S$4)*C25+($U$4-$T$4)*B25)/$N$2</f>
        <v>0</v>
      </c>
      <c r="V25" s="40"/>
      <c r="W25" s="46">
        <f>($N$4*B25)/$N$2</f>
        <v>0</v>
      </c>
      <c r="X25" s="46">
        <f>($N$4*C25+$O$4*B25)/$N$2</f>
        <v>0</v>
      </c>
      <c r="Y25" s="46">
        <f>($N$4*D25+$O$4*C25+$P$4*B25)/$N$2</f>
        <v>0</v>
      </c>
      <c r="Z25" s="46">
        <f>($N$4*E25+$O$4*D25+$P$4*C25+$Q$4*B25)/$N$2</f>
        <v>0</v>
      </c>
      <c r="AA25" s="46">
        <f>($N$4*F25+$O$4*E25+$P$4*D25+$Q$4*C25+$R$4*B25)/$N$2</f>
        <v>0</v>
      </c>
      <c r="AB25" s="46">
        <f>($N$4*G25+$O$4*F25+$P$4*E25+$Q$4*D25+$R$4*C25+$S$4*B25)/$N$2</f>
        <v>0</v>
      </c>
      <c r="AC25" s="46">
        <f>($N$4*H25+$O$4*G25+$P$4*F25+$Q$4*E25+$R$4*D25+$S$4*C25+$T$4*B25)/$N$2</f>
        <v>0</v>
      </c>
      <c r="AD25" s="46">
        <f>($N$4*I25+$O$4*H25+$P$4*G25+$Q$4*F25+$R$4*E25+$S$4*D25+$T$4*C25+$U$4*B25)/$N$2</f>
        <v>0</v>
      </c>
      <c r="AE25" s="40"/>
      <c r="AF25" s="46">
        <f t="shared" si="17"/>
        <v>0.102599954993319</v>
      </c>
      <c r="AG25" s="46">
        <f t="shared" si="17"/>
        <v>7.9055700011430904E-2</v>
      </c>
      <c r="AH25" s="46">
        <f t="shared" si="17"/>
        <v>-1.6482683379384799E-2</v>
      </c>
      <c r="AI25" s="46">
        <f t="shared" si="17"/>
        <v>-6.9080646854314795E-2</v>
      </c>
      <c r="AJ25" s="46">
        <f t="shared" si="17"/>
        <v>-6.0801348118528199E-2</v>
      </c>
      <c r="AK25" s="46">
        <f t="shared" si="17"/>
        <v>2.01483804741567E-2</v>
      </c>
      <c r="AL25" s="46">
        <f t="shared" si="17"/>
        <v>0.14461106730277101</v>
      </c>
      <c r="AM25" s="46">
        <f t="shared" si="17"/>
        <v>0.27284660604611799</v>
      </c>
      <c r="AN25" s="40"/>
    </row>
    <row r="26" spans="1:40" x14ac:dyDescent="0.2">
      <c r="A26" s="39"/>
      <c r="B26" s="45"/>
      <c r="C26" s="45"/>
      <c r="D26" s="45"/>
      <c r="E26" s="45"/>
      <c r="F26" s="45"/>
      <c r="G26" s="45"/>
      <c r="H26" s="45"/>
      <c r="I26" s="45"/>
      <c r="J26" s="40"/>
      <c r="K26" s="40"/>
      <c r="L26" s="42"/>
      <c r="M26" s="40"/>
      <c r="N26" s="46"/>
      <c r="O26" s="46"/>
      <c r="P26" s="46"/>
      <c r="Q26" s="46"/>
      <c r="R26" s="40"/>
      <c r="S26" s="40"/>
      <c r="T26" s="40"/>
      <c r="U26" s="40"/>
      <c r="V26" s="40"/>
      <c r="W26" s="46"/>
      <c r="X26" s="46"/>
      <c r="Y26" s="46"/>
      <c r="Z26" s="46"/>
      <c r="AA26" s="40"/>
      <c r="AB26" s="40"/>
      <c r="AC26" s="40"/>
      <c r="AD26" s="40"/>
      <c r="AE26" s="40"/>
      <c r="AF26" s="40"/>
      <c r="AG26" s="40"/>
      <c r="AH26" s="40"/>
      <c r="AI26" s="40"/>
      <c r="AJ26" s="40"/>
      <c r="AK26" s="40"/>
      <c r="AL26" s="40"/>
      <c r="AM26" s="40"/>
      <c r="AN26" s="40"/>
    </row>
    <row r="27" spans="1:40" x14ac:dyDescent="0.2">
      <c r="A27" s="37" t="s">
        <v>68</v>
      </c>
      <c r="B27" s="45"/>
      <c r="C27" s="45"/>
      <c r="D27" s="45"/>
      <c r="E27" s="45"/>
      <c r="F27" s="45"/>
      <c r="G27" s="45"/>
      <c r="H27" s="45"/>
      <c r="I27" s="45"/>
      <c r="J27" s="40"/>
      <c r="K27" s="40"/>
      <c r="L27" s="42"/>
      <c r="M27" s="40"/>
      <c r="N27" s="46"/>
      <c r="O27" s="46"/>
      <c r="P27" s="46"/>
      <c r="Q27" s="46"/>
      <c r="R27" s="40"/>
      <c r="S27" s="40"/>
      <c r="T27" s="40"/>
      <c r="U27" s="40"/>
      <c r="V27" s="40"/>
      <c r="W27" s="46"/>
      <c r="X27" s="46"/>
      <c r="Y27" s="46"/>
      <c r="Z27" s="46"/>
      <c r="AA27" s="46"/>
      <c r="AB27" s="46"/>
      <c r="AC27" s="46"/>
      <c r="AD27" s="46"/>
      <c r="AE27" s="40"/>
      <c r="AF27" s="40"/>
      <c r="AG27" s="40"/>
      <c r="AH27" s="40"/>
      <c r="AI27" s="40"/>
      <c r="AJ27" s="40"/>
      <c r="AK27" s="40"/>
      <c r="AL27" s="40"/>
      <c r="AM27" s="40"/>
      <c r="AN27" s="40"/>
    </row>
    <row r="28" spans="1:40" x14ac:dyDescent="0.2">
      <c r="A28" s="38" t="s">
        <v>69</v>
      </c>
      <c r="B28" s="45">
        <v>-0.17179887940670799</v>
      </c>
      <c r="C28" s="45">
        <v>-0.172565352262918</v>
      </c>
      <c r="D28" s="45">
        <v>-0.113895096803812</v>
      </c>
      <c r="E28" s="45">
        <v>-6.4258155334223299E-2</v>
      </c>
      <c r="F28" s="45">
        <v>7.2509051752742198E-3</v>
      </c>
      <c r="G28" s="45">
        <v>5.9864400184192798E-2</v>
      </c>
      <c r="H28" s="45">
        <v>8.9801487288932405E-2</v>
      </c>
      <c r="I28" s="45">
        <v>9.8549200117017594E-2</v>
      </c>
      <c r="J28" s="40"/>
      <c r="K28" s="40" t="s">
        <v>3</v>
      </c>
      <c r="L28" s="42">
        <v>0</v>
      </c>
      <c r="M28" s="40"/>
      <c r="N28" s="46">
        <f>L28+($N$4*B28)/$N$2</f>
        <v>0</v>
      </c>
      <c r="O28" s="46">
        <f>L28+($N$4*C28+$O$4*B28)/$N$2</f>
        <v>0</v>
      </c>
      <c r="P28" s="46">
        <f>L28+($N$4*D28+$O$4*C28+$P$4*B28)/$N$2</f>
        <v>0</v>
      </c>
      <c r="Q28" s="46">
        <f>L28+($N$4*E28+$O$4*D28+$P$4*C28+$Q$4*B28)/$N$2</f>
        <v>0</v>
      </c>
      <c r="R28" s="46">
        <f>L28+($N$4*F28+$O$4*E28+$P$4*D28+$Q$4*C28+$R$4*B28)/$N$2</f>
        <v>0</v>
      </c>
      <c r="S28" s="46">
        <f>L28+($N$4*G28+$O$4*F28+$P$4*E28+$Q$4*D28+$R$4*C28+$S$4*B28)/$N$2</f>
        <v>0</v>
      </c>
      <c r="T28" s="46">
        <f>L28+($N$4*H28+$O$4*G28+$P$4*F28+$Q$4*E28+$R$4*D28+$S$4*C28+$T$4*B28)/$N$2</f>
        <v>0</v>
      </c>
      <c r="U28" s="46">
        <f>L28+($N$4*I28+$O$4*H28+$P$4*G28+$Q$4*F28+$R$4*E28+$S$4*D28+$T$4*C28+$U$4*B28)/$N$2</f>
        <v>0</v>
      </c>
      <c r="V28" s="40"/>
      <c r="W28" s="46">
        <f>($N$4*B28)/$N$2</f>
        <v>0</v>
      </c>
      <c r="X28" s="46">
        <f>($N$4*C28+$O$4*B28)/$N$2</f>
        <v>0</v>
      </c>
      <c r="Y28" s="46">
        <f>($N$4*D28+$O$4*C28+$P$4*B28)/$N$2</f>
        <v>0</v>
      </c>
      <c r="Z28" s="46">
        <f>($N$4*E28+$O$4*D28+$P$4*C28+$Q$4*B28)/$N$2</f>
        <v>0</v>
      </c>
      <c r="AA28" s="46">
        <f>($N$4*F28+$O$4*E28+$P$4*D28+$Q$4*C28+$R$4*B28)/$N$2</f>
        <v>0</v>
      </c>
      <c r="AB28" s="46">
        <f>($N$4*G28+$O$4*F28+$P$4*E28+$Q$4*D28+$R$4*C28+$S$4*B28)/$N$2</f>
        <v>0</v>
      </c>
      <c r="AC28" s="46">
        <f>($N$4*H28+$O$4*G28+$P$4*F28+$Q$4*E28+$R$4*D28+$S$4*C28+$T$4*B28)/$N$2</f>
        <v>0</v>
      </c>
      <c r="AD28" s="46">
        <f>($N$4*I28+$O$4*H28+$P$4*G28+$Q$4*F28+$R$4*E28+$S$4*D28+$T$4*C28+$U$4*B28)/$N$2</f>
        <v>0</v>
      </c>
      <c r="AE28" s="40"/>
      <c r="AF28" s="46">
        <f t="shared" ref="AF28:AM30" si="18">W28-B28</f>
        <v>0.17179887940670799</v>
      </c>
      <c r="AG28" s="46">
        <f t="shared" si="18"/>
        <v>0.172565352262918</v>
      </c>
      <c r="AH28" s="46">
        <f t="shared" si="18"/>
        <v>0.113895096803812</v>
      </c>
      <c r="AI28" s="46">
        <f t="shared" si="18"/>
        <v>6.4258155334223299E-2</v>
      </c>
      <c r="AJ28" s="46">
        <f t="shared" si="18"/>
        <v>-7.2509051752742198E-3</v>
      </c>
      <c r="AK28" s="46">
        <f t="shared" si="18"/>
        <v>-5.9864400184192798E-2</v>
      </c>
      <c r="AL28" s="46">
        <f t="shared" si="18"/>
        <v>-8.9801487288932405E-2</v>
      </c>
      <c r="AM28" s="46">
        <f t="shared" si="18"/>
        <v>-9.8549200117017594E-2</v>
      </c>
      <c r="AN28" s="40"/>
    </row>
    <row r="29" spans="1:40" x14ac:dyDescent="0.2">
      <c r="A29" s="38" t="s">
        <v>70</v>
      </c>
      <c r="B29" s="45">
        <v>0.73972034389235697</v>
      </c>
      <c r="C29" s="45">
        <v>0.47089636443569099</v>
      </c>
      <c r="D29" s="45">
        <v>0.50432481969577303</v>
      </c>
      <c r="E29" s="45">
        <v>0.442424721521329</v>
      </c>
      <c r="F29" s="45">
        <v>0.357652395342969</v>
      </c>
      <c r="G29" s="45">
        <v>0.28295085784435398</v>
      </c>
      <c r="H29" s="45">
        <v>0.22570891075259</v>
      </c>
      <c r="I29" s="45">
        <v>0.20694830620051199</v>
      </c>
      <c r="J29" s="40"/>
      <c r="K29" s="40" t="s">
        <v>3</v>
      </c>
      <c r="L29" s="42">
        <v>4</v>
      </c>
      <c r="M29" s="40"/>
      <c r="N29" s="46">
        <f>L29+($N$4*B29)/$N$2</f>
        <v>4</v>
      </c>
      <c r="O29" s="46">
        <f>L29+($N$4*C29+$O$4*B29)/$N$2</f>
        <v>4</v>
      </c>
      <c r="P29" s="46">
        <f>L29+($N$4*D29+$O$4*C29+$P$4*B29)/$N$2</f>
        <v>4</v>
      </c>
      <c r="Q29" s="46">
        <f>L29+($N$4*E29+$O$4*D29+$P$4*C29+$Q$4*B29)/$N$2</f>
        <v>4</v>
      </c>
      <c r="R29" s="46">
        <f>L29+($N$4*F29+$O$4*E29+$P$4*D29+$Q$4*C29+$R$4*B29)/$N$2</f>
        <v>4</v>
      </c>
      <c r="S29" s="46">
        <f>L29+($N$4*G29+$O$4*F29+$P$4*E29+$Q$4*D29+$R$4*C29+$S$4*B29)/$N$2</f>
        <v>4</v>
      </c>
      <c r="T29" s="46">
        <f>L29+($N$4*H29+$O$4*G29+$P$4*F29+$Q$4*E29+$R$4*D29+$S$4*C29+$T$4*B29)/$N$2</f>
        <v>4</v>
      </c>
      <c r="U29" s="46">
        <f>L29+($N$4*I29+$O$4*H29+$P$4*G29+$Q$4*F29+$R$4*E29+$S$4*D29+$T$4*C29+$U$4*B29)/$N$2</f>
        <v>4</v>
      </c>
      <c r="V29" s="40"/>
      <c r="W29" s="46">
        <f>($N$4*B29)/$N$2</f>
        <v>0</v>
      </c>
      <c r="X29" s="46">
        <f>($N$4*C29+$O$4*B29)/$N$2</f>
        <v>0</v>
      </c>
      <c r="Y29" s="46">
        <f>($N$4*D29+$O$4*C29+$P$4*B29)/$N$2</f>
        <v>0</v>
      </c>
      <c r="Z29" s="46">
        <f>($N$4*E29+$O$4*D29+$P$4*C29+$Q$4*B29)/$N$2</f>
        <v>0</v>
      </c>
      <c r="AA29" s="46">
        <f>($N$4*F29+$O$4*E29+$P$4*D29+$Q$4*C29+$R$4*B29)/$N$2</f>
        <v>0</v>
      </c>
      <c r="AB29" s="46">
        <f>($N$4*G29+$O$4*F29+$P$4*E29+$Q$4*D29+$R$4*C29+$S$4*B29)/$N$2</f>
        <v>0</v>
      </c>
      <c r="AC29" s="46">
        <f>($N$4*H29+$O$4*G29+$P$4*F29+$Q$4*E29+$R$4*D29+$S$4*C29+$T$4*B29)/$N$2</f>
        <v>0</v>
      </c>
      <c r="AD29" s="46">
        <f>($N$4*I29+$O$4*H29+$P$4*G29+$Q$4*F29+$R$4*E29+$S$4*D29+$T$4*C29+$U$4*B29)/$N$2</f>
        <v>0</v>
      </c>
      <c r="AE29" s="40"/>
      <c r="AF29" s="46">
        <f t="shared" si="18"/>
        <v>-0.73972034389235697</v>
      </c>
      <c r="AG29" s="46">
        <f t="shared" si="18"/>
        <v>-0.47089636443569099</v>
      </c>
      <c r="AH29" s="46">
        <f t="shared" si="18"/>
        <v>-0.50432481969577303</v>
      </c>
      <c r="AI29" s="46">
        <f t="shared" si="18"/>
        <v>-0.442424721521329</v>
      </c>
      <c r="AJ29" s="46">
        <f t="shared" si="18"/>
        <v>-0.357652395342969</v>
      </c>
      <c r="AK29" s="46">
        <f t="shared" si="18"/>
        <v>-0.28295085784435398</v>
      </c>
      <c r="AL29" s="46">
        <f t="shared" si="18"/>
        <v>-0.22570891075259</v>
      </c>
      <c r="AM29" s="46">
        <f t="shared" si="18"/>
        <v>-0.20694830620051199</v>
      </c>
      <c r="AN29" s="40"/>
    </row>
    <row r="30" spans="1:40" x14ac:dyDescent="0.2">
      <c r="A30" s="38" t="s">
        <v>71</v>
      </c>
      <c r="B30" s="45">
        <v>-0.13083427732393199</v>
      </c>
      <c r="C30" s="45">
        <v>-0.19819859119205599</v>
      </c>
      <c r="D30" s="45">
        <v>-0.24349510064001201</v>
      </c>
      <c r="E30" s="45">
        <v>-0.21797131621789101</v>
      </c>
      <c r="F30" s="45">
        <v>-0.22099948362445099</v>
      </c>
      <c r="G30" s="45">
        <v>-0.212687464767503</v>
      </c>
      <c r="H30" s="45">
        <v>-0.200208405761582</v>
      </c>
      <c r="I30" s="45">
        <v>-0.21130271700213801</v>
      </c>
      <c r="J30" s="40"/>
      <c r="K30" s="40" t="s">
        <v>3</v>
      </c>
      <c r="L30" s="42">
        <v>80</v>
      </c>
      <c r="M30" s="40"/>
      <c r="N30" s="46">
        <f>L30+($N$4*B30)/$N$2</f>
        <v>80</v>
      </c>
      <c r="O30" s="46">
        <f>L30+($N$4*C30+$O$4*B30)/$N$2</f>
        <v>80</v>
      </c>
      <c r="P30" s="46">
        <f>L30+($N$4*D30+$O$4*C30+$P$4*B30)/$N$2</f>
        <v>80</v>
      </c>
      <c r="Q30" s="46">
        <f>L30+($N$4*E30+$O$4*D30+$P$4*C30+$Q$4*B30)/$N$2</f>
        <v>80</v>
      </c>
      <c r="R30" s="46">
        <f>L30+($N$4*F30+$O$4*E30+$P$4*D30+$Q$4*C30+$R$4*B30)/$N$2</f>
        <v>80</v>
      </c>
      <c r="S30" s="46">
        <f>L30+($N$4*G30+$O$4*F30+$P$4*E30+$Q$4*D30+$R$4*C30+$S$4*B30)/$N$2</f>
        <v>80</v>
      </c>
      <c r="T30" s="46">
        <f>L30+($N$4*H30+$O$4*G30+$P$4*F30+$Q$4*E30+$R$4*D30+$S$4*C30+$T$4*B30)/$N$2</f>
        <v>80</v>
      </c>
      <c r="U30" s="46">
        <f>L30+($N$4*I30+$O$4*H30+$P$4*G30+$Q$4*F30+$R$4*E30+$S$4*D30+$T$4*C30+$U$4*B30)/$N$2</f>
        <v>80</v>
      </c>
      <c r="V30" s="40"/>
      <c r="W30" s="46">
        <f>($N$4*B30)/$N$2</f>
        <v>0</v>
      </c>
      <c r="X30" s="46">
        <f>($N$4*C30+$O$4*B30)/$N$2</f>
        <v>0</v>
      </c>
      <c r="Y30" s="46">
        <f>($N$4*D30+$O$4*C30+$P$4*B30)/$N$2</f>
        <v>0</v>
      </c>
      <c r="Z30" s="46">
        <f>($N$4*E30+$O$4*D30+$P$4*C30+$Q$4*B30)/$N$2</f>
        <v>0</v>
      </c>
      <c r="AA30" s="46">
        <f>($N$4*F30+$O$4*E30+$P$4*D30+$Q$4*C30+$R$4*B30)/$N$2</f>
        <v>0</v>
      </c>
      <c r="AB30" s="46">
        <f>($N$4*G30+$O$4*F30+$P$4*E30+$Q$4*D30+$R$4*C30+$S$4*B30)/$N$2</f>
        <v>0</v>
      </c>
      <c r="AC30" s="46">
        <f>($N$4*H30+$O$4*G30+$P$4*F30+$Q$4*E30+$R$4*D30+$S$4*C30+$T$4*B30)/$N$2</f>
        <v>0</v>
      </c>
      <c r="AD30" s="46">
        <f>($N$4*I30+$O$4*H30+$P$4*G30+$Q$4*F30+$R$4*E30+$S$4*D30+$T$4*C30+$U$4*B30)/$N$2</f>
        <v>0</v>
      </c>
      <c r="AE30" s="40"/>
      <c r="AF30" s="46">
        <f t="shared" si="18"/>
        <v>0.13083427732393199</v>
      </c>
      <c r="AG30" s="46">
        <f t="shared" si="18"/>
        <v>0.19819859119205599</v>
      </c>
      <c r="AH30" s="46">
        <f t="shared" si="18"/>
        <v>0.24349510064001201</v>
      </c>
      <c r="AI30" s="46">
        <f t="shared" si="18"/>
        <v>0.21797131621789101</v>
      </c>
      <c r="AJ30" s="46">
        <f t="shared" si="18"/>
        <v>0.22099948362445099</v>
      </c>
      <c r="AK30" s="46">
        <f t="shared" si="18"/>
        <v>0.212687464767503</v>
      </c>
      <c r="AL30" s="46">
        <f t="shared" si="18"/>
        <v>0.200208405761582</v>
      </c>
      <c r="AM30" s="46">
        <f t="shared" si="18"/>
        <v>0.21130271700213801</v>
      </c>
      <c r="AN30" s="40"/>
    </row>
    <row r="31" spans="1:40" x14ac:dyDescent="0.2">
      <c r="A31" s="40"/>
      <c r="B31" s="48"/>
      <c r="C31" s="48"/>
      <c r="D31" s="48"/>
      <c r="E31" s="48"/>
      <c r="F31" s="48"/>
      <c r="G31" s="48"/>
      <c r="H31" s="48"/>
      <c r="I31" s="48"/>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row>
    <row r="32" spans="1:40" x14ac:dyDescent="0.2">
      <c r="A32" s="40"/>
      <c r="B32" s="48"/>
      <c r="C32" s="48"/>
      <c r="D32" s="48"/>
      <c r="E32" s="48"/>
      <c r="F32" s="48"/>
      <c r="G32" s="48"/>
      <c r="H32" s="48"/>
      <c r="I32" s="48"/>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row>
    <row r="33" spans="1:12" x14ac:dyDescent="0.2">
      <c r="A33" s="2"/>
    </row>
    <row r="34" spans="1:12" x14ac:dyDescent="0.2">
      <c r="A34" s="2"/>
    </row>
    <row r="35" spans="1:12" x14ac:dyDescent="0.2">
      <c r="A35" s="2"/>
      <c r="B35" s="32"/>
      <c r="C35" s="32"/>
      <c r="D35" s="32"/>
      <c r="E35" s="32"/>
      <c r="F35" s="32"/>
      <c r="G35" s="32"/>
      <c r="H35" s="32"/>
      <c r="I35" s="32"/>
    </row>
    <row r="36" spans="1:12" x14ac:dyDescent="0.2">
      <c r="A36" s="2"/>
      <c r="B36" s="32"/>
      <c r="C36" s="32"/>
      <c r="D36" s="32"/>
      <c r="E36" s="32"/>
      <c r="F36" s="32"/>
      <c r="G36" s="32"/>
      <c r="H36" s="32"/>
      <c r="I36" s="32"/>
    </row>
    <row r="37" spans="1:12" x14ac:dyDescent="0.2">
      <c r="A37" s="2"/>
      <c r="B37" s="32"/>
      <c r="C37" s="32"/>
      <c r="D37" s="32"/>
      <c r="E37" s="32"/>
      <c r="F37" s="32"/>
      <c r="G37" s="32"/>
      <c r="H37" s="32"/>
      <c r="I37" s="32"/>
    </row>
    <row r="38" spans="1:12" x14ac:dyDescent="0.2">
      <c r="A38" s="2"/>
      <c r="B38" s="32"/>
      <c r="C38" s="32"/>
      <c r="D38" s="32"/>
      <c r="E38" s="32"/>
      <c r="F38" s="32"/>
      <c r="G38" s="32"/>
      <c r="H38" s="32"/>
      <c r="I38" s="32"/>
      <c r="J38" s="32"/>
      <c r="K38" s="32"/>
      <c r="L38" s="32"/>
    </row>
    <row r="39" spans="1:12" x14ac:dyDescent="0.2">
      <c r="A39" s="2"/>
      <c r="B39" s="32"/>
      <c r="C39" s="32"/>
      <c r="D39" s="32"/>
      <c r="E39" s="32"/>
      <c r="F39" s="32"/>
      <c r="G39" s="32"/>
      <c r="H39" s="32"/>
      <c r="I39" s="32"/>
      <c r="J39" s="32"/>
      <c r="K39" s="32"/>
      <c r="L39" s="32"/>
    </row>
    <row r="40" spans="1:12" x14ac:dyDescent="0.2">
      <c r="A40" s="2"/>
      <c r="B40" s="32"/>
      <c r="C40" s="32"/>
      <c r="D40" s="32"/>
      <c r="E40" s="32"/>
      <c r="F40" s="32"/>
      <c r="G40" s="32"/>
      <c r="H40" s="32"/>
      <c r="I40" s="32"/>
      <c r="J40" s="32"/>
      <c r="K40" s="32"/>
      <c r="L40" s="32"/>
    </row>
    <row r="41" spans="1:12" x14ac:dyDescent="0.2">
      <c r="A41" s="2"/>
      <c r="B41" s="32"/>
      <c r="C41" s="32"/>
      <c r="D41" s="32"/>
      <c r="E41" s="32"/>
      <c r="F41" s="32"/>
      <c r="G41" s="32"/>
      <c r="H41" s="32"/>
      <c r="I41" s="32"/>
      <c r="J41" s="32"/>
      <c r="K41" s="32"/>
      <c r="L41" s="32"/>
    </row>
    <row r="42" spans="1:12" x14ac:dyDescent="0.2">
      <c r="A42" s="2"/>
      <c r="B42" s="32"/>
      <c r="C42" s="32"/>
      <c r="D42" s="32"/>
      <c r="E42" s="32"/>
      <c r="F42" s="32"/>
      <c r="G42" s="32"/>
      <c r="H42" s="32"/>
      <c r="I42" s="32"/>
      <c r="J42" s="32"/>
      <c r="K42" s="32"/>
      <c r="L42" s="32"/>
    </row>
    <row r="43" spans="1:12" x14ac:dyDescent="0.2">
      <c r="A43" s="2"/>
      <c r="B43" s="32"/>
      <c r="C43" s="32"/>
      <c r="D43" s="32"/>
      <c r="E43" s="32"/>
      <c r="F43" s="32"/>
      <c r="G43" s="32"/>
      <c r="H43" s="32"/>
      <c r="I43" s="32"/>
      <c r="J43" s="32"/>
      <c r="K43" s="32"/>
      <c r="L43" s="32"/>
    </row>
    <row r="44" spans="1:12" x14ac:dyDescent="0.2">
      <c r="A44" s="2"/>
      <c r="B44" s="32"/>
      <c r="C44" s="32"/>
      <c r="D44" s="32"/>
      <c r="E44" s="32"/>
      <c r="F44" s="32"/>
      <c r="G44" s="32"/>
      <c r="H44" s="32"/>
      <c r="I44" s="32"/>
      <c r="J44" s="32"/>
      <c r="K44" s="32"/>
      <c r="L44" s="32"/>
    </row>
    <row r="45" spans="1:12" x14ac:dyDescent="0.2">
      <c r="A45" s="2"/>
      <c r="B45" s="32"/>
      <c r="C45" s="32"/>
      <c r="D45" s="32"/>
      <c r="E45" s="32"/>
      <c r="F45" s="32"/>
      <c r="G45" s="32"/>
      <c r="H45" s="32"/>
      <c r="I45" s="32"/>
      <c r="J45" s="32"/>
      <c r="K45" s="32"/>
      <c r="L45" s="32"/>
    </row>
    <row r="46" spans="1:12" x14ac:dyDescent="0.2">
      <c r="A46" s="2"/>
      <c r="B46" s="32"/>
      <c r="C46" s="32"/>
      <c r="D46" s="32"/>
      <c r="E46" s="32"/>
      <c r="F46" s="32"/>
      <c r="G46" s="32"/>
      <c r="H46" s="32"/>
      <c r="I46" s="32"/>
      <c r="J46" s="32"/>
      <c r="K46" s="32"/>
      <c r="L46" s="32"/>
    </row>
    <row r="47" spans="1:12" x14ac:dyDescent="0.2">
      <c r="A47" s="2"/>
      <c r="B47" s="32"/>
      <c r="C47" s="32"/>
      <c r="D47" s="32"/>
      <c r="E47" s="32"/>
      <c r="F47" s="32"/>
      <c r="G47" s="32"/>
      <c r="H47" s="32"/>
      <c r="I47" s="32"/>
      <c r="J47" s="32"/>
      <c r="K47" s="32"/>
      <c r="L47" s="32"/>
    </row>
    <row r="48" spans="1:12" x14ac:dyDescent="0.2">
      <c r="A48" s="2"/>
      <c r="B48" s="32"/>
      <c r="C48" s="32"/>
      <c r="D48" s="32"/>
      <c r="E48" s="32"/>
      <c r="F48" s="32"/>
      <c r="G48" s="32"/>
      <c r="H48" s="32"/>
      <c r="I48" s="32"/>
      <c r="J48" s="32"/>
      <c r="K48" s="32"/>
      <c r="L48" s="32"/>
    </row>
    <row r="49" spans="1:12" x14ac:dyDescent="0.2">
      <c r="A49" s="2"/>
      <c r="B49" s="32"/>
      <c r="C49" s="32"/>
      <c r="D49" s="32"/>
      <c r="E49" s="32"/>
      <c r="F49" s="32"/>
      <c r="G49" s="32"/>
      <c r="H49" s="32"/>
      <c r="I49" s="32"/>
      <c r="J49" s="32"/>
      <c r="K49" s="32"/>
      <c r="L49" s="32"/>
    </row>
    <row r="50" spans="1:12" x14ac:dyDescent="0.2">
      <c r="A50" s="2"/>
      <c r="B50" s="32"/>
      <c r="C50" s="32"/>
      <c r="D50" s="32"/>
      <c r="E50" s="32"/>
      <c r="F50" s="32"/>
      <c r="G50" s="32"/>
      <c r="H50" s="32"/>
      <c r="I50" s="32"/>
      <c r="J50" s="32"/>
      <c r="K50" s="32"/>
      <c r="L50" s="32"/>
    </row>
    <row r="51" spans="1:12" x14ac:dyDescent="0.2">
      <c r="A51" s="2"/>
      <c r="B51" s="32"/>
      <c r="C51" s="32"/>
      <c r="D51" s="32"/>
      <c r="E51" s="32"/>
      <c r="F51" s="32"/>
      <c r="G51" s="32"/>
      <c r="H51" s="32"/>
      <c r="I51" s="32"/>
      <c r="J51" s="32"/>
      <c r="K51" s="32"/>
      <c r="L51" s="32"/>
    </row>
    <row r="52" spans="1:12" x14ac:dyDescent="0.2">
      <c r="A52" s="2"/>
      <c r="B52" s="32"/>
      <c r="C52" s="32"/>
      <c r="D52" s="32"/>
      <c r="E52" s="32"/>
      <c r="F52" s="32"/>
      <c r="G52" s="32"/>
      <c r="H52" s="32"/>
      <c r="I52" s="32"/>
      <c r="J52" s="32"/>
      <c r="K52" s="32"/>
      <c r="L52" s="32"/>
    </row>
    <row r="53" spans="1:12" x14ac:dyDescent="0.2">
      <c r="A53" s="2"/>
      <c r="B53" s="32"/>
      <c r="C53" s="32"/>
      <c r="D53" s="32"/>
      <c r="E53" s="32"/>
      <c r="F53" s="32"/>
      <c r="G53" s="32"/>
      <c r="H53" s="32"/>
      <c r="I53" s="32"/>
      <c r="J53" s="32"/>
      <c r="K53" s="32"/>
      <c r="L53" s="32"/>
    </row>
    <row r="54" spans="1:12" x14ac:dyDescent="0.2">
      <c r="A54" s="2"/>
      <c r="B54" s="32"/>
      <c r="C54" s="32"/>
      <c r="D54" s="32"/>
      <c r="E54" s="32"/>
      <c r="F54" s="32"/>
      <c r="G54" s="32"/>
      <c r="H54" s="32"/>
      <c r="I54" s="32"/>
      <c r="J54" s="32"/>
      <c r="K54" s="32"/>
      <c r="L54" s="32"/>
    </row>
    <row r="55" spans="1:12" x14ac:dyDescent="0.2">
      <c r="A55" s="2"/>
      <c r="B55" s="31"/>
      <c r="C55" s="31"/>
      <c r="D55" s="31"/>
      <c r="E55" s="31"/>
      <c r="F55" s="31"/>
      <c r="G55" s="31"/>
      <c r="H55" s="31"/>
      <c r="I55" s="31"/>
      <c r="J55" s="31"/>
      <c r="K55" s="31"/>
      <c r="L55" s="31"/>
    </row>
    <row r="56" spans="1:12" x14ac:dyDescent="0.2">
      <c r="A56" s="2"/>
    </row>
    <row r="57" spans="1:12" x14ac:dyDescent="0.2">
      <c r="A57" s="2"/>
    </row>
    <row r="58" spans="1:12" x14ac:dyDescent="0.2">
      <c r="A58" s="2"/>
    </row>
  </sheetData>
  <phoneticPr fontId="2" type="noConversion"/>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N58"/>
  <sheetViews>
    <sheetView zoomScale="80" zoomScaleNormal="80" workbookViewId="0">
      <pane xSplit="1" ySplit="9" topLeftCell="B10" activePane="bottomRight" state="frozen"/>
      <selection activeCell="B1" sqref="B1"/>
      <selection pane="topRight" activeCell="B1" sqref="B1"/>
      <selection pane="bottomLeft" activeCell="B1" sqref="B1"/>
      <selection pane="bottomRight" activeCell="B1" sqref="B1"/>
    </sheetView>
  </sheetViews>
  <sheetFormatPr defaultRowHeight="12.75" x14ac:dyDescent="0.2"/>
  <cols>
    <col min="1" max="1" width="56" style="1" customWidth="1"/>
    <col min="2" max="9" width="8.7109375" style="1" customWidth="1"/>
    <col min="10" max="10" width="2.7109375" style="1" customWidth="1"/>
    <col min="11" max="11" width="8.7109375" style="1" bestFit="1" customWidth="1"/>
    <col min="12" max="12" width="7.7109375" style="1" customWidth="1"/>
    <col min="13" max="13" width="2.7109375" style="1" customWidth="1"/>
    <col min="14" max="21" width="8.7109375" style="1" customWidth="1"/>
    <col min="22" max="22" width="2.7109375" style="1" customWidth="1"/>
    <col min="23" max="30" width="8.7109375" style="1" customWidth="1"/>
    <col min="31" max="31" width="2.7109375" style="1" customWidth="1"/>
    <col min="32" max="39" width="8.7109375" style="1" customWidth="1"/>
    <col min="40" max="16384" width="9.140625" style="1"/>
  </cols>
  <sheetData>
    <row r="1" spans="1:40" x14ac:dyDescent="0.2">
      <c r="A1" s="40" t="s">
        <v>94</v>
      </c>
      <c r="B1" s="40">
        <f>'DELFI-tool'!AL45</f>
        <v>3</v>
      </c>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row>
    <row r="2" spans="1:40" x14ac:dyDescent="0.2">
      <c r="A2" s="40" t="s">
        <v>8</v>
      </c>
      <c r="B2" s="40"/>
      <c r="C2" s="40"/>
      <c r="D2" s="40"/>
      <c r="E2" s="40"/>
      <c r="F2" s="40"/>
      <c r="G2" s="40"/>
      <c r="H2" s="40"/>
      <c r="I2" s="40"/>
      <c r="J2" s="40"/>
      <c r="K2" s="40"/>
      <c r="L2" s="40"/>
      <c r="M2" s="41" t="s">
        <v>1</v>
      </c>
      <c r="N2" s="42">
        <v>1</v>
      </c>
      <c r="O2" s="40"/>
      <c r="P2" s="40"/>
      <c r="Q2" s="40"/>
      <c r="R2" s="40"/>
      <c r="S2" s="40"/>
      <c r="T2" s="40"/>
      <c r="U2" s="40"/>
      <c r="V2" s="40"/>
      <c r="W2" s="40"/>
      <c r="X2" s="40"/>
      <c r="Y2" s="40"/>
      <c r="Z2" s="40"/>
      <c r="AA2" s="40"/>
      <c r="AB2" s="40"/>
      <c r="AC2" s="40"/>
      <c r="AD2" s="40"/>
      <c r="AE2" s="40"/>
      <c r="AF2" s="40"/>
      <c r="AG2" s="40"/>
      <c r="AH2" s="40"/>
      <c r="AI2" s="40"/>
      <c r="AJ2" s="40"/>
      <c r="AK2" s="40"/>
      <c r="AL2" s="40"/>
      <c r="AM2" s="40"/>
      <c r="AN2" s="40"/>
    </row>
    <row r="3" spans="1:40" x14ac:dyDescent="0.2">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row>
    <row r="4" spans="1:40" x14ac:dyDescent="0.2">
      <c r="A4" s="40"/>
      <c r="B4" s="40"/>
      <c r="C4" s="40"/>
      <c r="D4" s="40"/>
      <c r="E4" s="40"/>
      <c r="F4" s="40"/>
      <c r="G4" s="40"/>
      <c r="H4" s="40"/>
      <c r="I4" s="40"/>
      <c r="J4" s="40"/>
      <c r="K4" s="40"/>
      <c r="L4" s="40"/>
      <c r="M4" s="41" t="s">
        <v>4</v>
      </c>
      <c r="N4" s="42">
        <f>'DELFI-tool'!G45</f>
        <v>0</v>
      </c>
      <c r="O4" s="42">
        <f>'DELFI-tool'!H45</f>
        <v>0</v>
      </c>
      <c r="P4" s="42">
        <f>'DELFI-tool'!I45</f>
        <v>0</v>
      </c>
      <c r="Q4" s="42">
        <f>'DELFI-tool'!J45</f>
        <v>0</v>
      </c>
      <c r="R4" s="42">
        <f>'DELFI-tool'!K45</f>
        <v>0</v>
      </c>
      <c r="S4" s="42">
        <f>'DELFI-tool'!L45</f>
        <v>0</v>
      </c>
      <c r="T4" s="42">
        <f>'DELFI-tool'!M45</f>
        <v>0</v>
      </c>
      <c r="U4" s="42">
        <f>'DELFI-tool'!N45</f>
        <v>0</v>
      </c>
      <c r="V4" s="40"/>
      <c r="W4" s="40"/>
      <c r="X4" s="40"/>
      <c r="Y4" s="40"/>
      <c r="Z4" s="40"/>
      <c r="AA4" s="40"/>
      <c r="AB4" s="40"/>
      <c r="AC4" s="40"/>
      <c r="AD4" s="40"/>
      <c r="AE4" s="40"/>
      <c r="AF4" s="40"/>
      <c r="AG4" s="40"/>
      <c r="AH4" s="40"/>
      <c r="AI4" s="40"/>
      <c r="AJ4" s="40"/>
      <c r="AK4" s="40"/>
      <c r="AL4" s="40"/>
      <c r="AM4" s="40"/>
      <c r="AN4" s="40"/>
    </row>
    <row r="5" spans="1:40" x14ac:dyDescent="0.2">
      <c r="A5" s="40"/>
      <c r="B5" s="40"/>
      <c r="C5" s="40"/>
      <c r="D5" s="40"/>
      <c r="E5" s="40"/>
      <c r="F5" s="40"/>
      <c r="G5" s="40"/>
      <c r="H5" s="40"/>
      <c r="I5" s="40"/>
      <c r="J5" s="40"/>
      <c r="K5" s="40"/>
      <c r="L5" s="40"/>
      <c r="M5" s="41"/>
      <c r="N5" s="42"/>
      <c r="O5" s="42"/>
      <c r="P5" s="42"/>
      <c r="Q5" s="42"/>
      <c r="R5" s="42"/>
      <c r="S5" s="42"/>
      <c r="T5" s="42"/>
      <c r="U5" s="42"/>
      <c r="V5" s="40"/>
      <c r="W5" s="40"/>
      <c r="X5" s="40"/>
      <c r="Y5" s="40"/>
      <c r="Z5" s="40"/>
      <c r="AA5" s="40"/>
      <c r="AB5" s="40"/>
      <c r="AC5" s="40"/>
      <c r="AD5" s="40"/>
      <c r="AE5" s="40"/>
      <c r="AF5" s="40"/>
      <c r="AG5" s="40"/>
      <c r="AH5" s="40"/>
      <c r="AI5" s="40"/>
      <c r="AJ5" s="40"/>
      <c r="AK5" s="40"/>
      <c r="AL5" s="40"/>
      <c r="AM5" s="40"/>
      <c r="AN5" s="40"/>
    </row>
    <row r="6" spans="1:40" x14ac:dyDescent="0.2">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row>
    <row r="7" spans="1:40" x14ac:dyDescent="0.2">
      <c r="A7" s="40"/>
      <c r="B7" s="43" t="s">
        <v>50</v>
      </c>
      <c r="C7" s="40"/>
      <c r="D7" s="40"/>
      <c r="E7" s="40"/>
      <c r="F7" s="40"/>
      <c r="G7" s="40"/>
      <c r="H7" s="40"/>
      <c r="I7" s="40"/>
      <c r="J7" s="40"/>
      <c r="K7" s="40"/>
      <c r="L7" s="40"/>
      <c r="M7" s="41"/>
      <c r="N7" s="43" t="s">
        <v>49</v>
      </c>
      <c r="O7" s="40"/>
      <c r="P7" s="40"/>
      <c r="Q7" s="40"/>
      <c r="R7" s="40"/>
      <c r="S7" s="40"/>
      <c r="T7" s="40"/>
      <c r="U7" s="40"/>
      <c r="V7" s="40"/>
      <c r="W7" s="43" t="s">
        <v>52</v>
      </c>
      <c r="X7" s="40"/>
      <c r="Y7" s="40"/>
      <c r="Z7" s="40"/>
      <c r="AA7" s="40"/>
      <c r="AB7" s="40"/>
      <c r="AC7" s="40"/>
      <c r="AD7" s="40"/>
      <c r="AE7" s="40"/>
      <c r="AF7" s="43" t="s">
        <v>48</v>
      </c>
      <c r="AG7" s="40"/>
      <c r="AH7" s="40"/>
      <c r="AI7" s="40"/>
      <c r="AJ7" s="40"/>
      <c r="AK7" s="40"/>
      <c r="AL7" s="40"/>
      <c r="AM7" s="40"/>
      <c r="AN7" s="40"/>
    </row>
    <row r="8" spans="1:40" x14ac:dyDescent="0.2">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row>
    <row r="9" spans="1:40" x14ac:dyDescent="0.2">
      <c r="A9" s="43"/>
      <c r="B9" s="40">
        <v>1</v>
      </c>
      <c r="C9" s="40">
        <v>2</v>
      </c>
      <c r="D9" s="40">
        <v>3</v>
      </c>
      <c r="E9" s="40">
        <v>4</v>
      </c>
      <c r="F9" s="40">
        <v>5</v>
      </c>
      <c r="G9" s="40">
        <v>6</v>
      </c>
      <c r="H9" s="40">
        <v>7</v>
      </c>
      <c r="I9" s="40">
        <v>8</v>
      </c>
      <c r="J9" s="40"/>
      <c r="K9" s="40" t="s">
        <v>16</v>
      </c>
      <c r="L9" s="40" t="s">
        <v>51</v>
      </c>
      <c r="M9" s="40"/>
      <c r="N9" s="40">
        <v>1</v>
      </c>
      <c r="O9" s="40">
        <v>2</v>
      </c>
      <c r="P9" s="40">
        <v>3</v>
      </c>
      <c r="Q9" s="40">
        <v>4</v>
      </c>
      <c r="R9" s="40">
        <v>5</v>
      </c>
      <c r="S9" s="40">
        <v>6</v>
      </c>
      <c r="T9" s="40">
        <v>7</v>
      </c>
      <c r="U9" s="40">
        <v>8</v>
      </c>
      <c r="V9" s="40"/>
      <c r="W9" s="40">
        <v>1</v>
      </c>
      <c r="X9" s="40">
        <v>2</v>
      </c>
      <c r="Y9" s="40">
        <v>3</v>
      </c>
      <c r="Z9" s="40">
        <v>4</v>
      </c>
      <c r="AA9" s="40">
        <v>5</v>
      </c>
      <c r="AB9" s="40">
        <v>6</v>
      </c>
      <c r="AC9" s="40">
        <v>7</v>
      </c>
      <c r="AD9" s="40">
        <v>8</v>
      </c>
      <c r="AE9" s="40"/>
      <c r="AF9" s="40">
        <v>1</v>
      </c>
      <c r="AG9" s="40">
        <v>2</v>
      </c>
      <c r="AH9" s="40">
        <v>3</v>
      </c>
      <c r="AI9" s="40">
        <v>4</v>
      </c>
      <c r="AJ9" s="40">
        <v>5</v>
      </c>
      <c r="AK9" s="40">
        <v>6</v>
      </c>
      <c r="AL9" s="40">
        <v>7</v>
      </c>
      <c r="AM9" s="40">
        <v>8</v>
      </c>
      <c r="AN9" s="40"/>
    </row>
    <row r="10" spans="1:40" x14ac:dyDescent="0.2">
      <c r="A10" s="37" t="s">
        <v>53</v>
      </c>
      <c r="B10" s="44"/>
      <c r="C10" s="44"/>
      <c r="D10" s="44"/>
      <c r="E10" s="44"/>
      <c r="F10" s="44"/>
      <c r="G10" s="44"/>
      <c r="H10" s="44"/>
      <c r="I10" s="44"/>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row>
    <row r="11" spans="1:40" x14ac:dyDescent="0.2">
      <c r="A11" s="38" t="s">
        <v>54</v>
      </c>
      <c r="B11" s="45">
        <v>1.0454881738665701E-2</v>
      </c>
      <c r="C11" s="45">
        <v>-5.7996528730136401E-2</v>
      </c>
      <c r="D11" s="45">
        <v>-9.6747305352600899E-2</v>
      </c>
      <c r="E11" s="45">
        <v>-9.8024679758937305E-2</v>
      </c>
      <c r="F11" s="45">
        <v>-6.6843941076703994E-2</v>
      </c>
      <c r="G11" s="45">
        <v>-4.8226593573709599E-2</v>
      </c>
      <c r="H11" s="45">
        <v>-2.8695088102523199E-2</v>
      </c>
      <c r="I11" s="45">
        <v>-2.3174065086570501E-2</v>
      </c>
      <c r="J11" s="40"/>
      <c r="K11" s="40" t="s">
        <v>2</v>
      </c>
      <c r="L11" s="42">
        <v>1.5</v>
      </c>
      <c r="M11" s="40"/>
      <c r="N11" s="46">
        <f t="shared" ref="N11:N18" si="0">($N$4*B11)/$N$2</f>
        <v>0</v>
      </c>
      <c r="O11" s="46">
        <f t="shared" ref="O11:O18" si="1">($N$4*C11+($O$4-$N$4)*B11)/$N$2</f>
        <v>0</v>
      </c>
      <c r="P11" s="46">
        <f t="shared" ref="P11:P18" si="2">($N$4*D11+($O$4-$N$4)*C11+($P$4-$O$4)*B11)/$N$2</f>
        <v>0</v>
      </c>
      <c r="Q11" s="46">
        <f t="shared" ref="Q11:Q18" si="3">($N$4*E11+($O$4-$N$4)*D11+($P$4-$O$4)*C11+($Q$4-$P$4)*B11)/$N$2</f>
        <v>0</v>
      </c>
      <c r="R11" s="46">
        <f t="shared" ref="R11:R18" si="4">($N$4*F11+($O$4-$N$4)*E11+($P$4-$O$4)*D11+($Q$4-$P$4)*C11+($R$4-$Q$4)*B11)/$N$2</f>
        <v>0</v>
      </c>
      <c r="S11" s="46">
        <f t="shared" ref="S11:S18" si="5">($N$4*G11+($O$4-$N$4)*F11+($P$4-$O$4)*E11+($Q$4-$P$4)*D11+($R$4-$Q$4)*C11+($S$4-$R$4)*B11)/$N$2</f>
        <v>0</v>
      </c>
      <c r="T11" s="46">
        <f t="shared" ref="T11:T18" si="6">($N$4*H11+($O$4-$N$4)*G11+($P$4-$O$4)*F11+($Q$4-$P$4)*E11+($R$4-$Q$4)*D11+($S$4-$R$4)*C11+($T$4-$S$4)*B11)/$N$2</f>
        <v>0</v>
      </c>
      <c r="U11" s="46">
        <f t="shared" ref="U11:U18" si="7">($N$4*I11+($O$4-$N$4)*H11+($P$4-$O$4)*G11+($Q$4-$P$4)*F11+($R$4-$Q$4)*E11+($S$4-$R$4)*D11+($T$4-$S$4)*C11+($U$4-$T$4)*B11)/$N$2</f>
        <v>0</v>
      </c>
      <c r="V11" s="40"/>
      <c r="W11" s="46">
        <f t="shared" ref="W11:W18" si="8">($N$4*B11)/$N$2</f>
        <v>0</v>
      </c>
      <c r="X11" s="46">
        <f t="shared" ref="X11:X18" si="9">($N$4*C11+$O$4*B11)/$N$2</f>
        <v>0</v>
      </c>
      <c r="Y11" s="46">
        <f t="shared" ref="Y11:Y18" si="10">($N$4*D11+$O$4*C11+$P$4*B11)/$N$2</f>
        <v>0</v>
      </c>
      <c r="Z11" s="46">
        <f t="shared" ref="Z11:Z18" si="11">($N$4*E11+$O$4*D11+$P$4*C11+$Q$4*B11)/$N$2</f>
        <v>0</v>
      </c>
      <c r="AA11" s="46">
        <f t="shared" ref="AA11:AA18" si="12">($N$4*F11+$O$4*E11+$P$4*D11+$Q$4*C11+$R$4*B11)/$N$2</f>
        <v>0</v>
      </c>
      <c r="AB11" s="46">
        <f t="shared" ref="AB11:AB18" si="13">($N$4*G11+$O$4*F11+$P$4*E11+$Q$4*D11+$R$4*C11+$S$4*B11)/$N$2</f>
        <v>0</v>
      </c>
      <c r="AC11" s="46">
        <f t="shared" ref="AC11:AC18" si="14">($N$4*H11+$O$4*G11+$P$4*F11+$Q$4*E11+$R$4*D11+$S$4*C11+$T$4*B11)/$N$2</f>
        <v>0</v>
      </c>
      <c r="AD11" s="46">
        <f t="shared" ref="AD11:AD18" si="15">($N$4*I11+$O$4*H11+$P$4*G11+$Q$4*F11+$R$4*E11+$S$4*D11+$T$4*C11+$U$4*B11)/$N$2</f>
        <v>0</v>
      </c>
      <c r="AE11" s="40"/>
      <c r="AF11" s="46">
        <f t="shared" ref="AF11:AM18" si="16">W11-B11</f>
        <v>-1.0454881738665701E-2</v>
      </c>
      <c r="AG11" s="46">
        <f t="shared" si="16"/>
        <v>5.7996528730136401E-2</v>
      </c>
      <c r="AH11" s="46">
        <f t="shared" si="16"/>
        <v>9.6747305352600899E-2</v>
      </c>
      <c r="AI11" s="46">
        <f t="shared" si="16"/>
        <v>9.8024679758937305E-2</v>
      </c>
      <c r="AJ11" s="46">
        <f t="shared" si="16"/>
        <v>6.6843941076703994E-2</v>
      </c>
      <c r="AK11" s="46">
        <f t="shared" si="16"/>
        <v>4.8226593573709599E-2</v>
      </c>
      <c r="AL11" s="46">
        <f t="shared" si="16"/>
        <v>2.8695088102523199E-2</v>
      </c>
      <c r="AM11" s="46">
        <f t="shared" si="16"/>
        <v>2.3174065086570501E-2</v>
      </c>
      <c r="AN11" s="40"/>
    </row>
    <row r="12" spans="1:40" x14ac:dyDescent="0.2">
      <c r="A12" s="38" t="s">
        <v>55</v>
      </c>
      <c r="B12" s="45">
        <v>0.14876916546931901</v>
      </c>
      <c r="C12" s="45">
        <v>0.31003139266702001</v>
      </c>
      <c r="D12" s="45">
        <v>0.37242616644333498</v>
      </c>
      <c r="E12" s="45">
        <v>0.46359283010800201</v>
      </c>
      <c r="F12" s="45">
        <v>0.57414746383357096</v>
      </c>
      <c r="G12" s="45">
        <v>0.69789872380062601</v>
      </c>
      <c r="H12" s="45">
        <v>0.81338548550269496</v>
      </c>
      <c r="I12" s="45">
        <v>0.88822208331472996</v>
      </c>
      <c r="J12" s="40"/>
      <c r="K12" s="40" t="s">
        <v>2</v>
      </c>
      <c r="L12" s="42">
        <v>1.5</v>
      </c>
      <c r="M12" s="40"/>
      <c r="N12" s="46">
        <f t="shared" si="0"/>
        <v>0</v>
      </c>
      <c r="O12" s="46">
        <f t="shared" si="1"/>
        <v>0</v>
      </c>
      <c r="P12" s="46">
        <f t="shared" si="2"/>
        <v>0</v>
      </c>
      <c r="Q12" s="46">
        <f t="shared" si="3"/>
        <v>0</v>
      </c>
      <c r="R12" s="46">
        <f t="shared" si="4"/>
        <v>0</v>
      </c>
      <c r="S12" s="46">
        <f t="shared" si="5"/>
        <v>0</v>
      </c>
      <c r="T12" s="46">
        <f t="shared" si="6"/>
        <v>0</v>
      </c>
      <c r="U12" s="46">
        <f t="shared" si="7"/>
        <v>0</v>
      </c>
      <c r="V12" s="40"/>
      <c r="W12" s="46">
        <f t="shared" si="8"/>
        <v>0</v>
      </c>
      <c r="X12" s="46">
        <f t="shared" si="9"/>
        <v>0</v>
      </c>
      <c r="Y12" s="46">
        <f t="shared" si="10"/>
        <v>0</v>
      </c>
      <c r="Z12" s="46">
        <f t="shared" si="11"/>
        <v>0</v>
      </c>
      <c r="AA12" s="46">
        <f t="shared" si="12"/>
        <v>0</v>
      </c>
      <c r="AB12" s="46">
        <f t="shared" si="13"/>
        <v>0</v>
      </c>
      <c r="AC12" s="46">
        <f t="shared" si="14"/>
        <v>0</v>
      </c>
      <c r="AD12" s="46">
        <f t="shared" si="15"/>
        <v>0</v>
      </c>
      <c r="AE12" s="40"/>
      <c r="AF12" s="46">
        <f t="shared" si="16"/>
        <v>-0.14876916546931901</v>
      </c>
      <c r="AG12" s="46">
        <f t="shared" si="16"/>
        <v>-0.31003139266702001</v>
      </c>
      <c r="AH12" s="46">
        <f t="shared" si="16"/>
        <v>-0.37242616644333498</v>
      </c>
      <c r="AI12" s="46">
        <f t="shared" si="16"/>
        <v>-0.46359283010800201</v>
      </c>
      <c r="AJ12" s="46">
        <f t="shared" si="16"/>
        <v>-0.57414746383357096</v>
      </c>
      <c r="AK12" s="46">
        <f t="shared" si="16"/>
        <v>-0.69789872380062601</v>
      </c>
      <c r="AL12" s="46">
        <f t="shared" si="16"/>
        <v>-0.81338548550269496</v>
      </c>
      <c r="AM12" s="46">
        <f t="shared" si="16"/>
        <v>-0.88822208331472996</v>
      </c>
      <c r="AN12" s="40"/>
    </row>
    <row r="13" spans="1:40" x14ac:dyDescent="0.2">
      <c r="A13" s="38" t="s">
        <v>56</v>
      </c>
      <c r="B13" s="45">
        <v>4.86895050010503E-2</v>
      </c>
      <c r="C13" s="45">
        <v>9.3593407384337801E-2</v>
      </c>
      <c r="D13" s="45">
        <v>0.22045440992749499</v>
      </c>
      <c r="E13" s="45">
        <v>0.44029378600876401</v>
      </c>
      <c r="F13" s="45">
        <v>0.684639175438152</v>
      </c>
      <c r="G13" s="45">
        <v>0.89021489110314</v>
      </c>
      <c r="H13" s="45">
        <v>1.00249635561628</v>
      </c>
      <c r="I13" s="45">
        <v>1.0739875453966099</v>
      </c>
      <c r="J13" s="40"/>
      <c r="K13" s="40" t="s">
        <v>2</v>
      </c>
      <c r="L13" s="42">
        <v>1.5</v>
      </c>
      <c r="M13" s="40"/>
      <c r="N13" s="46">
        <f t="shared" si="0"/>
        <v>0</v>
      </c>
      <c r="O13" s="46">
        <f t="shared" si="1"/>
        <v>0</v>
      </c>
      <c r="P13" s="46">
        <f t="shared" si="2"/>
        <v>0</v>
      </c>
      <c r="Q13" s="46">
        <f t="shared" si="3"/>
        <v>0</v>
      </c>
      <c r="R13" s="46">
        <f t="shared" si="4"/>
        <v>0</v>
      </c>
      <c r="S13" s="46">
        <f t="shared" si="5"/>
        <v>0</v>
      </c>
      <c r="T13" s="46">
        <f t="shared" si="6"/>
        <v>0</v>
      </c>
      <c r="U13" s="46">
        <f t="shared" si="7"/>
        <v>0</v>
      </c>
      <c r="V13" s="46"/>
      <c r="W13" s="46">
        <f t="shared" si="8"/>
        <v>0</v>
      </c>
      <c r="X13" s="46">
        <f t="shared" si="9"/>
        <v>0</v>
      </c>
      <c r="Y13" s="46">
        <f t="shared" si="10"/>
        <v>0</v>
      </c>
      <c r="Z13" s="46">
        <f t="shared" si="11"/>
        <v>0</v>
      </c>
      <c r="AA13" s="46">
        <f t="shared" si="12"/>
        <v>0</v>
      </c>
      <c r="AB13" s="46">
        <f t="shared" si="13"/>
        <v>0</v>
      </c>
      <c r="AC13" s="46">
        <f t="shared" si="14"/>
        <v>0</v>
      </c>
      <c r="AD13" s="46">
        <f t="shared" si="15"/>
        <v>0</v>
      </c>
      <c r="AE13" s="40"/>
      <c r="AF13" s="46">
        <f t="shared" si="16"/>
        <v>-4.86895050010503E-2</v>
      </c>
      <c r="AG13" s="46">
        <f t="shared" si="16"/>
        <v>-9.3593407384337801E-2</v>
      </c>
      <c r="AH13" s="46">
        <f t="shared" si="16"/>
        <v>-0.22045440992749499</v>
      </c>
      <c r="AI13" s="46">
        <f t="shared" si="16"/>
        <v>-0.44029378600876401</v>
      </c>
      <c r="AJ13" s="46">
        <f t="shared" si="16"/>
        <v>-0.684639175438152</v>
      </c>
      <c r="AK13" s="46">
        <f t="shared" si="16"/>
        <v>-0.89021489110314</v>
      </c>
      <c r="AL13" s="46">
        <f t="shared" si="16"/>
        <v>-1.00249635561628</v>
      </c>
      <c r="AM13" s="46">
        <f t="shared" si="16"/>
        <v>-1.0739875453966099</v>
      </c>
      <c r="AN13" s="40"/>
    </row>
    <row r="14" spans="1:40" x14ac:dyDescent="0.2">
      <c r="A14" s="38" t="s">
        <v>57</v>
      </c>
      <c r="B14" s="45">
        <v>2.98454620821384E-2</v>
      </c>
      <c r="C14" s="45">
        <v>-0.36285768344185798</v>
      </c>
      <c r="D14" s="45">
        <v>-0.61784102423941301</v>
      </c>
      <c r="E14" s="45">
        <v>-0.33515325396621398</v>
      </c>
      <c r="F14" s="45">
        <v>-0.21158538467878399</v>
      </c>
      <c r="G14" s="45">
        <v>-4.3050272155434999E-2</v>
      </c>
      <c r="H14" s="45">
        <v>-4.30139589077147E-3</v>
      </c>
      <c r="I14" s="45">
        <v>-6.0259662577967298E-2</v>
      </c>
      <c r="J14" s="40"/>
      <c r="K14" s="40" t="s">
        <v>2</v>
      </c>
      <c r="L14" s="42">
        <v>1.5</v>
      </c>
      <c r="M14" s="40"/>
      <c r="N14" s="46">
        <f t="shared" si="0"/>
        <v>0</v>
      </c>
      <c r="O14" s="46">
        <f t="shared" si="1"/>
        <v>0</v>
      </c>
      <c r="P14" s="46">
        <f t="shared" si="2"/>
        <v>0</v>
      </c>
      <c r="Q14" s="46">
        <f t="shared" si="3"/>
        <v>0</v>
      </c>
      <c r="R14" s="46">
        <f t="shared" si="4"/>
        <v>0</v>
      </c>
      <c r="S14" s="46">
        <f t="shared" si="5"/>
        <v>0</v>
      </c>
      <c r="T14" s="46">
        <f t="shared" si="6"/>
        <v>0</v>
      </c>
      <c r="U14" s="46">
        <f t="shared" si="7"/>
        <v>0</v>
      </c>
      <c r="V14" s="40"/>
      <c r="W14" s="46">
        <f t="shared" si="8"/>
        <v>0</v>
      </c>
      <c r="X14" s="46">
        <f t="shared" si="9"/>
        <v>0</v>
      </c>
      <c r="Y14" s="46">
        <f t="shared" si="10"/>
        <v>0</v>
      </c>
      <c r="Z14" s="46">
        <f t="shared" si="11"/>
        <v>0</v>
      </c>
      <c r="AA14" s="46">
        <f t="shared" si="12"/>
        <v>0</v>
      </c>
      <c r="AB14" s="46">
        <f t="shared" si="13"/>
        <v>0</v>
      </c>
      <c r="AC14" s="46">
        <f t="shared" si="14"/>
        <v>0</v>
      </c>
      <c r="AD14" s="46">
        <f t="shared" si="15"/>
        <v>0</v>
      </c>
      <c r="AE14" s="40"/>
      <c r="AF14" s="46">
        <f t="shared" si="16"/>
        <v>-2.98454620821384E-2</v>
      </c>
      <c r="AG14" s="46">
        <f t="shared" si="16"/>
        <v>0.36285768344185798</v>
      </c>
      <c r="AH14" s="46">
        <f t="shared" si="16"/>
        <v>0.61784102423941301</v>
      </c>
      <c r="AI14" s="46">
        <f t="shared" si="16"/>
        <v>0.33515325396621398</v>
      </c>
      <c r="AJ14" s="46">
        <f t="shared" si="16"/>
        <v>0.21158538467878399</v>
      </c>
      <c r="AK14" s="46">
        <f t="shared" si="16"/>
        <v>4.3050272155434999E-2</v>
      </c>
      <c r="AL14" s="46">
        <f t="shared" si="16"/>
        <v>4.30139589077147E-3</v>
      </c>
      <c r="AM14" s="46">
        <f t="shared" si="16"/>
        <v>6.0259662577967298E-2</v>
      </c>
      <c r="AN14" s="40"/>
    </row>
    <row r="15" spans="1:40" x14ac:dyDescent="0.2">
      <c r="A15" s="38" t="s">
        <v>58</v>
      </c>
      <c r="B15" s="45">
        <v>-1.14089515142648E-2</v>
      </c>
      <c r="C15" s="45">
        <v>-0.12287605919254201</v>
      </c>
      <c r="D15" s="45">
        <v>-0.188833662169726</v>
      </c>
      <c r="E15" s="45">
        <v>-0.22615248721373801</v>
      </c>
      <c r="F15" s="45">
        <v>-0.256060189291206</v>
      </c>
      <c r="G15" s="45">
        <v>-0.29053241808873898</v>
      </c>
      <c r="H15" s="45">
        <v>-0.32245099166985303</v>
      </c>
      <c r="I15" s="45">
        <v>-0.34369157734196298</v>
      </c>
      <c r="J15" s="40"/>
      <c r="K15" s="40" t="s">
        <v>2</v>
      </c>
      <c r="L15" s="42">
        <v>1.5</v>
      </c>
      <c r="M15" s="40"/>
      <c r="N15" s="46">
        <f t="shared" si="0"/>
        <v>0</v>
      </c>
      <c r="O15" s="46">
        <f t="shared" si="1"/>
        <v>0</v>
      </c>
      <c r="P15" s="46">
        <f t="shared" si="2"/>
        <v>0</v>
      </c>
      <c r="Q15" s="46">
        <f t="shared" si="3"/>
        <v>0</v>
      </c>
      <c r="R15" s="46">
        <f t="shared" si="4"/>
        <v>0</v>
      </c>
      <c r="S15" s="46">
        <f t="shared" si="5"/>
        <v>0</v>
      </c>
      <c r="T15" s="46">
        <f t="shared" si="6"/>
        <v>0</v>
      </c>
      <c r="U15" s="46">
        <f t="shared" si="7"/>
        <v>0</v>
      </c>
      <c r="V15" s="40"/>
      <c r="W15" s="46">
        <f t="shared" si="8"/>
        <v>0</v>
      </c>
      <c r="X15" s="46">
        <f t="shared" si="9"/>
        <v>0</v>
      </c>
      <c r="Y15" s="46">
        <f t="shared" si="10"/>
        <v>0</v>
      </c>
      <c r="Z15" s="46">
        <f t="shared" si="11"/>
        <v>0</v>
      </c>
      <c r="AA15" s="46">
        <f t="shared" si="12"/>
        <v>0</v>
      </c>
      <c r="AB15" s="46">
        <f t="shared" si="13"/>
        <v>0</v>
      </c>
      <c r="AC15" s="46">
        <f t="shared" si="14"/>
        <v>0</v>
      </c>
      <c r="AD15" s="46">
        <f t="shared" si="15"/>
        <v>0</v>
      </c>
      <c r="AE15" s="40"/>
      <c r="AF15" s="46">
        <f t="shared" si="16"/>
        <v>1.14089515142648E-2</v>
      </c>
      <c r="AG15" s="46">
        <f t="shared" si="16"/>
        <v>0.12287605919254201</v>
      </c>
      <c r="AH15" s="46">
        <f t="shared" si="16"/>
        <v>0.188833662169726</v>
      </c>
      <c r="AI15" s="46">
        <f t="shared" si="16"/>
        <v>0.22615248721373801</v>
      </c>
      <c r="AJ15" s="46">
        <f t="shared" si="16"/>
        <v>0.256060189291206</v>
      </c>
      <c r="AK15" s="46">
        <f t="shared" si="16"/>
        <v>0.29053241808873898</v>
      </c>
      <c r="AL15" s="46">
        <f t="shared" si="16"/>
        <v>0.32245099166985303</v>
      </c>
      <c r="AM15" s="46">
        <f t="shared" si="16"/>
        <v>0.34369157734196298</v>
      </c>
      <c r="AN15" s="40"/>
    </row>
    <row r="16" spans="1:40" x14ac:dyDescent="0.2">
      <c r="A16" s="38" t="s">
        <v>59</v>
      </c>
      <c r="B16" s="45">
        <v>-1.87927773792421E-2</v>
      </c>
      <c r="C16" s="45">
        <v>-0.200534542761832</v>
      </c>
      <c r="D16" s="45">
        <v>-0.30365899938753399</v>
      </c>
      <c r="E16" s="45">
        <v>-0.36456428983127398</v>
      </c>
      <c r="F16" s="45">
        <v>-0.42127631122820203</v>
      </c>
      <c r="G16" s="45">
        <v>-0.47961712233502402</v>
      </c>
      <c r="H16" s="45">
        <v>-0.52958381017355904</v>
      </c>
      <c r="I16" s="45">
        <v>-0.58027726921098899</v>
      </c>
      <c r="J16" s="40"/>
      <c r="K16" s="40" t="s">
        <v>2</v>
      </c>
      <c r="L16" s="42">
        <v>1.5</v>
      </c>
      <c r="M16" s="40"/>
      <c r="N16" s="46">
        <f t="shared" si="0"/>
        <v>0</v>
      </c>
      <c r="O16" s="46">
        <f t="shared" si="1"/>
        <v>0</v>
      </c>
      <c r="P16" s="46">
        <f t="shared" si="2"/>
        <v>0</v>
      </c>
      <c r="Q16" s="46">
        <f t="shared" si="3"/>
        <v>0</v>
      </c>
      <c r="R16" s="46">
        <f t="shared" si="4"/>
        <v>0</v>
      </c>
      <c r="S16" s="46">
        <f t="shared" si="5"/>
        <v>0</v>
      </c>
      <c r="T16" s="46">
        <f t="shared" si="6"/>
        <v>0</v>
      </c>
      <c r="U16" s="46">
        <f t="shared" si="7"/>
        <v>0</v>
      </c>
      <c r="V16" s="40"/>
      <c r="W16" s="46">
        <f t="shared" si="8"/>
        <v>0</v>
      </c>
      <c r="X16" s="46">
        <f t="shared" si="9"/>
        <v>0</v>
      </c>
      <c r="Y16" s="46">
        <f t="shared" si="10"/>
        <v>0</v>
      </c>
      <c r="Z16" s="46">
        <f t="shared" si="11"/>
        <v>0</v>
      </c>
      <c r="AA16" s="46">
        <f t="shared" si="12"/>
        <v>0</v>
      </c>
      <c r="AB16" s="46">
        <f t="shared" si="13"/>
        <v>0</v>
      </c>
      <c r="AC16" s="46">
        <f t="shared" si="14"/>
        <v>0</v>
      </c>
      <c r="AD16" s="46">
        <f t="shared" si="15"/>
        <v>0</v>
      </c>
      <c r="AE16" s="40"/>
      <c r="AF16" s="46">
        <f t="shared" si="16"/>
        <v>1.87927773792421E-2</v>
      </c>
      <c r="AG16" s="46">
        <f t="shared" si="16"/>
        <v>0.200534542761832</v>
      </c>
      <c r="AH16" s="46">
        <f t="shared" si="16"/>
        <v>0.30365899938753399</v>
      </c>
      <c r="AI16" s="46">
        <f t="shared" si="16"/>
        <v>0.36456428983127398</v>
      </c>
      <c r="AJ16" s="46">
        <f t="shared" si="16"/>
        <v>0.42127631122820203</v>
      </c>
      <c r="AK16" s="46">
        <f t="shared" si="16"/>
        <v>0.47961712233502402</v>
      </c>
      <c r="AL16" s="46">
        <f t="shared" si="16"/>
        <v>0.52958381017355904</v>
      </c>
      <c r="AM16" s="46">
        <f t="shared" si="16"/>
        <v>0.58027726921098899</v>
      </c>
      <c r="AN16" s="40"/>
    </row>
    <row r="17" spans="1:40" x14ac:dyDescent="0.2">
      <c r="A17" s="38" t="s">
        <v>60</v>
      </c>
      <c r="B17" s="45">
        <v>7.5888154844063499E-2</v>
      </c>
      <c r="C17" s="45">
        <v>7.0401188366959105E-2</v>
      </c>
      <c r="D17" s="45">
        <v>6.6674099589357605E-2</v>
      </c>
      <c r="E17" s="45">
        <v>0.100446583966742</v>
      </c>
      <c r="F17" s="45">
        <v>0.15930722736091399</v>
      </c>
      <c r="G17" s="45">
        <v>0.19119518754098999</v>
      </c>
      <c r="H17" s="45">
        <v>0.20693949650683399</v>
      </c>
      <c r="I17" s="45">
        <v>0.20512389851600901</v>
      </c>
      <c r="J17" s="40"/>
      <c r="K17" s="40" t="s">
        <v>2</v>
      </c>
      <c r="L17" s="42">
        <v>1.5</v>
      </c>
      <c r="M17" s="40"/>
      <c r="N17" s="46">
        <f t="shared" si="0"/>
        <v>0</v>
      </c>
      <c r="O17" s="46">
        <f t="shared" si="1"/>
        <v>0</v>
      </c>
      <c r="P17" s="46">
        <f t="shared" si="2"/>
        <v>0</v>
      </c>
      <c r="Q17" s="46">
        <f t="shared" si="3"/>
        <v>0</v>
      </c>
      <c r="R17" s="46">
        <f t="shared" si="4"/>
        <v>0</v>
      </c>
      <c r="S17" s="46">
        <f t="shared" si="5"/>
        <v>0</v>
      </c>
      <c r="T17" s="46">
        <f t="shared" si="6"/>
        <v>0</v>
      </c>
      <c r="U17" s="46">
        <f t="shared" si="7"/>
        <v>0</v>
      </c>
      <c r="V17" s="40"/>
      <c r="W17" s="46">
        <f t="shared" si="8"/>
        <v>0</v>
      </c>
      <c r="X17" s="46">
        <f t="shared" si="9"/>
        <v>0</v>
      </c>
      <c r="Y17" s="46">
        <f t="shared" si="10"/>
        <v>0</v>
      </c>
      <c r="Z17" s="46">
        <f t="shared" si="11"/>
        <v>0</v>
      </c>
      <c r="AA17" s="46">
        <f t="shared" si="12"/>
        <v>0</v>
      </c>
      <c r="AB17" s="46">
        <f t="shared" si="13"/>
        <v>0</v>
      </c>
      <c r="AC17" s="46">
        <f t="shared" si="14"/>
        <v>0</v>
      </c>
      <c r="AD17" s="46">
        <f t="shared" si="15"/>
        <v>0</v>
      </c>
      <c r="AE17" s="40"/>
      <c r="AF17" s="46">
        <f t="shared" si="16"/>
        <v>-7.5888154844063499E-2</v>
      </c>
      <c r="AG17" s="46">
        <f t="shared" si="16"/>
        <v>-7.0401188366959105E-2</v>
      </c>
      <c r="AH17" s="46">
        <f t="shared" si="16"/>
        <v>-6.6674099589357605E-2</v>
      </c>
      <c r="AI17" s="46">
        <f t="shared" si="16"/>
        <v>-0.100446583966742</v>
      </c>
      <c r="AJ17" s="46">
        <f t="shared" si="16"/>
        <v>-0.15930722736091399</v>
      </c>
      <c r="AK17" s="46">
        <f t="shared" si="16"/>
        <v>-0.19119518754098999</v>
      </c>
      <c r="AL17" s="46">
        <f t="shared" si="16"/>
        <v>-0.20693949650683399</v>
      </c>
      <c r="AM17" s="46">
        <f t="shared" si="16"/>
        <v>-0.20512389851600901</v>
      </c>
      <c r="AN17" s="40"/>
    </row>
    <row r="18" spans="1:40" x14ac:dyDescent="0.2">
      <c r="A18" s="38" t="s">
        <v>61</v>
      </c>
      <c r="B18" s="45">
        <v>-2.4206983091377102E-2</v>
      </c>
      <c r="C18" s="45">
        <v>-0.15142555328465501</v>
      </c>
      <c r="D18" s="45">
        <v>-0.19804224643618301</v>
      </c>
      <c r="E18" s="45">
        <v>-0.208067675509509</v>
      </c>
      <c r="F18" s="45">
        <v>-0.18722959575949499</v>
      </c>
      <c r="G18" s="45">
        <v>-0.14473475785700499</v>
      </c>
      <c r="H18" s="45">
        <v>-0.104761105237025</v>
      </c>
      <c r="I18" s="45">
        <v>-7.8225932970423198E-2</v>
      </c>
      <c r="J18" s="40"/>
      <c r="K18" s="40" t="s">
        <v>2</v>
      </c>
      <c r="L18" s="42">
        <v>0.5</v>
      </c>
      <c r="M18" s="40"/>
      <c r="N18" s="46">
        <f t="shared" si="0"/>
        <v>0</v>
      </c>
      <c r="O18" s="46">
        <f t="shared" si="1"/>
        <v>0</v>
      </c>
      <c r="P18" s="46">
        <f t="shared" si="2"/>
        <v>0</v>
      </c>
      <c r="Q18" s="46">
        <f t="shared" si="3"/>
        <v>0</v>
      </c>
      <c r="R18" s="46">
        <f t="shared" si="4"/>
        <v>0</v>
      </c>
      <c r="S18" s="46">
        <f t="shared" si="5"/>
        <v>0</v>
      </c>
      <c r="T18" s="46">
        <f t="shared" si="6"/>
        <v>0</v>
      </c>
      <c r="U18" s="46">
        <f t="shared" si="7"/>
        <v>0</v>
      </c>
      <c r="V18" s="40"/>
      <c r="W18" s="46">
        <f t="shared" si="8"/>
        <v>0</v>
      </c>
      <c r="X18" s="46">
        <f t="shared" si="9"/>
        <v>0</v>
      </c>
      <c r="Y18" s="46">
        <f t="shared" si="10"/>
        <v>0</v>
      </c>
      <c r="Z18" s="46">
        <f t="shared" si="11"/>
        <v>0</v>
      </c>
      <c r="AA18" s="46">
        <f t="shared" si="12"/>
        <v>0</v>
      </c>
      <c r="AB18" s="46">
        <f t="shared" si="13"/>
        <v>0</v>
      </c>
      <c r="AC18" s="46">
        <f t="shared" si="14"/>
        <v>0</v>
      </c>
      <c r="AD18" s="46">
        <f t="shared" si="15"/>
        <v>0</v>
      </c>
      <c r="AE18" s="40"/>
      <c r="AF18" s="46">
        <f t="shared" si="16"/>
        <v>2.4206983091377102E-2</v>
      </c>
      <c r="AG18" s="46">
        <f t="shared" si="16"/>
        <v>0.15142555328465501</v>
      </c>
      <c r="AH18" s="46">
        <f t="shared" si="16"/>
        <v>0.19804224643618301</v>
      </c>
      <c r="AI18" s="46">
        <f t="shared" si="16"/>
        <v>0.208067675509509</v>
      </c>
      <c r="AJ18" s="46">
        <f t="shared" si="16"/>
        <v>0.18722959575949499</v>
      </c>
      <c r="AK18" s="46">
        <f t="shared" si="16"/>
        <v>0.14473475785700499</v>
      </c>
      <c r="AL18" s="46">
        <f t="shared" si="16"/>
        <v>0.104761105237025</v>
      </c>
      <c r="AM18" s="46">
        <f t="shared" si="16"/>
        <v>7.8225932970423198E-2</v>
      </c>
      <c r="AN18" s="40"/>
    </row>
    <row r="19" spans="1:40" x14ac:dyDescent="0.2">
      <c r="A19" s="39"/>
      <c r="B19" s="45"/>
      <c r="C19" s="45"/>
      <c r="D19" s="45"/>
      <c r="E19" s="45"/>
      <c r="F19" s="45"/>
      <c r="G19" s="45"/>
      <c r="H19" s="45"/>
      <c r="I19" s="45"/>
      <c r="J19" s="40"/>
      <c r="K19" s="40"/>
      <c r="L19" s="42"/>
      <c r="M19" s="40"/>
      <c r="N19" s="46"/>
      <c r="O19" s="46"/>
      <c r="P19" s="46"/>
      <c r="Q19" s="46"/>
      <c r="R19" s="40"/>
      <c r="S19" s="40"/>
      <c r="T19" s="40"/>
      <c r="U19" s="40"/>
      <c r="V19" s="40"/>
      <c r="W19" s="46"/>
      <c r="X19" s="46"/>
      <c r="Y19" s="46"/>
      <c r="Z19" s="46"/>
      <c r="AA19" s="40"/>
      <c r="AB19" s="40"/>
      <c r="AC19" s="40"/>
      <c r="AD19" s="40"/>
      <c r="AE19" s="40"/>
      <c r="AF19" s="40"/>
      <c r="AG19" s="40"/>
      <c r="AH19" s="40"/>
      <c r="AI19" s="40"/>
      <c r="AJ19" s="40"/>
      <c r="AK19" s="40"/>
      <c r="AL19" s="40"/>
      <c r="AM19" s="40"/>
      <c r="AN19" s="40"/>
    </row>
    <row r="20" spans="1:40" x14ac:dyDescent="0.2">
      <c r="A20" s="37" t="s">
        <v>62</v>
      </c>
      <c r="B20" s="45"/>
      <c r="C20" s="45"/>
      <c r="D20" s="45"/>
      <c r="E20" s="45"/>
      <c r="F20" s="45"/>
      <c r="G20" s="45"/>
      <c r="H20" s="45"/>
      <c r="I20" s="45"/>
      <c r="J20" s="40"/>
      <c r="K20" s="40"/>
      <c r="L20" s="42"/>
      <c r="M20" s="40"/>
      <c r="N20" s="46"/>
      <c r="O20" s="46"/>
      <c r="P20" s="46"/>
      <c r="Q20" s="46"/>
      <c r="R20" s="40"/>
      <c r="S20" s="40"/>
      <c r="T20" s="40"/>
      <c r="U20" s="40"/>
      <c r="V20" s="40"/>
      <c r="W20" s="46"/>
      <c r="X20" s="46"/>
      <c r="Y20" s="46"/>
      <c r="Z20" s="46"/>
      <c r="AA20" s="46"/>
      <c r="AB20" s="46"/>
      <c r="AC20" s="46"/>
      <c r="AD20" s="46"/>
      <c r="AE20" s="40"/>
      <c r="AF20" s="40"/>
      <c r="AG20" s="40"/>
      <c r="AH20" s="40"/>
      <c r="AI20" s="40"/>
      <c r="AJ20" s="40"/>
      <c r="AK20" s="40"/>
      <c r="AL20" s="40"/>
      <c r="AM20" s="40"/>
      <c r="AN20" s="40"/>
    </row>
    <row r="21" spans="1:40" x14ac:dyDescent="0.2">
      <c r="A21" s="38" t="s">
        <v>63</v>
      </c>
      <c r="B21" s="45">
        <v>8.1162805445300301E-2</v>
      </c>
      <c r="C21" s="45">
        <v>0.33948491093170502</v>
      </c>
      <c r="D21" s="45">
        <v>0.42132628651478798</v>
      </c>
      <c r="E21" s="45">
        <v>0.52652022566901602</v>
      </c>
      <c r="F21" s="45">
        <v>0.52063693147288403</v>
      </c>
      <c r="G21" s="45">
        <v>0.51477667080517098</v>
      </c>
      <c r="H21" s="45">
        <v>0.52390170631040001</v>
      </c>
      <c r="I21" s="45">
        <v>0.53405995097909797</v>
      </c>
      <c r="J21" s="40"/>
      <c r="K21" s="40" t="s">
        <v>2</v>
      </c>
      <c r="L21" s="42">
        <v>2</v>
      </c>
      <c r="M21" s="40"/>
      <c r="N21" s="46">
        <f>($N$4*B21)/$N$2</f>
        <v>0</v>
      </c>
      <c r="O21" s="46">
        <f>($N$4*C21+($O$4-$N$4)*B21)/$N$2</f>
        <v>0</v>
      </c>
      <c r="P21" s="46">
        <f>($N$4*D21+($O$4-$N$4)*C21+($P$4-$O$4)*B21)/$N$2</f>
        <v>0</v>
      </c>
      <c r="Q21" s="46">
        <f>($N$4*E21+($O$4-$N$4)*D21+($P$4-$O$4)*C21+($Q$4-$P$4)*B21)/$N$2</f>
        <v>0</v>
      </c>
      <c r="R21" s="46">
        <f>($N$4*F21+($O$4-$N$4)*E21+($P$4-$O$4)*D21+($Q$4-$P$4)*C21+($R$4-$Q$4)*B21)/$N$2</f>
        <v>0</v>
      </c>
      <c r="S21" s="46">
        <f>($N$4*G21+($O$4-$N$4)*F21+($P$4-$O$4)*E21+($Q$4-$P$4)*D21+($R$4-$Q$4)*C21+($S$4-$R$4)*B21)/$N$2</f>
        <v>0</v>
      </c>
      <c r="T21" s="46">
        <f>($N$4*H21+($O$4-$N$4)*G21+($P$4-$O$4)*F21+($Q$4-$P$4)*E21+($R$4-$Q$4)*D21+($S$4-$R$4)*C21+($T$4-$S$4)*B21)/$N$2</f>
        <v>0</v>
      </c>
      <c r="U21" s="46">
        <f>($N$4*I21+($O$4-$N$4)*H21+($P$4-$O$4)*G21+($Q$4-$P$4)*F21+($R$4-$Q$4)*E21+($S$4-$R$4)*D21+($T$4-$S$4)*C21+($U$4-$T$4)*B21)/$N$2</f>
        <v>0</v>
      </c>
      <c r="V21" s="40"/>
      <c r="W21" s="46">
        <f>($N$4*B21)/$N$2</f>
        <v>0</v>
      </c>
      <c r="X21" s="46">
        <f>($N$4*C21+$O$4*B21)/$N$2</f>
        <v>0</v>
      </c>
      <c r="Y21" s="46">
        <f>($N$4*D21+$O$4*C21+$P$4*B21)/$N$2</f>
        <v>0</v>
      </c>
      <c r="Z21" s="46">
        <f>($N$4*E21+$O$4*D21+$P$4*C21+$Q$4*B21)/$N$2</f>
        <v>0</v>
      </c>
      <c r="AA21" s="46">
        <f>($N$4*F21+$O$4*E21+$P$4*D21+$Q$4*C21+$R$4*B21)/$N$2</f>
        <v>0</v>
      </c>
      <c r="AB21" s="46">
        <f>($N$4*G21+$O$4*F21+$P$4*E21+$Q$4*D21+$R$4*C21+$S$4*B21)/$N$2</f>
        <v>0</v>
      </c>
      <c r="AC21" s="46">
        <f>($N$4*H21+$O$4*G21+$P$4*F21+$Q$4*E21+$R$4*D21+$S$4*C21+$T$4*B21)/$N$2</f>
        <v>0</v>
      </c>
      <c r="AD21" s="46">
        <f>($N$4*I21+$O$4*H21+$P$4*G21+$Q$4*F21+$R$4*E21+$S$4*D21+$T$4*C21+$U$4*B21)/$N$2</f>
        <v>0</v>
      </c>
      <c r="AE21" s="40"/>
      <c r="AF21" s="46">
        <f t="shared" ref="AF21:AM25" si="17">W21-B21</f>
        <v>-8.1162805445300301E-2</v>
      </c>
      <c r="AG21" s="46">
        <f t="shared" si="17"/>
        <v>-0.33948491093170502</v>
      </c>
      <c r="AH21" s="46">
        <f t="shared" si="17"/>
        <v>-0.42132628651478798</v>
      </c>
      <c r="AI21" s="46">
        <f t="shared" si="17"/>
        <v>-0.52652022566901602</v>
      </c>
      <c r="AJ21" s="46">
        <f t="shared" si="17"/>
        <v>-0.52063693147288403</v>
      </c>
      <c r="AK21" s="46">
        <f t="shared" si="17"/>
        <v>-0.51477667080517098</v>
      </c>
      <c r="AL21" s="46">
        <f t="shared" si="17"/>
        <v>-0.52390170631040001</v>
      </c>
      <c r="AM21" s="46">
        <f t="shared" si="17"/>
        <v>-0.53405995097909797</v>
      </c>
      <c r="AN21" s="40"/>
    </row>
    <row r="22" spans="1:40" x14ac:dyDescent="0.2">
      <c r="A22" s="38" t="s">
        <v>64</v>
      </c>
      <c r="B22" s="45">
        <v>3.8384988335815599E-2</v>
      </c>
      <c r="C22" s="45">
        <v>0.38331563423919002</v>
      </c>
      <c r="D22" s="45">
        <v>0.45234242105227601</v>
      </c>
      <c r="E22" s="45">
        <v>0.43664505976488399</v>
      </c>
      <c r="F22" s="45">
        <v>0.44659374073066099</v>
      </c>
      <c r="G22" s="45">
        <v>0.46911149425572501</v>
      </c>
      <c r="H22" s="45">
        <v>0.48904605914319399</v>
      </c>
      <c r="I22" s="45">
        <v>0.51616832023868597</v>
      </c>
      <c r="J22" s="40"/>
      <c r="K22" s="40" t="s">
        <v>2</v>
      </c>
      <c r="L22" s="42">
        <v>2</v>
      </c>
      <c r="M22" s="40"/>
      <c r="N22" s="46">
        <f>($N$4*B22)/$N$2</f>
        <v>0</v>
      </c>
      <c r="O22" s="46">
        <f>($N$4*C22+($O$4-$N$4)*B22)/$N$2</f>
        <v>0</v>
      </c>
      <c r="P22" s="46">
        <f>($N$4*D22+($O$4-$N$4)*C22+($P$4-$O$4)*B22)/$N$2</f>
        <v>0</v>
      </c>
      <c r="Q22" s="46">
        <f>($N$4*E22+($O$4-$N$4)*D22+($P$4-$O$4)*C22+($Q$4-$P$4)*B22)/$N$2</f>
        <v>0</v>
      </c>
      <c r="R22" s="46">
        <f>($N$4*F22+($O$4-$N$4)*E22+($P$4-$O$4)*D22+($Q$4-$P$4)*C22+($R$4-$Q$4)*B22)/$N$2</f>
        <v>0</v>
      </c>
      <c r="S22" s="46">
        <f>($N$4*G22+($O$4-$N$4)*F22+($P$4-$O$4)*E22+($Q$4-$P$4)*D22+($R$4-$Q$4)*C22+($S$4-$R$4)*B22)/$N$2</f>
        <v>0</v>
      </c>
      <c r="T22" s="46">
        <f>($N$4*H22+($O$4-$N$4)*G22+($P$4-$O$4)*F22+($Q$4-$P$4)*E22+($R$4-$Q$4)*D22+($S$4-$R$4)*C22+($T$4-$S$4)*B22)/$N$2</f>
        <v>0</v>
      </c>
      <c r="U22" s="46">
        <f>($N$4*I22+($O$4-$N$4)*H22+($P$4-$O$4)*G22+($Q$4-$P$4)*F22+($R$4-$Q$4)*E22+($S$4-$R$4)*D22+($T$4-$S$4)*C22+($U$4-$T$4)*B22)/$N$2</f>
        <v>0</v>
      </c>
      <c r="V22" s="40"/>
      <c r="W22" s="46">
        <f>($N$4*B22)/$N$2</f>
        <v>0</v>
      </c>
      <c r="X22" s="46">
        <f>($N$4*C22+$O$4*B22)/$N$2</f>
        <v>0</v>
      </c>
      <c r="Y22" s="46">
        <f>($N$4*D22+$O$4*C22+$P$4*B22)/$N$2</f>
        <v>0</v>
      </c>
      <c r="Z22" s="46">
        <f>($N$4*E22+$O$4*D22+$P$4*C22+$Q$4*B22)/$N$2</f>
        <v>0</v>
      </c>
      <c r="AA22" s="46">
        <f>($N$4*F22+$O$4*E22+$P$4*D22+$Q$4*C22+$R$4*B22)/$N$2</f>
        <v>0</v>
      </c>
      <c r="AB22" s="46">
        <f>($N$4*G22+$O$4*F22+$P$4*E22+$Q$4*D22+$R$4*C22+$S$4*B22)/$N$2</f>
        <v>0</v>
      </c>
      <c r="AC22" s="46">
        <f>($N$4*H22+$O$4*G22+$P$4*F22+$Q$4*E22+$R$4*D22+$S$4*C22+$T$4*B22)/$N$2</f>
        <v>0</v>
      </c>
      <c r="AD22" s="46">
        <f>($N$4*I22+$O$4*H22+$P$4*G22+$Q$4*F22+$R$4*E22+$S$4*D22+$T$4*C22+$U$4*B22)/$N$2</f>
        <v>0</v>
      </c>
      <c r="AE22" s="40"/>
      <c r="AF22" s="46">
        <f t="shared" si="17"/>
        <v>-3.8384988335815599E-2</v>
      </c>
      <c r="AG22" s="46">
        <f t="shared" si="17"/>
        <v>-0.38331563423919002</v>
      </c>
      <c r="AH22" s="46">
        <f t="shared" si="17"/>
        <v>-0.45234242105227601</v>
      </c>
      <c r="AI22" s="46">
        <f t="shared" si="17"/>
        <v>-0.43664505976488399</v>
      </c>
      <c r="AJ22" s="46">
        <f t="shared" si="17"/>
        <v>-0.44659374073066099</v>
      </c>
      <c r="AK22" s="46">
        <f t="shared" si="17"/>
        <v>-0.46911149425572501</v>
      </c>
      <c r="AL22" s="46">
        <f t="shared" si="17"/>
        <v>-0.48904605914319399</v>
      </c>
      <c r="AM22" s="46">
        <f t="shared" si="17"/>
        <v>-0.51616832023868597</v>
      </c>
      <c r="AN22" s="40"/>
    </row>
    <row r="23" spans="1:40" x14ac:dyDescent="0.2">
      <c r="A23" s="38" t="s">
        <v>65</v>
      </c>
      <c r="B23" s="45">
        <v>0.69341764465409605</v>
      </c>
      <c r="C23" s="45">
        <v>0.80013445588884302</v>
      </c>
      <c r="D23" s="45">
        <v>0.85071722993875698</v>
      </c>
      <c r="E23" s="45">
        <v>0.91030166091276898</v>
      </c>
      <c r="F23" s="45">
        <v>0.975301625577642</v>
      </c>
      <c r="G23" s="45">
        <v>1.0121812235990599</v>
      </c>
      <c r="H23" s="45">
        <v>1.05493910897944</v>
      </c>
      <c r="I23" s="45">
        <v>1.1052961486075501</v>
      </c>
      <c r="J23" s="40"/>
      <c r="K23" s="40" t="s">
        <v>2</v>
      </c>
      <c r="L23" s="42">
        <v>2</v>
      </c>
      <c r="M23" s="40"/>
      <c r="N23" s="46">
        <f>($N$4*B23)/$N$2</f>
        <v>0</v>
      </c>
      <c r="O23" s="46">
        <f>($N$4*C23+($O$4-$N$4)*B23)/$N$2</f>
        <v>0</v>
      </c>
      <c r="P23" s="46">
        <f>($N$4*D23+($O$4-$N$4)*C23+($P$4-$O$4)*B23)/$N$2</f>
        <v>0</v>
      </c>
      <c r="Q23" s="46">
        <f>($N$4*E23+($O$4-$N$4)*D23+($P$4-$O$4)*C23+($Q$4-$P$4)*B23)/$N$2</f>
        <v>0</v>
      </c>
      <c r="R23" s="46">
        <f>($N$4*F23+($O$4-$N$4)*E23+($P$4-$O$4)*D23+($Q$4-$P$4)*C23+($R$4-$Q$4)*B23)/$N$2</f>
        <v>0</v>
      </c>
      <c r="S23" s="46">
        <f>($N$4*G23+($O$4-$N$4)*F23+($P$4-$O$4)*E23+($Q$4-$P$4)*D23+($R$4-$Q$4)*C23+($S$4-$R$4)*B23)/$N$2</f>
        <v>0</v>
      </c>
      <c r="T23" s="46">
        <f>($N$4*H23+($O$4-$N$4)*G23+($P$4-$O$4)*F23+($Q$4-$P$4)*E23+($R$4-$Q$4)*D23+($S$4-$R$4)*C23+($T$4-$S$4)*B23)/$N$2</f>
        <v>0</v>
      </c>
      <c r="U23" s="46">
        <f>($N$4*I23+($O$4-$N$4)*H23+($P$4-$O$4)*G23+($Q$4-$P$4)*F23+($R$4-$Q$4)*E23+($S$4-$R$4)*D23+($T$4-$S$4)*C23+($U$4-$T$4)*B23)/$N$2</f>
        <v>0</v>
      </c>
      <c r="V23" s="40"/>
      <c r="W23" s="46">
        <f>($N$4*B23)/$N$2</f>
        <v>0</v>
      </c>
      <c r="X23" s="46">
        <f>($N$4*C23+$O$4*B23)/$N$2</f>
        <v>0</v>
      </c>
      <c r="Y23" s="46">
        <f>($N$4*D23+$O$4*C23+$P$4*B23)/$N$2</f>
        <v>0</v>
      </c>
      <c r="Z23" s="46">
        <f>($N$4*E23+$O$4*D23+$P$4*C23+$Q$4*B23)/$N$2</f>
        <v>0</v>
      </c>
      <c r="AA23" s="46">
        <f>($N$4*F23+$O$4*E23+$P$4*D23+$Q$4*C23+$R$4*B23)/$N$2</f>
        <v>0</v>
      </c>
      <c r="AB23" s="46">
        <f>($N$4*G23+$O$4*F23+$P$4*E23+$Q$4*D23+$R$4*C23+$S$4*B23)/$N$2</f>
        <v>0</v>
      </c>
      <c r="AC23" s="46">
        <f>($N$4*H23+$O$4*G23+$P$4*F23+$Q$4*E23+$R$4*D23+$S$4*C23+$T$4*B23)/$N$2</f>
        <v>0</v>
      </c>
      <c r="AD23" s="46">
        <f>($N$4*I23+$O$4*H23+$P$4*G23+$Q$4*F23+$R$4*E23+$S$4*D23+$T$4*C23+$U$4*B23)/$N$2</f>
        <v>0</v>
      </c>
      <c r="AE23" s="40"/>
      <c r="AF23" s="46">
        <f t="shared" si="17"/>
        <v>-0.69341764465409605</v>
      </c>
      <c r="AG23" s="46">
        <f t="shared" si="17"/>
        <v>-0.80013445588884302</v>
      </c>
      <c r="AH23" s="46">
        <f t="shared" si="17"/>
        <v>-0.85071722993875698</v>
      </c>
      <c r="AI23" s="46">
        <f t="shared" si="17"/>
        <v>-0.91030166091276898</v>
      </c>
      <c r="AJ23" s="46">
        <f t="shared" si="17"/>
        <v>-0.975301625577642</v>
      </c>
      <c r="AK23" s="46">
        <f t="shared" si="17"/>
        <v>-1.0121812235990599</v>
      </c>
      <c r="AL23" s="46">
        <f t="shared" si="17"/>
        <v>-1.05493910897944</v>
      </c>
      <c r="AM23" s="46">
        <f t="shared" si="17"/>
        <v>-1.1052961486075501</v>
      </c>
      <c r="AN23" s="40"/>
    </row>
    <row r="24" spans="1:40" x14ac:dyDescent="0.2">
      <c r="A24" s="38" t="s">
        <v>66</v>
      </c>
      <c r="B24" s="45">
        <v>1.0081598529815701</v>
      </c>
      <c r="C24" s="45">
        <v>1.03643628138039</v>
      </c>
      <c r="D24" s="45">
        <v>1.10084895071346</v>
      </c>
      <c r="E24" s="45">
        <v>1.1916217907889599</v>
      </c>
      <c r="F24" s="45">
        <v>1.26896977730663</v>
      </c>
      <c r="G24" s="45">
        <v>1.3224647794133999</v>
      </c>
      <c r="H24" s="45">
        <v>1.37120087230583</v>
      </c>
      <c r="I24" s="45">
        <v>1.4163927856538401</v>
      </c>
      <c r="J24" s="40"/>
      <c r="K24" s="40" t="s">
        <v>2</v>
      </c>
      <c r="L24" s="42">
        <v>3</v>
      </c>
      <c r="M24" s="40"/>
      <c r="N24" s="46">
        <f>($N$4*B24)/$N$2</f>
        <v>0</v>
      </c>
      <c r="O24" s="46">
        <f>($N$4*C24+($O$4-$N$4)*B24)/$N$2</f>
        <v>0</v>
      </c>
      <c r="P24" s="46">
        <f>($N$4*D24+($O$4-$N$4)*C24+($P$4-$O$4)*B24)/$N$2</f>
        <v>0</v>
      </c>
      <c r="Q24" s="46">
        <f>($N$4*E24+($O$4-$N$4)*D24+($P$4-$O$4)*C24+($Q$4-$P$4)*B24)/$N$2</f>
        <v>0</v>
      </c>
      <c r="R24" s="46">
        <f>($N$4*F24+($O$4-$N$4)*E24+($P$4-$O$4)*D24+($Q$4-$P$4)*C24+($R$4-$Q$4)*B24)/$N$2</f>
        <v>0</v>
      </c>
      <c r="S24" s="46">
        <f>($N$4*G24+($O$4-$N$4)*F24+($P$4-$O$4)*E24+($Q$4-$P$4)*D24+($R$4-$Q$4)*C24+($S$4-$R$4)*B24)/$N$2</f>
        <v>0</v>
      </c>
      <c r="T24" s="46">
        <f>($N$4*H24+($O$4-$N$4)*G24+($P$4-$O$4)*F24+($Q$4-$P$4)*E24+($R$4-$Q$4)*D24+($S$4-$R$4)*C24+($T$4-$S$4)*B24)/$N$2</f>
        <v>0</v>
      </c>
      <c r="U24" s="46">
        <f>($N$4*I24+($O$4-$N$4)*H24+($P$4-$O$4)*G24+($Q$4-$P$4)*F24+($R$4-$Q$4)*E24+($S$4-$R$4)*D24+($T$4-$S$4)*C24+($U$4-$T$4)*B24)/$N$2</f>
        <v>0</v>
      </c>
      <c r="V24" s="40"/>
      <c r="W24" s="46">
        <f>($N$4*B24)/$N$2</f>
        <v>0</v>
      </c>
      <c r="X24" s="46">
        <f>($N$4*C24+$O$4*B24)/$N$2</f>
        <v>0</v>
      </c>
      <c r="Y24" s="46">
        <f>($N$4*D24+$O$4*C24+$P$4*B24)/$N$2</f>
        <v>0</v>
      </c>
      <c r="Z24" s="46">
        <f>($N$4*E24+$O$4*D24+$P$4*C24+$Q$4*B24)/$N$2</f>
        <v>0</v>
      </c>
      <c r="AA24" s="46">
        <f>($N$4*F24+$O$4*E24+$P$4*D24+$Q$4*C24+$R$4*B24)/$N$2</f>
        <v>0</v>
      </c>
      <c r="AB24" s="46">
        <f>($N$4*G24+$O$4*F24+$P$4*E24+$Q$4*D24+$R$4*C24+$S$4*B24)/$N$2</f>
        <v>0</v>
      </c>
      <c r="AC24" s="46">
        <f>($N$4*H24+$O$4*G24+$P$4*F24+$Q$4*E24+$R$4*D24+$S$4*C24+$T$4*B24)/$N$2</f>
        <v>0</v>
      </c>
      <c r="AD24" s="46">
        <f>($N$4*I24+$O$4*H24+$P$4*G24+$Q$4*F24+$R$4*E24+$S$4*D24+$T$4*C24+$U$4*B24)/$N$2</f>
        <v>0</v>
      </c>
      <c r="AE24" s="40"/>
      <c r="AF24" s="46">
        <f t="shared" si="17"/>
        <v>-1.0081598529815701</v>
      </c>
      <c r="AG24" s="46">
        <f t="shared" si="17"/>
        <v>-1.03643628138039</v>
      </c>
      <c r="AH24" s="46">
        <f t="shared" si="17"/>
        <v>-1.10084895071346</v>
      </c>
      <c r="AI24" s="46">
        <f t="shared" si="17"/>
        <v>-1.1916217907889599</v>
      </c>
      <c r="AJ24" s="46">
        <f t="shared" si="17"/>
        <v>-1.26896977730663</v>
      </c>
      <c r="AK24" s="46">
        <f t="shared" si="17"/>
        <v>-1.3224647794133999</v>
      </c>
      <c r="AL24" s="46">
        <f t="shared" si="17"/>
        <v>-1.37120087230583</v>
      </c>
      <c r="AM24" s="46">
        <f t="shared" si="17"/>
        <v>-1.4163927856538401</v>
      </c>
      <c r="AN24" s="40"/>
    </row>
    <row r="25" spans="1:40" x14ac:dyDescent="0.2">
      <c r="A25" s="38" t="s">
        <v>67</v>
      </c>
      <c r="B25" s="45">
        <v>2.3523420614588099E-2</v>
      </c>
      <c r="C25" s="45">
        <v>0.103726694960766</v>
      </c>
      <c r="D25" s="45">
        <v>0.31190326106744898</v>
      </c>
      <c r="E25" s="45">
        <v>0.61986903156144801</v>
      </c>
      <c r="F25" s="45">
        <v>0.95671516294607695</v>
      </c>
      <c r="G25" s="45">
        <v>1.2646314419843401</v>
      </c>
      <c r="H25" s="45">
        <v>1.5077290053023</v>
      </c>
      <c r="I25" s="45">
        <v>1.6715342035112799</v>
      </c>
      <c r="J25" s="40"/>
      <c r="K25" s="40" t="s">
        <v>2</v>
      </c>
      <c r="L25" s="42">
        <v>2</v>
      </c>
      <c r="M25" s="40"/>
      <c r="N25" s="46">
        <f>($N$4*B25)/$N$2</f>
        <v>0</v>
      </c>
      <c r="O25" s="46">
        <f>($N$4*C25+($O$4-$N$4)*B25)/$N$2</f>
        <v>0</v>
      </c>
      <c r="P25" s="46">
        <f>($N$4*D25+($O$4-$N$4)*C25+($P$4-$O$4)*B25)/$N$2</f>
        <v>0</v>
      </c>
      <c r="Q25" s="46">
        <f>($N$4*E25+($O$4-$N$4)*D25+($P$4-$O$4)*C25+($Q$4-$P$4)*B25)/$N$2</f>
        <v>0</v>
      </c>
      <c r="R25" s="46">
        <f>($N$4*F25+($O$4-$N$4)*E25+($P$4-$O$4)*D25+($Q$4-$P$4)*C25+($R$4-$Q$4)*B25)/$N$2</f>
        <v>0</v>
      </c>
      <c r="S25" s="46">
        <f>($N$4*G25+($O$4-$N$4)*F25+($P$4-$O$4)*E25+($Q$4-$P$4)*D25+($R$4-$Q$4)*C25+($S$4-$R$4)*B25)/$N$2</f>
        <v>0</v>
      </c>
      <c r="T25" s="46">
        <f>($N$4*H25+($O$4-$N$4)*G25+($P$4-$O$4)*F25+($Q$4-$P$4)*E25+($R$4-$Q$4)*D25+($S$4-$R$4)*C25+($T$4-$S$4)*B25)/$N$2</f>
        <v>0</v>
      </c>
      <c r="U25" s="46">
        <f>($N$4*I25+($O$4-$N$4)*H25+($P$4-$O$4)*G25+($Q$4-$P$4)*F25+($R$4-$Q$4)*E25+($S$4-$R$4)*D25+($T$4-$S$4)*C25+($U$4-$T$4)*B25)/$N$2</f>
        <v>0</v>
      </c>
      <c r="V25" s="40"/>
      <c r="W25" s="46">
        <f>($N$4*B25)/$N$2</f>
        <v>0</v>
      </c>
      <c r="X25" s="46">
        <f>($N$4*C25+$O$4*B25)/$N$2</f>
        <v>0</v>
      </c>
      <c r="Y25" s="46">
        <f>($N$4*D25+$O$4*C25+$P$4*B25)/$N$2</f>
        <v>0</v>
      </c>
      <c r="Z25" s="46">
        <f>($N$4*E25+$O$4*D25+$P$4*C25+$Q$4*B25)/$N$2</f>
        <v>0</v>
      </c>
      <c r="AA25" s="46">
        <f>($N$4*F25+$O$4*E25+$P$4*D25+$Q$4*C25+$R$4*B25)/$N$2</f>
        <v>0</v>
      </c>
      <c r="AB25" s="46">
        <f>($N$4*G25+$O$4*F25+$P$4*E25+$Q$4*D25+$R$4*C25+$S$4*B25)/$N$2</f>
        <v>0</v>
      </c>
      <c r="AC25" s="46">
        <f>($N$4*H25+$O$4*G25+$P$4*F25+$Q$4*E25+$R$4*D25+$S$4*C25+$T$4*B25)/$N$2</f>
        <v>0</v>
      </c>
      <c r="AD25" s="46">
        <f>($N$4*I25+$O$4*H25+$P$4*G25+$Q$4*F25+$R$4*E25+$S$4*D25+$T$4*C25+$U$4*B25)/$N$2</f>
        <v>0</v>
      </c>
      <c r="AE25" s="40"/>
      <c r="AF25" s="46">
        <f t="shared" si="17"/>
        <v>-2.3523420614588099E-2</v>
      </c>
      <c r="AG25" s="46">
        <f t="shared" si="17"/>
        <v>-0.103726694960766</v>
      </c>
      <c r="AH25" s="46">
        <f t="shared" si="17"/>
        <v>-0.31190326106744898</v>
      </c>
      <c r="AI25" s="46">
        <f t="shared" si="17"/>
        <v>-0.61986903156144801</v>
      </c>
      <c r="AJ25" s="46">
        <f t="shared" si="17"/>
        <v>-0.95671516294607695</v>
      </c>
      <c r="AK25" s="46">
        <f t="shared" si="17"/>
        <v>-1.2646314419843401</v>
      </c>
      <c r="AL25" s="46">
        <f t="shared" si="17"/>
        <v>-1.5077290053023</v>
      </c>
      <c r="AM25" s="46">
        <f t="shared" si="17"/>
        <v>-1.6715342035112799</v>
      </c>
      <c r="AN25" s="40"/>
    </row>
    <row r="26" spans="1:40" x14ac:dyDescent="0.2">
      <c r="A26" s="39"/>
      <c r="B26" s="45"/>
      <c r="C26" s="45"/>
      <c r="D26" s="45"/>
      <c r="E26" s="45"/>
      <c r="F26" s="45"/>
      <c r="G26" s="45"/>
      <c r="H26" s="45"/>
      <c r="I26" s="45"/>
      <c r="J26" s="40"/>
      <c r="K26" s="40"/>
      <c r="L26" s="42"/>
      <c r="M26" s="40"/>
      <c r="N26" s="46"/>
      <c r="O26" s="46"/>
      <c r="P26" s="46"/>
      <c r="Q26" s="46"/>
      <c r="R26" s="40"/>
      <c r="S26" s="40"/>
      <c r="T26" s="40"/>
      <c r="U26" s="40"/>
      <c r="V26" s="40"/>
      <c r="W26" s="46"/>
      <c r="X26" s="46"/>
      <c r="Y26" s="46"/>
      <c r="Z26" s="46"/>
      <c r="AA26" s="40"/>
      <c r="AB26" s="40"/>
      <c r="AC26" s="40"/>
      <c r="AD26" s="40"/>
      <c r="AE26" s="40"/>
      <c r="AF26" s="40"/>
      <c r="AG26" s="40"/>
      <c r="AH26" s="40"/>
      <c r="AI26" s="40"/>
      <c r="AJ26" s="40"/>
      <c r="AK26" s="40"/>
      <c r="AL26" s="40"/>
      <c r="AM26" s="40"/>
      <c r="AN26" s="40"/>
    </row>
    <row r="27" spans="1:40" x14ac:dyDescent="0.2">
      <c r="A27" s="37" t="s">
        <v>68</v>
      </c>
      <c r="B27" s="45"/>
      <c r="C27" s="45"/>
      <c r="D27" s="45"/>
      <c r="E27" s="45"/>
      <c r="F27" s="45"/>
      <c r="G27" s="45"/>
      <c r="H27" s="45"/>
      <c r="I27" s="45"/>
      <c r="J27" s="40"/>
      <c r="K27" s="40"/>
      <c r="L27" s="42"/>
      <c r="M27" s="40"/>
      <c r="N27" s="46"/>
      <c r="O27" s="46"/>
      <c r="P27" s="46"/>
      <c r="Q27" s="46"/>
      <c r="R27" s="40"/>
      <c r="S27" s="40"/>
      <c r="T27" s="40"/>
      <c r="U27" s="40"/>
      <c r="V27" s="40"/>
      <c r="W27" s="46"/>
      <c r="X27" s="46"/>
      <c r="Y27" s="46"/>
      <c r="Z27" s="46"/>
      <c r="AA27" s="46"/>
      <c r="AB27" s="46"/>
      <c r="AC27" s="46"/>
      <c r="AD27" s="46"/>
      <c r="AE27" s="40"/>
      <c r="AF27" s="40"/>
      <c r="AG27" s="40"/>
      <c r="AH27" s="40"/>
      <c r="AI27" s="40"/>
      <c r="AJ27" s="40"/>
      <c r="AK27" s="40"/>
      <c r="AL27" s="40"/>
      <c r="AM27" s="40"/>
      <c r="AN27" s="40"/>
    </row>
    <row r="28" spans="1:40" x14ac:dyDescent="0.2">
      <c r="A28" s="38" t="s">
        <v>69</v>
      </c>
      <c r="B28" s="45">
        <v>-9.0891226388693097E-2</v>
      </c>
      <c r="C28" s="45">
        <v>-0.111859736531013</v>
      </c>
      <c r="D28" s="45">
        <v>-0.131486483182369</v>
      </c>
      <c r="E28" s="45">
        <v>-0.110563382433843</v>
      </c>
      <c r="F28" s="45">
        <v>-0.114536347851425</v>
      </c>
      <c r="G28" s="45">
        <v>-0.100969517507862</v>
      </c>
      <c r="H28" s="45">
        <v>-7.5535762872814799E-2</v>
      </c>
      <c r="I28" s="45">
        <v>-6.5458235125273906E-2</v>
      </c>
      <c r="J28" s="40"/>
      <c r="K28" s="40" t="s">
        <v>3</v>
      </c>
      <c r="L28" s="42">
        <v>0</v>
      </c>
      <c r="M28" s="40"/>
      <c r="N28" s="46">
        <f>L28+($N$4*B28)/$N$2</f>
        <v>0</v>
      </c>
      <c r="O28" s="46">
        <f>L28+($N$4*C28+$O$4*B28)/$N$2</f>
        <v>0</v>
      </c>
      <c r="P28" s="46">
        <f>L28+($N$4*D28+$O$4*C28+$P$4*B28)/$N$2</f>
        <v>0</v>
      </c>
      <c r="Q28" s="46">
        <f>L28+($N$4*E28+$O$4*D28+$P$4*C28+$Q$4*B28)/$N$2</f>
        <v>0</v>
      </c>
      <c r="R28" s="46">
        <f>L28+($N$4*F28+$O$4*E28+$P$4*D28+$Q$4*C28+$R$4*B28)/$N$2</f>
        <v>0</v>
      </c>
      <c r="S28" s="46">
        <f>L28+($N$4*G28+$O$4*F28+$P$4*E28+$Q$4*D28+$R$4*C28+$S$4*B28)/$N$2</f>
        <v>0</v>
      </c>
      <c r="T28" s="46">
        <f>L28+($N$4*H28+$O$4*G28+$P$4*F28+$Q$4*E28+$R$4*D28+$S$4*C28+$T$4*B28)/$N$2</f>
        <v>0</v>
      </c>
      <c r="U28" s="46">
        <f>L28+($N$4*I28+$O$4*H28+$P$4*G28+$Q$4*F28+$R$4*E28+$S$4*D28+$T$4*C28+$U$4*B28)/$N$2</f>
        <v>0</v>
      </c>
      <c r="V28" s="40"/>
      <c r="W28" s="46">
        <f>($N$4*B28)/$N$2</f>
        <v>0</v>
      </c>
      <c r="X28" s="46">
        <f>($N$4*C28+$O$4*B28)/$N$2</f>
        <v>0</v>
      </c>
      <c r="Y28" s="46">
        <f>($N$4*D28+$O$4*C28+$P$4*B28)/$N$2</f>
        <v>0</v>
      </c>
      <c r="Z28" s="46">
        <f>($N$4*E28+$O$4*D28+$P$4*C28+$Q$4*B28)/$N$2</f>
        <v>0</v>
      </c>
      <c r="AA28" s="46">
        <f>($N$4*F28+$O$4*E28+$P$4*D28+$Q$4*C28+$R$4*B28)/$N$2</f>
        <v>0</v>
      </c>
      <c r="AB28" s="46">
        <f>($N$4*G28+$O$4*F28+$P$4*E28+$Q$4*D28+$R$4*C28+$S$4*B28)/$N$2</f>
        <v>0</v>
      </c>
      <c r="AC28" s="46">
        <f>($N$4*H28+$O$4*G28+$P$4*F28+$Q$4*E28+$R$4*D28+$S$4*C28+$T$4*B28)/$N$2</f>
        <v>0</v>
      </c>
      <c r="AD28" s="46">
        <f>($N$4*I28+$O$4*H28+$P$4*G28+$Q$4*F28+$R$4*E28+$S$4*D28+$T$4*C28+$U$4*B28)/$N$2</f>
        <v>0</v>
      </c>
      <c r="AE28" s="40"/>
      <c r="AF28" s="46">
        <f t="shared" ref="AF28:AM30" si="18">W28-B28</f>
        <v>9.0891226388693097E-2</v>
      </c>
      <c r="AG28" s="46">
        <f t="shared" si="18"/>
        <v>0.111859736531013</v>
      </c>
      <c r="AH28" s="46">
        <f t="shared" si="18"/>
        <v>0.131486483182369</v>
      </c>
      <c r="AI28" s="46">
        <f t="shared" si="18"/>
        <v>0.110563382433843</v>
      </c>
      <c r="AJ28" s="46">
        <f t="shared" si="18"/>
        <v>0.114536347851425</v>
      </c>
      <c r="AK28" s="46">
        <f t="shared" si="18"/>
        <v>0.100969517507862</v>
      </c>
      <c r="AL28" s="46">
        <f t="shared" si="18"/>
        <v>7.5535762872814799E-2</v>
      </c>
      <c r="AM28" s="46">
        <f t="shared" si="18"/>
        <v>6.5458235125273906E-2</v>
      </c>
      <c r="AN28" s="40"/>
    </row>
    <row r="29" spans="1:40" x14ac:dyDescent="0.2">
      <c r="A29" s="38" t="s">
        <v>70</v>
      </c>
      <c r="B29" s="45">
        <v>3.2837232853999899E-2</v>
      </c>
      <c r="C29" s="45">
        <v>0.157556611780926</v>
      </c>
      <c r="D29" s="45">
        <v>0.16258423096032201</v>
      </c>
      <c r="E29" s="45">
        <v>0.16892504296861499</v>
      </c>
      <c r="F29" s="45">
        <v>0.16312238856254399</v>
      </c>
      <c r="G29" s="45">
        <v>0.142209670101621</v>
      </c>
      <c r="H29" s="45">
        <v>0.118888091472478</v>
      </c>
      <c r="I29" s="45">
        <v>9.8834672772803805E-2</v>
      </c>
      <c r="J29" s="40"/>
      <c r="K29" s="40" t="s">
        <v>3</v>
      </c>
      <c r="L29" s="42">
        <v>4</v>
      </c>
      <c r="M29" s="40"/>
      <c r="N29" s="46">
        <f>L29+($N$4*B29)/$N$2</f>
        <v>4</v>
      </c>
      <c r="O29" s="46">
        <f>L29+($N$4*C29+$O$4*B29)/$N$2</f>
        <v>4</v>
      </c>
      <c r="P29" s="46">
        <f>L29+($N$4*D29+$O$4*C29+$P$4*B29)/$N$2</f>
        <v>4</v>
      </c>
      <c r="Q29" s="46">
        <f>L29+($N$4*E29+$O$4*D29+$P$4*C29+$Q$4*B29)/$N$2</f>
        <v>4</v>
      </c>
      <c r="R29" s="46">
        <f>L29+($N$4*F29+$O$4*E29+$P$4*D29+$Q$4*C29+$R$4*B29)/$N$2</f>
        <v>4</v>
      </c>
      <c r="S29" s="46">
        <f>L29+($N$4*G29+$O$4*F29+$P$4*E29+$Q$4*D29+$R$4*C29+$S$4*B29)/$N$2</f>
        <v>4</v>
      </c>
      <c r="T29" s="46">
        <f>L29+($N$4*H29+$O$4*G29+$P$4*F29+$Q$4*E29+$R$4*D29+$S$4*C29+$T$4*B29)/$N$2</f>
        <v>4</v>
      </c>
      <c r="U29" s="46">
        <f>L29+($N$4*I29+$O$4*H29+$P$4*G29+$Q$4*F29+$R$4*E29+$S$4*D29+$T$4*C29+$U$4*B29)/$N$2</f>
        <v>4</v>
      </c>
      <c r="V29" s="40"/>
      <c r="W29" s="46">
        <f>($N$4*B29)/$N$2</f>
        <v>0</v>
      </c>
      <c r="X29" s="46">
        <f>($N$4*C29+$O$4*B29)/$N$2</f>
        <v>0</v>
      </c>
      <c r="Y29" s="46">
        <f>($N$4*D29+$O$4*C29+$P$4*B29)/$N$2</f>
        <v>0</v>
      </c>
      <c r="Z29" s="46">
        <f>($N$4*E29+$O$4*D29+$P$4*C29+$Q$4*B29)/$N$2</f>
        <v>0</v>
      </c>
      <c r="AA29" s="46">
        <f>($N$4*F29+$O$4*E29+$P$4*D29+$Q$4*C29+$R$4*B29)/$N$2</f>
        <v>0</v>
      </c>
      <c r="AB29" s="46">
        <f>($N$4*G29+$O$4*F29+$P$4*E29+$Q$4*D29+$R$4*C29+$S$4*B29)/$N$2</f>
        <v>0</v>
      </c>
      <c r="AC29" s="46">
        <f>($N$4*H29+$O$4*G29+$P$4*F29+$Q$4*E29+$R$4*D29+$S$4*C29+$T$4*B29)/$N$2</f>
        <v>0</v>
      </c>
      <c r="AD29" s="46">
        <f>($N$4*I29+$O$4*H29+$P$4*G29+$Q$4*F29+$R$4*E29+$S$4*D29+$T$4*C29+$U$4*B29)/$N$2</f>
        <v>0</v>
      </c>
      <c r="AE29" s="40"/>
      <c r="AF29" s="46">
        <f t="shared" si="18"/>
        <v>-3.2837232853999899E-2</v>
      </c>
      <c r="AG29" s="46">
        <f t="shared" si="18"/>
        <v>-0.157556611780926</v>
      </c>
      <c r="AH29" s="46">
        <f t="shared" si="18"/>
        <v>-0.16258423096032201</v>
      </c>
      <c r="AI29" s="46">
        <f t="shared" si="18"/>
        <v>-0.16892504296861499</v>
      </c>
      <c r="AJ29" s="46">
        <f t="shared" si="18"/>
        <v>-0.16312238856254399</v>
      </c>
      <c r="AK29" s="46">
        <f t="shared" si="18"/>
        <v>-0.142209670101621</v>
      </c>
      <c r="AL29" s="46">
        <f t="shared" si="18"/>
        <v>-0.118888091472478</v>
      </c>
      <c r="AM29" s="46">
        <f t="shared" si="18"/>
        <v>-9.8834672772803805E-2</v>
      </c>
      <c r="AN29" s="40"/>
    </row>
    <row r="30" spans="1:40" x14ac:dyDescent="0.2">
      <c r="A30" s="38" t="s">
        <v>71</v>
      </c>
      <c r="B30" s="45">
        <v>0.53405494029957801</v>
      </c>
      <c r="C30" s="45">
        <v>0.23753309104070899</v>
      </c>
      <c r="D30" s="45">
        <v>0.19676441347247201</v>
      </c>
      <c r="E30" s="45">
        <v>0.208786495112634</v>
      </c>
      <c r="F30" s="45">
        <v>0.26466271350953402</v>
      </c>
      <c r="G30" s="45">
        <v>0.31051819861664898</v>
      </c>
      <c r="H30" s="45">
        <v>0.34567483739803601</v>
      </c>
      <c r="I30" s="45">
        <v>0.37183199803884098</v>
      </c>
      <c r="J30" s="40"/>
      <c r="K30" s="40" t="s">
        <v>3</v>
      </c>
      <c r="L30" s="42">
        <v>80</v>
      </c>
      <c r="M30" s="40"/>
      <c r="N30" s="46">
        <f>L30+($N$4*B30)/$N$2</f>
        <v>80</v>
      </c>
      <c r="O30" s="46">
        <f>L30+($N$4*C30+$O$4*B30)/$N$2</f>
        <v>80</v>
      </c>
      <c r="P30" s="46">
        <f>L30+($N$4*D30+$O$4*C30+$P$4*B30)/$N$2</f>
        <v>80</v>
      </c>
      <c r="Q30" s="46">
        <f>L30+($N$4*E30+$O$4*D30+$P$4*C30+$Q$4*B30)/$N$2</f>
        <v>80</v>
      </c>
      <c r="R30" s="46">
        <f>L30+($N$4*F30+$O$4*E30+$P$4*D30+$Q$4*C30+$R$4*B30)/$N$2</f>
        <v>80</v>
      </c>
      <c r="S30" s="46">
        <f>L30+($N$4*G30+$O$4*F30+$P$4*E30+$Q$4*D30+$R$4*C30+$S$4*B30)/$N$2</f>
        <v>80</v>
      </c>
      <c r="T30" s="46">
        <f>L30+($N$4*H30+$O$4*G30+$P$4*F30+$Q$4*E30+$R$4*D30+$S$4*C30+$T$4*B30)/$N$2</f>
        <v>80</v>
      </c>
      <c r="U30" s="46">
        <f>L30+($N$4*I30+$O$4*H30+$P$4*G30+$Q$4*F30+$R$4*E30+$S$4*D30+$T$4*C30+$U$4*B30)/$N$2</f>
        <v>80</v>
      </c>
      <c r="V30" s="40"/>
      <c r="W30" s="46">
        <f>($N$4*B30)/$N$2</f>
        <v>0</v>
      </c>
      <c r="X30" s="46">
        <f>($N$4*C30+$O$4*B30)/$N$2</f>
        <v>0</v>
      </c>
      <c r="Y30" s="46">
        <f>($N$4*D30+$O$4*C30+$P$4*B30)/$N$2</f>
        <v>0</v>
      </c>
      <c r="Z30" s="46">
        <f>($N$4*E30+$O$4*D30+$P$4*C30+$Q$4*B30)/$N$2</f>
        <v>0</v>
      </c>
      <c r="AA30" s="46">
        <f>($N$4*F30+$O$4*E30+$P$4*D30+$Q$4*C30+$R$4*B30)/$N$2</f>
        <v>0</v>
      </c>
      <c r="AB30" s="46">
        <f>($N$4*G30+$O$4*F30+$P$4*E30+$Q$4*D30+$R$4*C30+$S$4*B30)/$N$2</f>
        <v>0</v>
      </c>
      <c r="AC30" s="46">
        <f>($N$4*H30+$O$4*G30+$P$4*F30+$Q$4*E30+$R$4*D30+$S$4*C30+$T$4*B30)/$N$2</f>
        <v>0</v>
      </c>
      <c r="AD30" s="46">
        <f>($N$4*I30+$O$4*H30+$P$4*G30+$Q$4*F30+$R$4*E30+$S$4*D30+$T$4*C30+$U$4*B30)/$N$2</f>
        <v>0</v>
      </c>
      <c r="AE30" s="40"/>
      <c r="AF30" s="46">
        <f t="shared" si="18"/>
        <v>-0.53405494029957801</v>
      </c>
      <c r="AG30" s="46">
        <f t="shared" si="18"/>
        <v>-0.23753309104070899</v>
      </c>
      <c r="AH30" s="46">
        <f t="shared" si="18"/>
        <v>-0.19676441347247201</v>
      </c>
      <c r="AI30" s="46">
        <f t="shared" si="18"/>
        <v>-0.208786495112634</v>
      </c>
      <c r="AJ30" s="46">
        <f t="shared" si="18"/>
        <v>-0.26466271350953402</v>
      </c>
      <c r="AK30" s="46">
        <f t="shared" si="18"/>
        <v>-0.31051819861664898</v>
      </c>
      <c r="AL30" s="46">
        <f t="shared" si="18"/>
        <v>-0.34567483739803601</v>
      </c>
      <c r="AM30" s="46">
        <f t="shared" si="18"/>
        <v>-0.37183199803884098</v>
      </c>
      <c r="AN30" s="40"/>
    </row>
    <row r="31" spans="1:40" x14ac:dyDescent="0.2">
      <c r="A31" s="40"/>
      <c r="B31" s="48"/>
      <c r="C31" s="48"/>
      <c r="D31" s="48"/>
      <c r="E31" s="48"/>
      <c r="F31" s="48"/>
      <c r="G31" s="48"/>
      <c r="H31" s="48"/>
      <c r="I31" s="48"/>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row>
    <row r="32" spans="1:40" x14ac:dyDescent="0.2">
      <c r="A32" s="40"/>
      <c r="B32" s="48"/>
      <c r="C32" s="48"/>
      <c r="D32" s="48"/>
      <c r="E32" s="48"/>
      <c r="F32" s="48"/>
      <c r="G32" s="48"/>
      <c r="H32" s="48"/>
      <c r="I32" s="48"/>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row>
    <row r="33" spans="1:12" x14ac:dyDescent="0.2">
      <c r="A33" s="2"/>
    </row>
    <row r="34" spans="1:12" x14ac:dyDescent="0.2">
      <c r="A34" s="2"/>
    </row>
    <row r="35" spans="1:12" x14ac:dyDescent="0.2">
      <c r="A35" s="2"/>
      <c r="B35" s="32"/>
      <c r="C35" s="32"/>
      <c r="D35" s="32"/>
      <c r="E35" s="32"/>
      <c r="F35" s="32"/>
      <c r="G35" s="32"/>
      <c r="H35" s="32"/>
      <c r="I35" s="32"/>
    </row>
    <row r="36" spans="1:12" x14ac:dyDescent="0.2">
      <c r="A36" s="2"/>
      <c r="B36" s="32"/>
      <c r="C36" s="32"/>
      <c r="D36" s="32"/>
      <c r="E36" s="32"/>
      <c r="F36" s="32"/>
      <c r="G36" s="32"/>
      <c r="H36" s="32"/>
      <c r="I36" s="32"/>
    </row>
    <row r="37" spans="1:12" x14ac:dyDescent="0.2">
      <c r="A37" s="2"/>
      <c r="B37" s="32"/>
      <c r="C37" s="32"/>
      <c r="D37" s="32"/>
      <c r="E37" s="32"/>
      <c r="F37" s="32"/>
      <c r="G37" s="32"/>
      <c r="H37" s="32"/>
      <c r="I37" s="32"/>
    </row>
    <row r="38" spans="1:12" x14ac:dyDescent="0.2">
      <c r="A38" s="2"/>
      <c r="B38" s="32"/>
      <c r="C38" s="32"/>
      <c r="D38" s="32"/>
      <c r="E38" s="32"/>
      <c r="F38" s="32"/>
      <c r="G38" s="32"/>
      <c r="H38" s="32"/>
      <c r="I38" s="32"/>
      <c r="J38" s="32"/>
      <c r="K38" s="32"/>
      <c r="L38" s="32"/>
    </row>
    <row r="39" spans="1:12" x14ac:dyDescent="0.2">
      <c r="A39" s="2"/>
      <c r="B39" s="32"/>
      <c r="C39" s="32"/>
      <c r="D39" s="32"/>
      <c r="E39" s="32"/>
      <c r="F39" s="32"/>
      <c r="G39" s="32"/>
      <c r="H39" s="32"/>
      <c r="I39" s="32"/>
      <c r="J39" s="32"/>
      <c r="K39" s="32"/>
      <c r="L39" s="32"/>
    </row>
    <row r="40" spans="1:12" x14ac:dyDescent="0.2">
      <c r="A40" s="2"/>
      <c r="B40" s="32"/>
      <c r="C40" s="32"/>
      <c r="D40" s="32"/>
      <c r="E40" s="32"/>
      <c r="F40" s="32"/>
      <c r="G40" s="32"/>
      <c r="H40" s="32"/>
      <c r="I40" s="32"/>
      <c r="J40" s="32"/>
      <c r="K40" s="32"/>
      <c r="L40" s="32"/>
    </row>
    <row r="41" spans="1:12" x14ac:dyDescent="0.2">
      <c r="A41" s="2"/>
      <c r="B41" s="32"/>
      <c r="C41" s="32"/>
      <c r="D41" s="32"/>
      <c r="E41" s="32"/>
      <c r="F41" s="32"/>
      <c r="G41" s="32"/>
      <c r="H41" s="32"/>
      <c r="I41" s="32"/>
      <c r="J41" s="32"/>
      <c r="K41" s="32"/>
      <c r="L41" s="32"/>
    </row>
    <row r="42" spans="1:12" x14ac:dyDescent="0.2">
      <c r="A42" s="2"/>
      <c r="B42" s="32"/>
      <c r="C42" s="32"/>
      <c r="D42" s="32"/>
      <c r="E42" s="32"/>
      <c r="F42" s="32"/>
      <c r="G42" s="32"/>
      <c r="H42" s="32"/>
      <c r="I42" s="32"/>
      <c r="J42" s="32"/>
      <c r="K42" s="32"/>
      <c r="L42" s="32"/>
    </row>
    <row r="43" spans="1:12" x14ac:dyDescent="0.2">
      <c r="A43" s="2"/>
      <c r="B43" s="32"/>
      <c r="C43" s="32"/>
      <c r="D43" s="32"/>
      <c r="E43" s="32"/>
      <c r="F43" s="32"/>
      <c r="G43" s="32"/>
      <c r="H43" s="32"/>
      <c r="I43" s="32"/>
      <c r="J43" s="32"/>
      <c r="K43" s="32"/>
      <c r="L43" s="32"/>
    </row>
    <row r="44" spans="1:12" x14ac:dyDescent="0.2">
      <c r="A44" s="2"/>
      <c r="B44" s="32"/>
      <c r="C44" s="32"/>
      <c r="D44" s="32"/>
      <c r="E44" s="32"/>
      <c r="F44" s="32"/>
      <c r="G44" s="32"/>
      <c r="H44" s="32"/>
      <c r="I44" s="32"/>
      <c r="J44" s="32"/>
      <c r="K44" s="32"/>
      <c r="L44" s="32"/>
    </row>
    <row r="45" spans="1:12" x14ac:dyDescent="0.2">
      <c r="A45" s="2"/>
      <c r="B45" s="32"/>
      <c r="C45" s="32"/>
      <c r="D45" s="32"/>
      <c r="E45" s="32"/>
      <c r="F45" s="32"/>
      <c r="G45" s="32"/>
      <c r="H45" s="32"/>
      <c r="I45" s="32"/>
      <c r="J45" s="32"/>
      <c r="K45" s="32"/>
      <c r="L45" s="32"/>
    </row>
    <row r="46" spans="1:12" x14ac:dyDescent="0.2">
      <c r="A46" s="2"/>
      <c r="B46" s="32"/>
      <c r="C46" s="32"/>
      <c r="D46" s="32"/>
      <c r="E46" s="32"/>
      <c r="F46" s="32"/>
      <c r="G46" s="32"/>
      <c r="H46" s="32"/>
      <c r="I46" s="32"/>
      <c r="J46" s="32"/>
      <c r="K46" s="32"/>
      <c r="L46" s="32"/>
    </row>
    <row r="47" spans="1:12" x14ac:dyDescent="0.2">
      <c r="A47" s="2"/>
      <c r="B47" s="32"/>
      <c r="C47" s="32"/>
      <c r="D47" s="32"/>
      <c r="E47" s="32"/>
      <c r="F47" s="32"/>
      <c r="G47" s="32"/>
      <c r="H47" s="32"/>
      <c r="I47" s="32"/>
      <c r="J47" s="32"/>
      <c r="K47" s="32"/>
      <c r="L47" s="32"/>
    </row>
    <row r="48" spans="1:12" x14ac:dyDescent="0.2">
      <c r="A48" s="2"/>
      <c r="B48" s="32"/>
      <c r="C48" s="32"/>
      <c r="D48" s="32"/>
      <c r="E48" s="32"/>
      <c r="F48" s="32"/>
      <c r="G48" s="32"/>
      <c r="H48" s="32"/>
      <c r="I48" s="32"/>
      <c r="J48" s="32"/>
      <c r="K48" s="32"/>
      <c r="L48" s="32"/>
    </row>
    <row r="49" spans="1:12" x14ac:dyDescent="0.2">
      <c r="A49" s="2"/>
      <c r="B49" s="32"/>
      <c r="C49" s="32"/>
      <c r="D49" s="32"/>
      <c r="E49" s="32"/>
      <c r="F49" s="32"/>
      <c r="G49" s="32"/>
      <c r="H49" s="32"/>
      <c r="I49" s="32"/>
      <c r="J49" s="32"/>
      <c r="K49" s="32"/>
      <c r="L49" s="32"/>
    </row>
    <row r="50" spans="1:12" x14ac:dyDescent="0.2">
      <c r="A50" s="2"/>
      <c r="B50" s="32"/>
      <c r="C50" s="32"/>
      <c r="D50" s="32"/>
      <c r="E50" s="32"/>
      <c r="F50" s="32"/>
      <c r="G50" s="32"/>
      <c r="H50" s="32"/>
      <c r="I50" s="32"/>
      <c r="J50" s="32"/>
      <c r="K50" s="32"/>
      <c r="L50" s="32"/>
    </row>
    <row r="51" spans="1:12" x14ac:dyDescent="0.2">
      <c r="A51" s="2"/>
      <c r="B51" s="32"/>
      <c r="C51" s="32"/>
      <c r="D51" s="32"/>
      <c r="E51" s="32"/>
      <c r="F51" s="32"/>
      <c r="G51" s="32"/>
      <c r="H51" s="32"/>
      <c r="I51" s="32"/>
      <c r="J51" s="32"/>
      <c r="K51" s="32"/>
      <c r="L51" s="32"/>
    </row>
    <row r="52" spans="1:12" x14ac:dyDescent="0.2">
      <c r="A52" s="2"/>
      <c r="B52" s="32"/>
      <c r="C52" s="32"/>
      <c r="D52" s="32"/>
      <c r="E52" s="32"/>
      <c r="F52" s="32"/>
      <c r="G52" s="32"/>
      <c r="H52" s="32"/>
      <c r="I52" s="32"/>
      <c r="J52" s="32"/>
      <c r="K52" s="32"/>
      <c r="L52" s="32"/>
    </row>
    <row r="53" spans="1:12" x14ac:dyDescent="0.2">
      <c r="A53" s="2"/>
      <c r="B53" s="32"/>
      <c r="C53" s="32"/>
      <c r="D53" s="32"/>
      <c r="E53" s="32"/>
      <c r="F53" s="32"/>
      <c r="G53" s="32"/>
      <c r="H53" s="32"/>
      <c r="I53" s="32"/>
      <c r="J53" s="32"/>
      <c r="K53" s="32"/>
      <c r="L53" s="32"/>
    </row>
    <row r="54" spans="1:12" x14ac:dyDescent="0.2">
      <c r="A54" s="2"/>
      <c r="B54" s="32"/>
      <c r="C54" s="32"/>
      <c r="D54" s="32"/>
      <c r="E54" s="32"/>
      <c r="F54" s="32"/>
      <c r="G54" s="32"/>
      <c r="H54" s="32"/>
      <c r="I54" s="32"/>
      <c r="J54" s="32"/>
      <c r="K54" s="32"/>
      <c r="L54" s="32"/>
    </row>
    <row r="55" spans="1:12" x14ac:dyDescent="0.2">
      <c r="A55" s="2"/>
      <c r="B55" s="31"/>
      <c r="C55" s="31"/>
      <c r="D55" s="31"/>
      <c r="E55" s="31"/>
      <c r="F55" s="31"/>
      <c r="G55" s="31"/>
      <c r="H55" s="31"/>
      <c r="I55" s="31"/>
      <c r="J55" s="31"/>
      <c r="K55" s="31"/>
      <c r="L55" s="31"/>
    </row>
    <row r="56" spans="1:12" x14ac:dyDescent="0.2">
      <c r="A56" s="2"/>
    </row>
    <row r="57" spans="1:12" x14ac:dyDescent="0.2">
      <c r="A57" s="2"/>
    </row>
    <row r="58" spans="1:12" x14ac:dyDescent="0.2">
      <c r="A58" s="2"/>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12</vt:i4>
      </vt:variant>
      <vt:variant>
        <vt:lpstr>Benoemde bereiken</vt:lpstr>
      </vt:variant>
      <vt:variant>
        <vt:i4>4</vt:i4>
      </vt:variant>
    </vt:vector>
  </HeadingPairs>
  <TitlesOfParts>
    <vt:vector size="16" baseType="lpstr">
      <vt:lpstr>DELFI-tool</vt:lpstr>
      <vt:lpstr>Wereldhandel</vt:lpstr>
      <vt:lpstr>Olieprijs</vt:lpstr>
      <vt:lpstr>Korte en lange rente</vt:lpstr>
      <vt:lpstr>Wisselkoers</vt:lpstr>
      <vt:lpstr>OverhconsDF</vt:lpstr>
      <vt:lpstr>Looninkbel</vt:lpstr>
      <vt:lpstr>Arbeidsaanbod</vt:lpstr>
      <vt:lpstr>Lonen</vt:lpstr>
      <vt:lpstr>Pensioenpremies</vt:lpstr>
      <vt:lpstr>Aandelenkoers</vt:lpstr>
      <vt:lpstr>Huizenprijs</vt:lpstr>
      <vt:lpstr>Begin</vt:lpstr>
      <vt:lpstr>Impulsen</vt:lpstr>
      <vt:lpstr>Praatplaat</vt:lpstr>
      <vt:lpstr>Uitleg_Impulsen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2023-01-20T14:17:26Z</dcterms:created>
  <dcterms:modified xsi:type="dcterms:W3CDTF">2023-06-20T08:19:07Z</dcterms:modified>
</cp:coreProperties>
</file>