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dnbnl-my.sharepoint.com/personal/c_w_frijters_dnb_nl/Documents/Documenten/"/>
    </mc:Choice>
  </mc:AlternateContent>
  <xr:revisionPtr revIDLastSave="0" documentId="8_{F1652288-4105-417F-AECD-56566E48129A}" xr6:coauthVersionLast="47" xr6:coauthVersionMax="47" xr10:uidLastSave="{00000000-0000-0000-0000-000000000000}"/>
  <bookViews>
    <workbookView xWindow="-110" yWindow="-110" windowWidth="19420" windowHeight="11500" tabRatio="852" xr2:uid="{00000000-000D-0000-FFFF-FFFF00000000}"/>
  </bookViews>
  <sheets>
    <sheet name="Balance sheet" sheetId="1" r:id="rId1"/>
    <sheet name="P&amp;L" sheetId="2" r:id="rId2"/>
    <sheet name="Class 8 Cont.Liab." sheetId="3" r:id="rId3"/>
    <sheet name="SS 1A CAR" sheetId="4" r:id="rId4"/>
    <sheet name="SS 1B Capital" sheetId="5" r:id="rId5"/>
    <sheet name="SS 1C RWA" sheetId="6" r:id="rId6"/>
    <sheet name="SS 1D Contigent Liabilities" sheetId="7" r:id="rId7"/>
    <sheet name="SS 1E Derivatives" sheetId="8" r:id="rId8"/>
    <sheet name="SS 1F-1 Operational Risk BIA " sheetId="9" r:id="rId9"/>
    <sheet name="SS 1F-2 Operational Risk SA" sheetId="10" state="hidden" r:id="rId10"/>
    <sheet name="SS 1F-3 Operational Risk ASA" sheetId="11" state="hidden" r:id="rId11"/>
    <sheet name="SS 1G Market Risk Summary" sheetId="12" r:id="rId12"/>
    <sheet name="SS 1H-1 Spec Intr Rate Risk" sheetId="13" r:id="rId13"/>
    <sheet name="SS 1H-2 Gen Intr Rate Risk" sheetId="14" r:id="rId14"/>
    <sheet name="SS 1H-3 Gen Intr Rate Summary" sheetId="15" r:id="rId15"/>
    <sheet name="SS 1I-1 Equity Risk Nat Markt  " sheetId="16" r:id="rId16"/>
    <sheet name="SS 1I-2 Equity Risk Summary" sheetId="17" r:id="rId17"/>
    <sheet name="SS1J Foreign exch Risk II " sheetId="18" r:id="rId18"/>
    <sheet name="SS1K Commodities Risk" sheetId="19" r:id="rId19"/>
    <sheet name="SS1L Options Risk" sheetId="20" r:id="rId20"/>
    <sheet name="SS11A Large Exposures" sheetId="21" r:id="rId21"/>
    <sheet name="SS11b Large and Other exposures" sheetId="22" state="hidden" r:id="rId22"/>
    <sheet name="SS12A Due fr to Unc Affiliates" sheetId="23" r:id="rId23"/>
    <sheet name="SS12B Due fr to UncAff Branches" sheetId="24" state="hidden" r:id="rId24"/>
    <sheet name="SS13A Cred to Shrdls e.o " sheetId="25" r:id="rId25"/>
    <sheet name="SS13B Cred to Shdl e.o. Branch" sheetId="26" state="hidden" r:id="rId26"/>
    <sheet name="Business line mapping Op. Risk" sheetId="27" state="hidden" r:id="rId27"/>
    <sheet name="SS20 Liquidity Report" sheetId="28" r:id="rId28"/>
    <sheet name="SS21 Gross to Net Report" sheetId="29" r:id="rId29"/>
    <sheet name="SS22 Maturity Schedule" sheetId="30" r:id="rId30"/>
    <sheet name="SS23 Large Depositors" sheetId="31" r:id="rId31"/>
    <sheet name="SS24 Savings Deposits" sheetId="32" r:id="rId32"/>
    <sheet name="SS30A Delinquency Report C.A" sheetId="33" r:id="rId33"/>
    <sheet name="SS30B Delinquency Other Loans" sheetId="34" r:id="rId34"/>
    <sheet name="SS31 Pledged Assets" sheetId="35" r:id="rId35"/>
    <sheet name="SS32 Interest rate Repricing" sheetId="36" r:id="rId36"/>
    <sheet name="SS40 Reserve Requirements" sheetId="37" r:id="rId37"/>
    <sheet name="SS41 Short Term NFA" sheetId="38" r:id="rId38"/>
    <sheet name="SS42 Weekly NFA pos" sheetId="39" r:id="rId39"/>
    <sheet name="SS43A Dom Loans and Acceptances" sheetId="40" r:id="rId40"/>
    <sheet name="SS43B New Dom Loans and Accept." sheetId="41" r:id="rId41"/>
    <sheet name="SS44 Credit Cards and Car Loans" sheetId="42" r:id="rId42"/>
    <sheet name="SS45 New DomLoans by Type &amp; Acc" sheetId="43" r:id="rId43"/>
    <sheet name="SS46 Maturity of Time Deposits" sheetId="44" r:id="rId44"/>
    <sheet name="SS47 Yield and Pledging rate" sheetId="45" state="hidden" r:id="rId45"/>
    <sheet name="SS48 Bonds and Treas" sheetId="46" state="hidden" r:id="rId46"/>
    <sheet name="SS49 Off Reserves" sheetId="47" state="hidden" r:id="rId47"/>
    <sheet name="Sub-report I" sheetId="48" r:id="rId48"/>
    <sheet name="Sub-report II" sheetId="49" r:id="rId49"/>
    <sheet name="SS50 Currency in Circ" sheetId="50" state="hidden" r:id="rId50"/>
    <sheet name="SS51 Comm banks Liab" sheetId="51" state="hidden" r:id="rId51"/>
    <sheet name="SS52 Other Liab Priv Sector" sheetId="52" state="hidden" r:id="rId52"/>
    <sheet name="SS53 MISC Assets" sheetId="53" state="hidden" r:id="rId53"/>
    <sheet name="SS42A Weekly NFA pos CBCS" sheetId="54" state="hidden" r:id="rId54"/>
    <sheet name="COA_Validation" sheetId="55" state="hidden" r:id="rId55"/>
    <sheet name="COA_Warning" sheetId="56" state="hidden" r:id="rId56"/>
    <sheet name="COA_Regulation" sheetId="57" state="hidden" r:id="rId57"/>
  </sheets>
  <definedNames>
    <definedName name="_xlnm.Print_Area" localSheetId="0">'Balance sheet'!$A$1:$H$300</definedName>
    <definedName name="_xlnm.Print_Area" localSheetId="2">'Class 8 Cont.Liab.'!$A$1:$H$40</definedName>
    <definedName name="_xlnm.Print_Area" localSheetId="1">'P&amp;L'!$A$1:$F$147</definedName>
    <definedName name="_xlnm.Print_Area" localSheetId="8">'SS 1F-1 Operational Risk BIA '!$A$1:$G$30</definedName>
    <definedName name="_xlnm.Print_Area" localSheetId="11">'SS 1G Market Risk Summary'!$A$1:$E$35</definedName>
    <definedName name="_xlnm.Print_Area" localSheetId="12">'SS 1H-1 Spec Intr Rate Risk'!$A$1:$H$32</definedName>
    <definedName name="_xlnm.Print_Area" localSheetId="14">'SS 1H-3 Gen Intr Rate Summary'!$A$1:$H$23</definedName>
    <definedName name="_xlnm.Print_Area" localSheetId="15">'SS 1I-1 Equity Risk Nat Markt  '!$A$1:$F$313</definedName>
    <definedName name="_xlnm.Print_Area" localSheetId="16">'SS 1I-2 Equity Risk Summary'!$A$1:$D$28</definedName>
    <definedName name="_xlnm.Print_Area" localSheetId="17">'SS1J Foreign exch Risk II '!$A$1:$K$39</definedName>
    <definedName name="_xlnm.Print_Area" localSheetId="18">'SS1K Commodities Risk'!$A$1:$H$56</definedName>
    <definedName name="_xlnm.Print_Area" localSheetId="19">'SS1L Options Risk'!$A$1:$I$32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5" i="55" l="1"/>
  <c r="C212" i="55"/>
  <c r="C211" i="55"/>
  <c r="C210" i="55"/>
  <c r="C209" i="55"/>
  <c r="C208" i="55"/>
  <c r="C207" i="55"/>
  <c r="C206" i="55"/>
  <c r="C205" i="55"/>
  <c r="C204" i="55"/>
  <c r="C203" i="55"/>
  <c r="C202" i="55"/>
  <c r="C201" i="55"/>
  <c r="D18" i="54"/>
  <c r="D16" i="54"/>
  <c r="D14" i="54"/>
  <c r="D21" i="54" s="1"/>
  <c r="D12" i="53"/>
  <c r="D7" i="53"/>
  <c r="D22" i="52"/>
  <c r="D23" i="52" s="1"/>
  <c r="D21" i="52"/>
  <c r="D18" i="52"/>
  <c r="D14" i="52"/>
  <c r="D11" i="52"/>
  <c r="D21" i="51"/>
  <c r="D17" i="51"/>
  <c r="D13" i="51"/>
  <c r="D12" i="50"/>
  <c r="D7" i="50"/>
  <c r="F77" i="49"/>
  <c r="E77" i="49"/>
  <c r="D77" i="49"/>
  <c r="C77" i="49"/>
  <c r="G76" i="49"/>
  <c r="G75" i="49"/>
  <c r="G74" i="49"/>
  <c r="G73" i="49"/>
  <c r="G72" i="49"/>
  <c r="G71" i="49"/>
  <c r="G70" i="49"/>
  <c r="F60" i="49"/>
  <c r="E60" i="49"/>
  <c r="D60" i="49"/>
  <c r="C60" i="49"/>
  <c r="G59" i="49"/>
  <c r="G58" i="49"/>
  <c r="G57" i="49"/>
  <c r="G56" i="49"/>
  <c r="G55" i="49"/>
  <c r="G54" i="49"/>
  <c r="G53" i="49"/>
  <c r="F38" i="49"/>
  <c r="E38" i="49"/>
  <c r="D38" i="49"/>
  <c r="C38" i="49"/>
  <c r="G37" i="49"/>
  <c r="G36" i="49"/>
  <c r="G35" i="49"/>
  <c r="G34" i="49"/>
  <c r="G33" i="49"/>
  <c r="G32" i="49"/>
  <c r="G31" i="49"/>
  <c r="F21" i="49"/>
  <c r="E21" i="49"/>
  <c r="D21" i="49"/>
  <c r="C21" i="49"/>
  <c r="G20" i="49"/>
  <c r="G19" i="49"/>
  <c r="G18" i="49"/>
  <c r="G17" i="49"/>
  <c r="G16" i="49"/>
  <c r="G15" i="49"/>
  <c r="G14" i="49"/>
  <c r="G21" i="49" s="1"/>
  <c r="E8" i="49"/>
  <c r="I98" i="48"/>
  <c r="I97" i="48"/>
  <c r="H94" i="48"/>
  <c r="G94" i="48"/>
  <c r="C94" i="48"/>
  <c r="I93" i="48"/>
  <c r="I92" i="48"/>
  <c r="I90" i="48"/>
  <c r="I89" i="48"/>
  <c r="I87" i="48"/>
  <c r="I86" i="48"/>
  <c r="H84" i="48"/>
  <c r="E84" i="48"/>
  <c r="D84" i="48"/>
  <c r="D94" i="48" s="1"/>
  <c r="C84" i="48"/>
  <c r="I83" i="48"/>
  <c r="I82" i="48"/>
  <c r="H80" i="48"/>
  <c r="G80" i="48"/>
  <c r="G84" i="48" s="1"/>
  <c r="F80" i="48"/>
  <c r="F84" i="48" s="1"/>
  <c r="E80" i="48"/>
  <c r="D80" i="48"/>
  <c r="C80" i="48"/>
  <c r="I79" i="48"/>
  <c r="I78" i="48"/>
  <c r="I76" i="48"/>
  <c r="I75" i="48"/>
  <c r="H70" i="48"/>
  <c r="G70" i="48"/>
  <c r="F70" i="48"/>
  <c r="E70" i="48"/>
  <c r="D70" i="48"/>
  <c r="C70" i="48"/>
  <c r="I69" i="48"/>
  <c r="I68" i="48"/>
  <c r="I66" i="48"/>
  <c r="I65" i="48"/>
  <c r="I63" i="48"/>
  <c r="I62" i="48"/>
  <c r="H58" i="48"/>
  <c r="E58" i="48"/>
  <c r="D58" i="48"/>
  <c r="I57" i="48"/>
  <c r="H57" i="48"/>
  <c r="G57" i="48"/>
  <c r="F57" i="48"/>
  <c r="E57" i="48"/>
  <c r="D57" i="48"/>
  <c r="C57" i="48"/>
  <c r="I56" i="48"/>
  <c r="I55" i="48"/>
  <c r="I54" i="48"/>
  <c r="I52" i="48"/>
  <c r="I51" i="48"/>
  <c r="I49" i="48"/>
  <c r="H49" i="48"/>
  <c r="G49" i="48"/>
  <c r="F49" i="48"/>
  <c r="E49" i="48"/>
  <c r="D49" i="48"/>
  <c r="C49" i="48"/>
  <c r="I48" i="48"/>
  <c r="I47" i="48"/>
  <c r="I46" i="48"/>
  <c r="I44" i="48"/>
  <c r="I43" i="48"/>
  <c r="I41" i="48"/>
  <c r="I40" i="48"/>
  <c r="I37" i="48"/>
  <c r="I36" i="48"/>
  <c r="I34" i="48"/>
  <c r="I33" i="48"/>
  <c r="H30" i="48"/>
  <c r="G30" i="48"/>
  <c r="G58" i="48" s="1"/>
  <c r="F30" i="48"/>
  <c r="F58" i="48" s="1"/>
  <c r="E30" i="48"/>
  <c r="D30" i="48"/>
  <c r="C30" i="48"/>
  <c r="I29" i="48"/>
  <c r="I28" i="48"/>
  <c r="I27" i="48"/>
  <c r="H25" i="48"/>
  <c r="G25" i="48"/>
  <c r="F25" i="48"/>
  <c r="I25" i="48" s="1"/>
  <c r="E25" i="48"/>
  <c r="D25" i="48"/>
  <c r="C25" i="48"/>
  <c r="I24" i="48"/>
  <c r="I23" i="48"/>
  <c r="I21" i="48"/>
  <c r="I20" i="48"/>
  <c r="I17" i="48"/>
  <c r="I16" i="48"/>
  <c r="F10" i="48"/>
  <c r="D16" i="47"/>
  <c r="D22" i="47" s="1"/>
  <c r="D8" i="47"/>
  <c r="D28" i="46"/>
  <c r="D26" i="46"/>
  <c r="D17" i="46"/>
  <c r="D19" i="46" s="1"/>
  <c r="D9" i="46"/>
  <c r="F16" i="44"/>
  <c r="E16" i="44"/>
  <c r="C213" i="55" s="1"/>
  <c r="D16" i="44"/>
  <c r="C16" i="44"/>
  <c r="G15" i="44"/>
  <c r="G14" i="44"/>
  <c r="G13" i="44"/>
  <c r="G12" i="44"/>
  <c r="F7" i="44"/>
  <c r="I70" i="43"/>
  <c r="H70" i="43"/>
  <c r="D70" i="43"/>
  <c r="F69" i="43"/>
  <c r="D69" i="43"/>
  <c r="C69" i="43"/>
  <c r="F62" i="43"/>
  <c r="D62" i="43"/>
  <c r="C62" i="43"/>
  <c r="F58" i="43"/>
  <c r="E58" i="43"/>
  <c r="C58" i="43"/>
  <c r="F51" i="43"/>
  <c r="E51" i="43"/>
  <c r="C51" i="43"/>
  <c r="I47" i="43"/>
  <c r="H47" i="43"/>
  <c r="G47" i="43"/>
  <c r="C47" i="43"/>
  <c r="I40" i="43"/>
  <c r="H40" i="43"/>
  <c r="G40" i="43"/>
  <c r="C40" i="43"/>
  <c r="I36" i="43"/>
  <c r="H36" i="43"/>
  <c r="G36" i="43"/>
  <c r="F36" i="43"/>
  <c r="E36" i="43"/>
  <c r="E70" i="43" s="1"/>
  <c r="C36" i="43"/>
  <c r="I29" i="43"/>
  <c r="H29" i="43"/>
  <c r="G29" i="43"/>
  <c r="F29" i="43"/>
  <c r="E29" i="43"/>
  <c r="C29" i="43"/>
  <c r="I25" i="43"/>
  <c r="H25" i="43"/>
  <c r="G25" i="43"/>
  <c r="G70" i="43" s="1"/>
  <c r="F25" i="43"/>
  <c r="D25" i="43"/>
  <c r="C25" i="43"/>
  <c r="C70" i="43" s="1"/>
  <c r="I18" i="43"/>
  <c r="H18" i="43"/>
  <c r="G18" i="43"/>
  <c r="F18" i="43"/>
  <c r="D18" i="43"/>
  <c r="C18" i="43"/>
  <c r="F29" i="42"/>
  <c r="E29" i="42"/>
  <c r="D29" i="42"/>
  <c r="C29" i="42"/>
  <c r="G28" i="42"/>
  <c r="G27" i="42"/>
  <c r="G26" i="42"/>
  <c r="G25" i="42"/>
  <c r="G24" i="42"/>
  <c r="G23" i="42"/>
  <c r="G22" i="42"/>
  <c r="G29" i="42" s="1"/>
  <c r="F20" i="42"/>
  <c r="E20" i="42"/>
  <c r="D20" i="42"/>
  <c r="C20" i="42"/>
  <c r="G19" i="42"/>
  <c r="G18" i="42"/>
  <c r="G17" i="42"/>
  <c r="G16" i="42"/>
  <c r="G15" i="42"/>
  <c r="G14" i="42"/>
  <c r="G13" i="42"/>
  <c r="F7" i="42"/>
  <c r="G41" i="41"/>
  <c r="D41" i="41"/>
  <c r="K41" i="41" s="1"/>
  <c r="J40" i="41"/>
  <c r="I40" i="41"/>
  <c r="H40" i="41"/>
  <c r="G40" i="41"/>
  <c r="K40" i="41" s="1"/>
  <c r="F40" i="41"/>
  <c r="F41" i="41" s="1"/>
  <c r="E40" i="41"/>
  <c r="D40" i="41"/>
  <c r="K39" i="41"/>
  <c r="K38" i="41"/>
  <c r="J34" i="41"/>
  <c r="J41" i="41" s="1"/>
  <c r="I34" i="41"/>
  <c r="I41" i="41" s="1"/>
  <c r="H34" i="41"/>
  <c r="H41" i="41" s="1"/>
  <c r="G34" i="41"/>
  <c r="F34" i="41"/>
  <c r="E34" i="41"/>
  <c r="E41" i="41" s="1"/>
  <c r="D34" i="41"/>
  <c r="K33" i="41"/>
  <c r="K31" i="41"/>
  <c r="K30" i="41"/>
  <c r="K29" i="41"/>
  <c r="K28" i="41"/>
  <c r="K27" i="41"/>
  <c r="K26" i="41"/>
  <c r="K25" i="41"/>
  <c r="K24" i="41"/>
  <c r="K23" i="41"/>
  <c r="K22" i="41"/>
  <c r="K21" i="41"/>
  <c r="K20" i="41"/>
  <c r="K19" i="41"/>
  <c r="K18" i="41"/>
  <c r="K17" i="41"/>
  <c r="K16" i="41"/>
  <c r="K14" i="41"/>
  <c r="K13" i="41"/>
  <c r="H7" i="41"/>
  <c r="I41" i="40"/>
  <c r="G41" i="40"/>
  <c r="I40" i="40"/>
  <c r="F40" i="40"/>
  <c r="E40" i="40"/>
  <c r="D40" i="40"/>
  <c r="K39" i="40"/>
  <c r="J38" i="40"/>
  <c r="I38" i="40"/>
  <c r="H38" i="40"/>
  <c r="H40" i="40" s="1"/>
  <c r="G38" i="40"/>
  <c r="G40" i="40" s="1"/>
  <c r="D38" i="40"/>
  <c r="I34" i="40"/>
  <c r="G34" i="40"/>
  <c r="F34" i="40"/>
  <c r="F41" i="40" s="1"/>
  <c r="E34" i="40"/>
  <c r="E41" i="40" s="1"/>
  <c r="D34" i="40"/>
  <c r="J33" i="40"/>
  <c r="J34" i="40" s="1"/>
  <c r="H33" i="40"/>
  <c r="H34" i="40" s="1"/>
  <c r="H41" i="40" s="1"/>
  <c r="D33" i="40"/>
  <c r="K31" i="40"/>
  <c r="K30" i="40"/>
  <c r="K29" i="40"/>
  <c r="K28" i="40"/>
  <c r="K27" i="40"/>
  <c r="K26" i="40"/>
  <c r="K25" i="40"/>
  <c r="K24" i="40"/>
  <c r="K23" i="40"/>
  <c r="K22" i="40"/>
  <c r="K21" i="40"/>
  <c r="K20" i="40"/>
  <c r="K19" i="40"/>
  <c r="K18" i="40"/>
  <c r="K17" i="40"/>
  <c r="K16" i="40"/>
  <c r="K14" i="40"/>
  <c r="K13" i="40"/>
  <c r="H7" i="40"/>
  <c r="D24" i="39"/>
  <c r="D20" i="39"/>
  <c r="D18" i="39"/>
  <c r="D17" i="39"/>
  <c r="D16" i="39"/>
  <c r="D13" i="39"/>
  <c r="E244" i="38"/>
  <c r="D244" i="38"/>
  <c r="C244" i="38"/>
  <c r="G244" i="38" s="1"/>
  <c r="G243" i="38"/>
  <c r="C195" i="55" s="1"/>
  <c r="F242" i="38"/>
  <c r="F244" i="38" s="1"/>
  <c r="E242" i="38"/>
  <c r="D242" i="38"/>
  <c r="C242" i="38"/>
  <c r="G241" i="38"/>
  <c r="C194" i="55" s="1"/>
  <c r="G240" i="38"/>
  <c r="C193" i="55" s="1"/>
  <c r="G237" i="38"/>
  <c r="C192" i="55" s="1"/>
  <c r="F236" i="38"/>
  <c r="E236" i="38"/>
  <c r="G235" i="38"/>
  <c r="C191" i="55" s="1"/>
  <c r="G234" i="38"/>
  <c r="C190" i="55" s="1"/>
  <c r="G233" i="38"/>
  <c r="D233" i="38"/>
  <c r="C233" i="38"/>
  <c r="D232" i="38"/>
  <c r="G231" i="38"/>
  <c r="D231" i="38"/>
  <c r="C231" i="38"/>
  <c r="D230" i="38"/>
  <c r="C230" i="38"/>
  <c r="D229" i="38"/>
  <c r="C229" i="38"/>
  <c r="G229" i="38" s="1"/>
  <c r="D228" i="38"/>
  <c r="C228" i="38"/>
  <c r="G226" i="38"/>
  <c r="C189" i="55" s="1"/>
  <c r="G224" i="38"/>
  <c r="G225" i="38" s="1"/>
  <c r="D224" i="38"/>
  <c r="D225" i="38" s="1"/>
  <c r="C224" i="38"/>
  <c r="C225" i="38" s="1"/>
  <c r="G221" i="38"/>
  <c r="G220" i="38"/>
  <c r="G219" i="38"/>
  <c r="F218" i="38"/>
  <c r="F222" i="38" s="1"/>
  <c r="E218" i="38"/>
  <c r="E222" i="38" s="1"/>
  <c r="D218" i="38"/>
  <c r="D222" i="38" s="1"/>
  <c r="C218" i="38"/>
  <c r="D217" i="38"/>
  <c r="C217" i="38"/>
  <c r="G217" i="38" s="1"/>
  <c r="F214" i="38"/>
  <c r="E214" i="38"/>
  <c r="E215" i="38" s="1"/>
  <c r="D214" i="38"/>
  <c r="C214" i="38"/>
  <c r="G214" i="38" s="1"/>
  <c r="G213" i="38"/>
  <c r="C186" i="55" s="1"/>
  <c r="G212" i="38"/>
  <c r="C185" i="55" s="1"/>
  <c r="G211" i="38"/>
  <c r="C184" i="55" s="1"/>
  <c r="G210" i="38"/>
  <c r="C183" i="55" s="1"/>
  <c r="G209" i="38"/>
  <c r="C182" i="55" s="1"/>
  <c r="G208" i="38"/>
  <c r="C181" i="55" s="1"/>
  <c r="G207" i="38"/>
  <c r="C180" i="55" s="1"/>
  <c r="G206" i="38"/>
  <c r="C179" i="55" s="1"/>
  <c r="F201" i="38"/>
  <c r="F215" i="38" s="1"/>
  <c r="E201" i="38"/>
  <c r="D201" i="38"/>
  <c r="C201" i="38"/>
  <c r="C215" i="38" s="1"/>
  <c r="G200" i="38"/>
  <c r="C178" i="55" s="1"/>
  <c r="G199" i="38"/>
  <c r="C177" i="55" s="1"/>
  <c r="F196" i="38"/>
  <c r="F195" i="38"/>
  <c r="E195" i="38"/>
  <c r="D195" i="38"/>
  <c r="G195" i="38" s="1"/>
  <c r="C195" i="38"/>
  <c r="G194" i="38"/>
  <c r="C176" i="55" s="1"/>
  <c r="G193" i="38"/>
  <c r="C175" i="55" s="1"/>
  <c r="G192" i="38"/>
  <c r="C174" i="55" s="1"/>
  <c r="G191" i="38"/>
  <c r="C173" i="55" s="1"/>
  <c r="G190" i="38"/>
  <c r="C172" i="55" s="1"/>
  <c r="G189" i="38"/>
  <c r="C171" i="55" s="1"/>
  <c r="G188" i="38"/>
  <c r="C170" i="55" s="1"/>
  <c r="F186" i="38"/>
  <c r="E186" i="38"/>
  <c r="E196" i="38" s="1"/>
  <c r="D186" i="38"/>
  <c r="C186" i="38"/>
  <c r="G185" i="38"/>
  <c r="C169" i="55" s="1"/>
  <c r="G184" i="38"/>
  <c r="C168" i="55" s="1"/>
  <c r="G183" i="38"/>
  <c r="C167" i="55" s="1"/>
  <c r="G182" i="38"/>
  <c r="C166" i="55" s="1"/>
  <c r="G181" i="38"/>
  <c r="C165" i="55" s="1"/>
  <c r="G180" i="38"/>
  <c r="C164" i="55" s="1"/>
  <c r="G179" i="38"/>
  <c r="D176" i="38"/>
  <c r="C176" i="38"/>
  <c r="G176" i="38" s="1"/>
  <c r="D175" i="38"/>
  <c r="C175" i="38"/>
  <c r="G175" i="38" s="1"/>
  <c r="D174" i="38"/>
  <c r="C174" i="38"/>
  <c r="G174" i="38" s="1"/>
  <c r="D173" i="38"/>
  <c r="G173" i="38" s="1"/>
  <c r="C173" i="38"/>
  <c r="G172" i="38"/>
  <c r="D172" i="38"/>
  <c r="C172" i="38"/>
  <c r="D171" i="38"/>
  <c r="D177" i="38" s="1"/>
  <c r="D196" i="38" s="1"/>
  <c r="C171" i="38"/>
  <c r="D170" i="38"/>
  <c r="C170" i="38"/>
  <c r="F163" i="38"/>
  <c r="G162" i="38"/>
  <c r="C162" i="55" s="1"/>
  <c r="G161" i="38"/>
  <c r="C161" i="55" s="1"/>
  <c r="G160" i="38"/>
  <c r="C160" i="55" s="1"/>
  <c r="D159" i="38"/>
  <c r="C159" i="38"/>
  <c r="G159" i="38" s="1"/>
  <c r="D158" i="38"/>
  <c r="C158" i="38"/>
  <c r="D157" i="38"/>
  <c r="G157" i="38" s="1"/>
  <c r="C157" i="38"/>
  <c r="F156" i="38"/>
  <c r="E156" i="38"/>
  <c r="E163" i="38" s="1"/>
  <c r="D156" i="38"/>
  <c r="D163" i="38" s="1"/>
  <c r="C156" i="38"/>
  <c r="G155" i="38"/>
  <c r="C159" i="55" s="1"/>
  <c r="G154" i="38"/>
  <c r="C158" i="55" s="1"/>
  <c r="G150" i="38"/>
  <c r="F150" i="38"/>
  <c r="E150" i="38"/>
  <c r="F149" i="38"/>
  <c r="E149" i="38"/>
  <c r="F148" i="38"/>
  <c r="E148" i="38"/>
  <c r="G147" i="38"/>
  <c r="F147" i="38"/>
  <c r="E147" i="38"/>
  <c r="G146" i="38"/>
  <c r="F146" i="38"/>
  <c r="E146" i="38"/>
  <c r="F145" i="38"/>
  <c r="E145" i="38"/>
  <c r="E151" i="38" s="1"/>
  <c r="F143" i="38"/>
  <c r="E143" i="38"/>
  <c r="D143" i="38"/>
  <c r="C143" i="38"/>
  <c r="G143" i="38" s="1"/>
  <c r="G142" i="38"/>
  <c r="C157" i="55" s="1"/>
  <c r="G141" i="38"/>
  <c r="C156" i="55" s="1"/>
  <c r="G139" i="38"/>
  <c r="F139" i="38"/>
  <c r="E139" i="38"/>
  <c r="D139" i="38"/>
  <c r="C139" i="38"/>
  <c r="G138" i="38"/>
  <c r="C155" i="55" s="1"/>
  <c r="G137" i="38"/>
  <c r="C154" i="55" s="1"/>
  <c r="G133" i="38"/>
  <c r="C153" i="55" s="1"/>
  <c r="G132" i="38"/>
  <c r="C152" i="55" s="1"/>
  <c r="G131" i="38"/>
  <c r="C151" i="55" s="1"/>
  <c r="G130" i="38"/>
  <c r="C150" i="55" s="1"/>
  <c r="G129" i="38"/>
  <c r="C149" i="55" s="1"/>
  <c r="E127" i="38"/>
  <c r="F126" i="38"/>
  <c r="E126" i="38"/>
  <c r="D126" i="38"/>
  <c r="C126" i="38"/>
  <c r="G126" i="38" s="1"/>
  <c r="G125" i="38"/>
  <c r="C142" i="55" s="1"/>
  <c r="G124" i="38"/>
  <c r="C141" i="55" s="1"/>
  <c r="G123" i="38"/>
  <c r="C140" i="55" s="1"/>
  <c r="G122" i="38"/>
  <c r="C139" i="55" s="1"/>
  <c r="G121" i="38"/>
  <c r="C138" i="55" s="1"/>
  <c r="G120" i="38"/>
  <c r="C137" i="55" s="1"/>
  <c r="G119" i="38"/>
  <c r="C136" i="55" s="1"/>
  <c r="F117" i="38"/>
  <c r="E117" i="38"/>
  <c r="D117" i="38"/>
  <c r="C117" i="38"/>
  <c r="G116" i="38"/>
  <c r="C135" i="55" s="1"/>
  <c r="G115" i="38"/>
  <c r="C134" i="55" s="1"/>
  <c r="G114" i="38"/>
  <c r="C133" i="55" s="1"/>
  <c r="G113" i="38"/>
  <c r="C132" i="55" s="1"/>
  <c r="G112" i="38"/>
  <c r="C131" i="55" s="1"/>
  <c r="G111" i="38"/>
  <c r="C130" i="55" s="1"/>
  <c r="G110" i="38"/>
  <c r="F108" i="38"/>
  <c r="E108" i="38"/>
  <c r="D108" i="38"/>
  <c r="C108" i="38"/>
  <c r="G107" i="38"/>
  <c r="C128" i="55" s="1"/>
  <c r="G106" i="38"/>
  <c r="C127" i="55" s="1"/>
  <c r="G105" i="38"/>
  <c r="C126" i="55" s="1"/>
  <c r="G104" i="38"/>
  <c r="C125" i="55" s="1"/>
  <c r="G103" i="38"/>
  <c r="C124" i="55" s="1"/>
  <c r="G102" i="38"/>
  <c r="C123" i="55" s="1"/>
  <c r="G101" i="38"/>
  <c r="C122" i="55" s="1"/>
  <c r="F99" i="38"/>
  <c r="F127" i="38" s="1"/>
  <c r="E99" i="38"/>
  <c r="D99" i="38"/>
  <c r="C99" i="38"/>
  <c r="G98" i="38"/>
  <c r="C121" i="55" s="1"/>
  <c r="G97" i="38"/>
  <c r="C120" i="55" s="1"/>
  <c r="G96" i="38"/>
  <c r="C119" i="55" s="1"/>
  <c r="G95" i="38"/>
  <c r="C118" i="55" s="1"/>
  <c r="G94" i="38"/>
  <c r="C117" i="55" s="1"/>
  <c r="G93" i="38"/>
  <c r="C116" i="55" s="1"/>
  <c r="G92" i="38"/>
  <c r="D90" i="38"/>
  <c r="D127" i="38" s="1"/>
  <c r="G89" i="38"/>
  <c r="D89" i="38"/>
  <c r="C89" i="38"/>
  <c r="G88" i="38"/>
  <c r="D88" i="38"/>
  <c r="C88" i="38"/>
  <c r="G87" i="38"/>
  <c r="D87" i="38"/>
  <c r="C87" i="38"/>
  <c r="G86" i="38"/>
  <c r="D86" i="38"/>
  <c r="C86" i="38"/>
  <c r="G85" i="38"/>
  <c r="D85" i="38"/>
  <c r="C85" i="38"/>
  <c r="G84" i="38"/>
  <c r="D84" i="38"/>
  <c r="C84" i="38"/>
  <c r="G83" i="38"/>
  <c r="D83" i="38"/>
  <c r="C83" i="38"/>
  <c r="G79" i="38"/>
  <c r="F79" i="38"/>
  <c r="E79" i="38"/>
  <c r="D79" i="38"/>
  <c r="C79" i="38"/>
  <c r="G78" i="38"/>
  <c r="C148" i="55" s="1"/>
  <c r="G77" i="38"/>
  <c r="C147" i="55" s="1"/>
  <c r="F75" i="38"/>
  <c r="E75" i="38"/>
  <c r="D75" i="38"/>
  <c r="C75" i="38"/>
  <c r="G74" i="38"/>
  <c r="F74" i="38"/>
  <c r="E74" i="38"/>
  <c r="D74" i="38"/>
  <c r="C74" i="38"/>
  <c r="G73" i="38"/>
  <c r="C146" i="55" s="1"/>
  <c r="G72" i="38"/>
  <c r="C145" i="55" s="1"/>
  <c r="G71" i="38"/>
  <c r="C144" i="55" s="1"/>
  <c r="G69" i="38"/>
  <c r="F67" i="38"/>
  <c r="E67" i="38"/>
  <c r="D67" i="38"/>
  <c r="C67" i="38"/>
  <c r="G67" i="38" s="1"/>
  <c r="G63" i="38"/>
  <c r="C114" i="55" s="1"/>
  <c r="G62" i="38"/>
  <c r="C113" i="55" s="1"/>
  <c r="G61" i="38"/>
  <c r="C112" i="55" s="1"/>
  <c r="G60" i="38"/>
  <c r="C111" i="55" s="1"/>
  <c r="G59" i="38"/>
  <c r="C110" i="55" s="1"/>
  <c r="F55" i="38"/>
  <c r="E55" i="38"/>
  <c r="G55" i="38" s="1"/>
  <c r="F54" i="38"/>
  <c r="E54" i="38"/>
  <c r="G54" i="38" s="1"/>
  <c r="F53" i="38"/>
  <c r="E53" i="38"/>
  <c r="F52" i="38"/>
  <c r="E52" i="38"/>
  <c r="G52" i="38" s="1"/>
  <c r="F51" i="38"/>
  <c r="E51" i="38"/>
  <c r="G51" i="38" s="1"/>
  <c r="F50" i="38"/>
  <c r="E50" i="38"/>
  <c r="D47" i="38"/>
  <c r="C47" i="38"/>
  <c r="G47" i="38" s="1"/>
  <c r="D46" i="38"/>
  <c r="C46" i="38"/>
  <c r="D45" i="38"/>
  <c r="C45" i="38"/>
  <c r="G45" i="38" s="1"/>
  <c r="D44" i="38"/>
  <c r="C44" i="38"/>
  <c r="D43" i="38"/>
  <c r="G43" i="38" s="1"/>
  <c r="C43" i="38"/>
  <c r="D42" i="38"/>
  <c r="C42" i="38"/>
  <c r="C38" i="38"/>
  <c r="G37" i="38"/>
  <c r="D37" i="38"/>
  <c r="C37" i="38"/>
  <c r="D36" i="38"/>
  <c r="C36" i="38"/>
  <c r="D35" i="38"/>
  <c r="C35" i="38"/>
  <c r="D34" i="38"/>
  <c r="C34" i="38"/>
  <c r="D33" i="38"/>
  <c r="C33" i="38"/>
  <c r="G33" i="38" s="1"/>
  <c r="D32" i="38"/>
  <c r="C32" i="38"/>
  <c r="G32" i="38" s="1"/>
  <c r="D29" i="38"/>
  <c r="C29" i="38"/>
  <c r="G29" i="38" s="1"/>
  <c r="G28" i="38"/>
  <c r="D28" i="38"/>
  <c r="C28" i="38"/>
  <c r="D27" i="38"/>
  <c r="C27" i="38"/>
  <c r="G27" i="38" s="1"/>
  <c r="D26" i="38"/>
  <c r="C26" i="38"/>
  <c r="D25" i="38"/>
  <c r="C25" i="38"/>
  <c r="G25" i="38" s="1"/>
  <c r="D20" i="38"/>
  <c r="D21" i="38" s="1"/>
  <c r="C20" i="38"/>
  <c r="D17" i="38"/>
  <c r="C17" i="38"/>
  <c r="G17" i="38" s="1"/>
  <c r="D16" i="38"/>
  <c r="C16" i="38"/>
  <c r="G16" i="38" s="1"/>
  <c r="D15" i="38"/>
  <c r="C15" i="38"/>
  <c r="D14" i="38"/>
  <c r="C14" i="38"/>
  <c r="D13" i="38"/>
  <c r="E7" i="38"/>
  <c r="D65" i="37"/>
  <c r="C65" i="37"/>
  <c r="C62" i="37"/>
  <c r="C63" i="37" s="1"/>
  <c r="D60" i="37"/>
  <c r="D62" i="37" s="1"/>
  <c r="D63" i="37" s="1"/>
  <c r="C60" i="37"/>
  <c r="D57" i="37"/>
  <c r="C57" i="37"/>
  <c r="D56" i="37"/>
  <c r="C56" i="37"/>
  <c r="D55" i="37"/>
  <c r="D58" i="37" s="1"/>
  <c r="C55" i="37"/>
  <c r="D54" i="37"/>
  <c r="C54" i="37"/>
  <c r="D53" i="37"/>
  <c r="C53" i="37"/>
  <c r="D52" i="37"/>
  <c r="D50" i="37"/>
  <c r="C50" i="37"/>
  <c r="C52" i="37" s="1"/>
  <c r="D49" i="37"/>
  <c r="C49" i="37"/>
  <c r="D48" i="37"/>
  <c r="C48" i="37"/>
  <c r="C58" i="37" s="1"/>
  <c r="D44" i="37"/>
  <c r="C44" i="37"/>
  <c r="D43" i="37"/>
  <c r="C43" i="37"/>
  <c r="D42" i="37"/>
  <c r="C42" i="37"/>
  <c r="D41" i="37"/>
  <c r="C41" i="37"/>
  <c r="D40" i="37"/>
  <c r="C40" i="37"/>
  <c r="D39" i="37"/>
  <c r="D45" i="37" s="1"/>
  <c r="D37" i="37"/>
  <c r="C37" i="37"/>
  <c r="C39" i="37" s="1"/>
  <c r="D36" i="37"/>
  <c r="C36" i="37"/>
  <c r="D33" i="37"/>
  <c r="C33" i="37"/>
  <c r="D32" i="37"/>
  <c r="C32" i="37"/>
  <c r="D31" i="37"/>
  <c r="C31" i="37"/>
  <c r="D30" i="37"/>
  <c r="C30" i="37"/>
  <c r="D29" i="37"/>
  <c r="C29" i="37"/>
  <c r="D26" i="37"/>
  <c r="D28" i="37" s="1"/>
  <c r="C26" i="37"/>
  <c r="C28" i="37" s="1"/>
  <c r="D25" i="37"/>
  <c r="C25" i="37"/>
  <c r="D22" i="37"/>
  <c r="C22" i="37"/>
  <c r="D21" i="37"/>
  <c r="C21" i="37"/>
  <c r="D20" i="37"/>
  <c r="C20" i="37"/>
  <c r="D19" i="37"/>
  <c r="C19" i="37"/>
  <c r="D18" i="37"/>
  <c r="C18" i="37"/>
  <c r="D15" i="37"/>
  <c r="D17" i="37" s="1"/>
  <c r="D23" i="37" s="1"/>
  <c r="C15" i="37"/>
  <c r="C17" i="37" s="1"/>
  <c r="D14" i="37"/>
  <c r="C14" i="37"/>
  <c r="C23" i="37" s="1"/>
  <c r="D7" i="37"/>
  <c r="D57" i="36"/>
  <c r="H56" i="36"/>
  <c r="H57" i="36" s="1"/>
  <c r="F56" i="36"/>
  <c r="F57" i="36" s="1"/>
  <c r="F60" i="36" s="1"/>
  <c r="I55" i="36"/>
  <c r="I54" i="36"/>
  <c r="I53" i="36"/>
  <c r="H51" i="36"/>
  <c r="G51" i="36"/>
  <c r="F51" i="36"/>
  <c r="E51" i="36"/>
  <c r="D51" i="36"/>
  <c r="H47" i="36"/>
  <c r="G47" i="36"/>
  <c r="F47" i="36"/>
  <c r="E47" i="36"/>
  <c r="D47" i="36"/>
  <c r="D56" i="36" s="1"/>
  <c r="I46" i="36"/>
  <c r="H43" i="36"/>
  <c r="G43" i="36"/>
  <c r="F43" i="36"/>
  <c r="E43" i="36"/>
  <c r="E56" i="36" s="1"/>
  <c r="E57" i="36" s="1"/>
  <c r="D43" i="36"/>
  <c r="I42" i="36"/>
  <c r="F34" i="36"/>
  <c r="G33" i="36"/>
  <c r="G34" i="36" s="1"/>
  <c r="D33" i="36"/>
  <c r="D34" i="36" s="1"/>
  <c r="I32" i="36"/>
  <c r="I31" i="36"/>
  <c r="H30" i="36"/>
  <c r="G30" i="36"/>
  <c r="F30" i="36"/>
  <c r="E30" i="36"/>
  <c r="D30" i="36"/>
  <c r="I29" i="36"/>
  <c r="I28" i="36"/>
  <c r="I27" i="36"/>
  <c r="I26" i="36"/>
  <c r="G23" i="36"/>
  <c r="F23" i="36"/>
  <c r="F33" i="36" s="1"/>
  <c r="I22" i="36"/>
  <c r="H21" i="36"/>
  <c r="H23" i="36" s="1"/>
  <c r="H33" i="36" s="1"/>
  <c r="H34" i="36" s="1"/>
  <c r="H60" i="36" s="1"/>
  <c r="G21" i="36"/>
  <c r="F21" i="36"/>
  <c r="E21" i="36"/>
  <c r="E23" i="36" s="1"/>
  <c r="E33" i="36" s="1"/>
  <c r="E34" i="36" s="1"/>
  <c r="D21" i="36"/>
  <c r="D23" i="36" s="1"/>
  <c r="I20" i="36"/>
  <c r="I16" i="36"/>
  <c r="G7" i="36"/>
  <c r="C29" i="35"/>
  <c r="B29" i="35"/>
  <c r="F66" i="34"/>
  <c r="E66" i="34"/>
  <c r="G65" i="34"/>
  <c r="F65" i="34"/>
  <c r="E65" i="34"/>
  <c r="D65" i="34"/>
  <c r="H64" i="34"/>
  <c r="H63" i="34"/>
  <c r="H62" i="34"/>
  <c r="H61" i="34"/>
  <c r="H60" i="34"/>
  <c r="H59" i="34"/>
  <c r="H65" i="34" s="1"/>
  <c r="H58" i="34"/>
  <c r="G56" i="34"/>
  <c r="F56" i="34"/>
  <c r="E56" i="34"/>
  <c r="D56" i="34"/>
  <c r="H55" i="34"/>
  <c r="H54" i="34"/>
  <c r="H53" i="34"/>
  <c r="H52" i="34"/>
  <c r="H51" i="34"/>
  <c r="H50" i="34"/>
  <c r="H56" i="34" s="1"/>
  <c r="H49" i="34"/>
  <c r="G47" i="34"/>
  <c r="F47" i="34"/>
  <c r="E47" i="34"/>
  <c r="D47" i="34"/>
  <c r="H46" i="34"/>
  <c r="H45" i="34"/>
  <c r="H44" i="34"/>
  <c r="H43" i="34"/>
  <c r="H42" i="34"/>
  <c r="H41" i="34"/>
  <c r="H40" i="34"/>
  <c r="H39" i="34"/>
  <c r="H38" i="34"/>
  <c r="H37" i="34"/>
  <c r="H36" i="34"/>
  <c r="H35" i="34"/>
  <c r="H34" i="34"/>
  <c r="H33" i="34"/>
  <c r="G31" i="34"/>
  <c r="F31" i="34"/>
  <c r="E31" i="34"/>
  <c r="H31" i="34" s="1"/>
  <c r="D31" i="34"/>
  <c r="D66" i="34" s="1"/>
  <c r="H30" i="34"/>
  <c r="H29" i="34"/>
  <c r="H28" i="34"/>
  <c r="H27" i="34"/>
  <c r="H26" i="34"/>
  <c r="H25" i="34"/>
  <c r="H24" i="34"/>
  <c r="G22" i="34"/>
  <c r="F22" i="34"/>
  <c r="E22" i="34"/>
  <c r="H22" i="34" s="1"/>
  <c r="D22" i="34"/>
  <c r="H21" i="34"/>
  <c r="H20" i="34"/>
  <c r="H19" i="34"/>
  <c r="H18" i="34"/>
  <c r="H17" i="34"/>
  <c r="H16" i="34"/>
  <c r="H15" i="34"/>
  <c r="F8" i="34"/>
  <c r="E20" i="33"/>
  <c r="D20" i="33"/>
  <c r="F20" i="33" s="1"/>
  <c r="F19" i="33"/>
  <c r="F18" i="33"/>
  <c r="F17" i="33"/>
  <c r="F16" i="33"/>
  <c r="C16" i="33"/>
  <c r="F15" i="33"/>
  <c r="F14" i="33"/>
  <c r="F13" i="33"/>
  <c r="E7" i="33"/>
  <c r="E17" i="32"/>
  <c r="D17" i="32"/>
  <c r="J142" i="31"/>
  <c r="I142" i="31"/>
  <c r="H142" i="31"/>
  <c r="G142" i="31"/>
  <c r="H213" i="30"/>
  <c r="G213" i="30"/>
  <c r="C213" i="30"/>
  <c r="I212" i="30"/>
  <c r="I211" i="30"/>
  <c r="H211" i="30"/>
  <c r="G211" i="30"/>
  <c r="F211" i="30"/>
  <c r="F213" i="30" s="1"/>
  <c r="E211" i="30"/>
  <c r="E213" i="30" s="1"/>
  <c r="D211" i="30"/>
  <c r="D213" i="30" s="1"/>
  <c r="C211" i="30"/>
  <c r="I210" i="30"/>
  <c r="I209" i="30"/>
  <c r="I206" i="30"/>
  <c r="I205" i="30"/>
  <c r="I201" i="30"/>
  <c r="I200" i="30"/>
  <c r="F191" i="30"/>
  <c r="E191" i="30"/>
  <c r="E214" i="30" s="1"/>
  <c r="E215" i="30" s="1"/>
  <c r="D191" i="30"/>
  <c r="H190" i="30"/>
  <c r="H191" i="30" s="1"/>
  <c r="G190" i="30"/>
  <c r="G191" i="30" s="1"/>
  <c r="G214" i="30" s="1"/>
  <c r="G215" i="30" s="1"/>
  <c r="F190" i="30"/>
  <c r="E190" i="30"/>
  <c r="D190" i="30"/>
  <c r="C190" i="30"/>
  <c r="I189" i="30"/>
  <c r="I188" i="30"/>
  <c r="I187" i="30"/>
  <c r="C90" i="55" s="1"/>
  <c r="I186" i="30"/>
  <c r="C89" i="55" s="1"/>
  <c r="I185" i="30"/>
  <c r="C88" i="55" s="1"/>
  <c r="I184" i="30"/>
  <c r="I183" i="30"/>
  <c r="C86" i="55" s="1"/>
  <c r="I182" i="30"/>
  <c r="H172" i="30"/>
  <c r="E172" i="30"/>
  <c r="D172" i="30"/>
  <c r="H171" i="30"/>
  <c r="G171" i="30"/>
  <c r="G172" i="30" s="1"/>
  <c r="F171" i="30"/>
  <c r="E171" i="30"/>
  <c r="D171" i="30"/>
  <c r="C171" i="30"/>
  <c r="I170" i="30"/>
  <c r="I169" i="30"/>
  <c r="I168" i="30"/>
  <c r="I167" i="30"/>
  <c r="I166" i="30"/>
  <c r="I165" i="30"/>
  <c r="I164" i="30"/>
  <c r="C161" i="30"/>
  <c r="I161" i="30" s="1"/>
  <c r="I158" i="30"/>
  <c r="D138" i="30"/>
  <c r="D139" i="30" s="1"/>
  <c r="I137" i="30"/>
  <c r="I135" i="30"/>
  <c r="H134" i="30"/>
  <c r="G134" i="30"/>
  <c r="F134" i="30"/>
  <c r="E134" i="30"/>
  <c r="D134" i="30"/>
  <c r="C134" i="30"/>
  <c r="I133" i="30"/>
  <c r="I132" i="30"/>
  <c r="I131" i="30"/>
  <c r="C73" i="55" s="1"/>
  <c r="I130" i="30"/>
  <c r="I129" i="30"/>
  <c r="I128" i="30"/>
  <c r="I127" i="30"/>
  <c r="E125" i="30"/>
  <c r="D125" i="30"/>
  <c r="H124" i="30"/>
  <c r="G124" i="30"/>
  <c r="I124" i="30" s="1"/>
  <c r="F124" i="30"/>
  <c r="E124" i="30"/>
  <c r="D124" i="30"/>
  <c r="C124" i="30"/>
  <c r="I123" i="30"/>
  <c r="I122" i="30"/>
  <c r="I121" i="30"/>
  <c r="I120" i="30"/>
  <c r="I119" i="30"/>
  <c r="I118" i="30"/>
  <c r="I117" i="30"/>
  <c r="I115" i="30"/>
  <c r="H115" i="30"/>
  <c r="G115" i="30"/>
  <c r="F115" i="30"/>
  <c r="E115" i="30"/>
  <c r="D115" i="30"/>
  <c r="C115" i="30"/>
  <c r="I114" i="30"/>
  <c r="I113" i="30"/>
  <c r="I112" i="30"/>
  <c r="I111" i="30"/>
  <c r="I110" i="30"/>
  <c r="I109" i="30"/>
  <c r="I108" i="30"/>
  <c r="H106" i="30"/>
  <c r="G106" i="30"/>
  <c r="F106" i="30"/>
  <c r="F125" i="30" s="1"/>
  <c r="E106" i="30"/>
  <c r="D106" i="30"/>
  <c r="C106" i="30"/>
  <c r="I105" i="30"/>
  <c r="I104" i="30"/>
  <c r="I103" i="30"/>
  <c r="I102" i="30"/>
  <c r="I98" i="30"/>
  <c r="I97" i="30"/>
  <c r="I96" i="30"/>
  <c r="H94" i="30"/>
  <c r="H125" i="30" s="1"/>
  <c r="G94" i="30"/>
  <c r="G125" i="30" s="1"/>
  <c r="F94" i="30"/>
  <c r="E94" i="30"/>
  <c r="D94" i="30"/>
  <c r="C94" i="30"/>
  <c r="I93" i="30"/>
  <c r="I92" i="30"/>
  <c r="I91" i="30"/>
  <c r="I90" i="30"/>
  <c r="I89" i="30"/>
  <c r="I88" i="30"/>
  <c r="I87" i="30"/>
  <c r="H75" i="30"/>
  <c r="H74" i="30"/>
  <c r="G74" i="30"/>
  <c r="F74" i="30"/>
  <c r="E74" i="30"/>
  <c r="D74" i="30"/>
  <c r="C74" i="30"/>
  <c r="I73" i="30"/>
  <c r="I72" i="30"/>
  <c r="H59" i="30"/>
  <c r="G59" i="30"/>
  <c r="I59" i="30" s="1"/>
  <c r="F59" i="30"/>
  <c r="E59" i="30"/>
  <c r="D59" i="30"/>
  <c r="C59" i="30"/>
  <c r="I58" i="30"/>
  <c r="I57" i="30"/>
  <c r="I56" i="30"/>
  <c r="I55" i="30"/>
  <c r="I54" i="30"/>
  <c r="G52" i="30"/>
  <c r="D52" i="30"/>
  <c r="D75" i="30" s="1"/>
  <c r="H51" i="30"/>
  <c r="H52" i="30" s="1"/>
  <c r="G51" i="30"/>
  <c r="I50" i="30"/>
  <c r="I49" i="30"/>
  <c r="I48" i="30"/>
  <c r="I47" i="30"/>
  <c r="I46" i="30"/>
  <c r="I45" i="30"/>
  <c r="I43" i="30"/>
  <c r="I51" i="30" s="1"/>
  <c r="F43" i="30"/>
  <c r="F52" i="30" s="1"/>
  <c r="F75" i="30" s="1"/>
  <c r="F138" i="30" s="1"/>
  <c r="F139" i="30" s="1"/>
  <c r="E43" i="30"/>
  <c r="E52" i="30" s="1"/>
  <c r="D43" i="30"/>
  <c r="C43" i="30"/>
  <c r="C52" i="30" s="1"/>
  <c r="I42" i="30"/>
  <c r="I41" i="30"/>
  <c r="I40" i="30"/>
  <c r="I39" i="30"/>
  <c r="I38" i="30"/>
  <c r="I37" i="30"/>
  <c r="C19" i="30"/>
  <c r="I19" i="30" s="1"/>
  <c r="G7" i="30"/>
  <c r="H258" i="29"/>
  <c r="J257" i="29"/>
  <c r="I257" i="29"/>
  <c r="G257" i="29"/>
  <c r="P253" i="29"/>
  <c r="F253" i="29"/>
  <c r="R253" i="29" s="1"/>
  <c r="E253" i="29"/>
  <c r="Q253" i="29" s="1"/>
  <c r="D253" i="29"/>
  <c r="C253" i="29"/>
  <c r="O253" i="29" s="1"/>
  <c r="J252" i="29"/>
  <c r="I252" i="29"/>
  <c r="H252" i="29"/>
  <c r="H257" i="29" s="1"/>
  <c r="G252" i="29"/>
  <c r="F252" i="29"/>
  <c r="R251" i="29"/>
  <c r="Q251" i="29"/>
  <c r="P251" i="29"/>
  <c r="O251" i="29"/>
  <c r="F251" i="29"/>
  <c r="E251" i="29"/>
  <c r="D251" i="29"/>
  <c r="C251" i="29"/>
  <c r="R250" i="29"/>
  <c r="F250" i="29"/>
  <c r="E250" i="29"/>
  <c r="D250" i="29"/>
  <c r="C250" i="29"/>
  <c r="C252" i="29" s="1"/>
  <c r="O247" i="29"/>
  <c r="D48" i="28" s="1"/>
  <c r="G48" i="28" s="1"/>
  <c r="F247" i="29"/>
  <c r="R247" i="29" s="1"/>
  <c r="E247" i="29"/>
  <c r="Q247" i="29" s="1"/>
  <c r="D247" i="29"/>
  <c r="P247" i="29" s="1"/>
  <c r="C247" i="29"/>
  <c r="G246" i="29"/>
  <c r="R245" i="29"/>
  <c r="Q245" i="29"/>
  <c r="P245" i="29"/>
  <c r="O245" i="29"/>
  <c r="F245" i="29"/>
  <c r="E245" i="29"/>
  <c r="D245" i="29"/>
  <c r="C245" i="29"/>
  <c r="R244" i="29"/>
  <c r="P244" i="29"/>
  <c r="O244" i="29"/>
  <c r="F244" i="29"/>
  <c r="E244" i="29"/>
  <c r="Q244" i="29" s="1"/>
  <c r="D244" i="29"/>
  <c r="C244" i="29"/>
  <c r="R243" i="29"/>
  <c r="F243" i="29"/>
  <c r="E243" i="29"/>
  <c r="Q243" i="29" s="1"/>
  <c r="D243" i="29"/>
  <c r="P243" i="29" s="1"/>
  <c r="C243" i="29"/>
  <c r="O243" i="29" s="1"/>
  <c r="J242" i="29"/>
  <c r="J246" i="29" s="1"/>
  <c r="I242" i="29"/>
  <c r="I246" i="29" s="1"/>
  <c r="H242" i="29"/>
  <c r="H246" i="29" s="1"/>
  <c r="G242" i="29"/>
  <c r="Q241" i="29"/>
  <c r="O241" i="29"/>
  <c r="F241" i="29"/>
  <c r="R241" i="29" s="1"/>
  <c r="E241" i="29"/>
  <c r="D241" i="29"/>
  <c r="P241" i="29" s="1"/>
  <c r="C241" i="29"/>
  <c r="P240" i="29"/>
  <c r="F240" i="29"/>
  <c r="E240" i="29"/>
  <c r="Q240" i="29" s="1"/>
  <c r="D240" i="29"/>
  <c r="C240" i="29"/>
  <c r="O240" i="29" s="1"/>
  <c r="R238" i="29"/>
  <c r="P238" i="29"/>
  <c r="F238" i="29"/>
  <c r="E238" i="29"/>
  <c r="Q238" i="29" s="1"/>
  <c r="D238" i="29"/>
  <c r="C238" i="29"/>
  <c r="O238" i="29" s="1"/>
  <c r="Q237" i="29"/>
  <c r="P237" i="29"/>
  <c r="F237" i="29"/>
  <c r="R237" i="29" s="1"/>
  <c r="E237" i="29"/>
  <c r="D237" i="29"/>
  <c r="C237" i="29"/>
  <c r="O237" i="29" s="1"/>
  <c r="P236" i="29"/>
  <c r="F236" i="29"/>
  <c r="R236" i="29" s="1"/>
  <c r="E236" i="29"/>
  <c r="D236" i="29"/>
  <c r="C236" i="29"/>
  <c r="O236" i="29" s="1"/>
  <c r="R235" i="29"/>
  <c r="P235" i="29"/>
  <c r="F235" i="29"/>
  <c r="E235" i="29"/>
  <c r="Q235" i="29" s="1"/>
  <c r="D235" i="29"/>
  <c r="C235" i="29"/>
  <c r="Q233" i="29"/>
  <c r="F233" i="29"/>
  <c r="R233" i="29" s="1"/>
  <c r="E233" i="29"/>
  <c r="D233" i="29"/>
  <c r="P233" i="29" s="1"/>
  <c r="C233" i="29"/>
  <c r="O233" i="29" s="1"/>
  <c r="J232" i="29"/>
  <c r="I232" i="29"/>
  <c r="H232" i="29"/>
  <c r="G232" i="29"/>
  <c r="C232" i="29"/>
  <c r="F231" i="29"/>
  <c r="E231" i="29"/>
  <c r="D231" i="29"/>
  <c r="C231" i="29"/>
  <c r="O231" i="29" s="1"/>
  <c r="O232" i="29" s="1"/>
  <c r="Q227" i="29"/>
  <c r="F227" i="29"/>
  <c r="R227" i="29" s="1"/>
  <c r="E227" i="29"/>
  <c r="D227" i="29"/>
  <c r="P227" i="29" s="1"/>
  <c r="C227" i="29"/>
  <c r="O227" i="29" s="1"/>
  <c r="Q226" i="29"/>
  <c r="P226" i="29"/>
  <c r="O226" i="29"/>
  <c r="F226" i="29"/>
  <c r="E226" i="29"/>
  <c r="D226" i="29"/>
  <c r="C226" i="29"/>
  <c r="F225" i="29"/>
  <c r="R225" i="29" s="1"/>
  <c r="E225" i="29"/>
  <c r="Q225" i="29" s="1"/>
  <c r="D225" i="29"/>
  <c r="C225" i="29"/>
  <c r="F223" i="29"/>
  <c r="E223" i="29"/>
  <c r="Q223" i="29" s="1"/>
  <c r="D223" i="29"/>
  <c r="C223" i="29"/>
  <c r="J221" i="29"/>
  <c r="J220" i="29"/>
  <c r="I220" i="29"/>
  <c r="H220" i="29"/>
  <c r="G220" i="29"/>
  <c r="E220" i="29"/>
  <c r="Q219" i="29"/>
  <c r="P219" i="29"/>
  <c r="O219" i="29"/>
  <c r="F219" i="29"/>
  <c r="R219" i="29" s="1"/>
  <c r="E219" i="29"/>
  <c r="D219" i="29"/>
  <c r="C219" i="29"/>
  <c r="F218" i="29"/>
  <c r="R218" i="29" s="1"/>
  <c r="E218" i="29"/>
  <c r="Q218" i="29" s="1"/>
  <c r="D218" i="29"/>
  <c r="P218" i="29" s="1"/>
  <c r="C218" i="29"/>
  <c r="O218" i="29" s="1"/>
  <c r="R217" i="29"/>
  <c r="Q217" i="29"/>
  <c r="O217" i="29"/>
  <c r="F217" i="29"/>
  <c r="E217" i="29"/>
  <c r="D217" i="29"/>
  <c r="P217" i="29" s="1"/>
  <c r="C217" i="29"/>
  <c r="P216" i="29"/>
  <c r="O216" i="29"/>
  <c r="F216" i="29"/>
  <c r="R216" i="29" s="1"/>
  <c r="E216" i="29"/>
  <c r="Q216" i="29" s="1"/>
  <c r="D216" i="29"/>
  <c r="C216" i="29"/>
  <c r="P215" i="29"/>
  <c r="F215" i="29"/>
  <c r="R215" i="29" s="1"/>
  <c r="E215" i="29"/>
  <c r="Q215" i="29" s="1"/>
  <c r="D215" i="29"/>
  <c r="C215" i="29"/>
  <c r="O215" i="29" s="1"/>
  <c r="Q214" i="29"/>
  <c r="O214" i="29"/>
  <c r="F214" i="29"/>
  <c r="R214" i="29" s="1"/>
  <c r="E214" i="29"/>
  <c r="D214" i="29"/>
  <c r="P214" i="29" s="1"/>
  <c r="C214" i="29"/>
  <c r="Q213" i="29"/>
  <c r="P213" i="29"/>
  <c r="F213" i="29"/>
  <c r="R213" i="29" s="1"/>
  <c r="E213" i="29"/>
  <c r="D213" i="29"/>
  <c r="C213" i="29"/>
  <c r="O213" i="29" s="1"/>
  <c r="R212" i="29"/>
  <c r="O212" i="29"/>
  <c r="F212" i="29"/>
  <c r="F220" i="29" s="1"/>
  <c r="E212" i="29"/>
  <c r="Q212" i="29" s="1"/>
  <c r="D212" i="29"/>
  <c r="C212" i="29"/>
  <c r="C220" i="29" s="1"/>
  <c r="J207" i="29"/>
  <c r="I207" i="29"/>
  <c r="I221" i="29" s="1"/>
  <c r="H207" i="29"/>
  <c r="H221" i="29" s="1"/>
  <c r="G207" i="29"/>
  <c r="G221" i="29" s="1"/>
  <c r="F207" i="29"/>
  <c r="D207" i="29"/>
  <c r="R206" i="29"/>
  <c r="Q206" i="29"/>
  <c r="O206" i="29"/>
  <c r="F206" i="29"/>
  <c r="E206" i="29"/>
  <c r="D206" i="29"/>
  <c r="P206" i="29" s="1"/>
  <c r="C206" i="29"/>
  <c r="P205" i="29"/>
  <c r="F205" i="29"/>
  <c r="R205" i="29" s="1"/>
  <c r="E205" i="29"/>
  <c r="D205" i="29"/>
  <c r="C205" i="29"/>
  <c r="O205" i="29" s="1"/>
  <c r="G202" i="29"/>
  <c r="G258" i="29" s="1"/>
  <c r="J201" i="29"/>
  <c r="I201" i="29"/>
  <c r="H201" i="29"/>
  <c r="H202" i="29" s="1"/>
  <c r="G201" i="29"/>
  <c r="R200" i="29"/>
  <c r="Q200" i="29"/>
  <c r="P200" i="29"/>
  <c r="O200" i="29"/>
  <c r="F200" i="29"/>
  <c r="E200" i="29"/>
  <c r="D200" i="29"/>
  <c r="C200" i="29"/>
  <c r="F199" i="29"/>
  <c r="R199" i="29" s="1"/>
  <c r="E199" i="29"/>
  <c r="Q199" i="29" s="1"/>
  <c r="D199" i="29"/>
  <c r="P199" i="29" s="1"/>
  <c r="C199" i="29"/>
  <c r="C201" i="29" s="1"/>
  <c r="R198" i="29"/>
  <c r="Q198" i="29"/>
  <c r="P198" i="29"/>
  <c r="F198" i="29"/>
  <c r="E198" i="29"/>
  <c r="D198" i="29"/>
  <c r="C198" i="29"/>
  <c r="O198" i="29" s="1"/>
  <c r="P197" i="29"/>
  <c r="O197" i="29"/>
  <c r="F197" i="29"/>
  <c r="F201" i="29" s="1"/>
  <c r="E197" i="29"/>
  <c r="Q197" i="29" s="1"/>
  <c r="D197" i="29"/>
  <c r="C197" i="29"/>
  <c r="F196" i="29"/>
  <c r="R196" i="29" s="1"/>
  <c r="E196" i="29"/>
  <c r="Q196" i="29" s="1"/>
  <c r="D196" i="29"/>
  <c r="P196" i="29" s="1"/>
  <c r="C196" i="29"/>
  <c r="O196" i="29" s="1"/>
  <c r="R195" i="29"/>
  <c r="P195" i="29"/>
  <c r="F195" i="29"/>
  <c r="E195" i="29"/>
  <c r="Q195" i="29" s="1"/>
  <c r="D195" i="29"/>
  <c r="C195" i="29"/>
  <c r="O195" i="29" s="1"/>
  <c r="O194" i="29"/>
  <c r="F194" i="29"/>
  <c r="R194" i="29" s="1"/>
  <c r="E194" i="29"/>
  <c r="Q194" i="29" s="1"/>
  <c r="D194" i="29"/>
  <c r="C194" i="29"/>
  <c r="J192" i="29"/>
  <c r="J202" i="29" s="1"/>
  <c r="I192" i="29"/>
  <c r="I202" i="29" s="1"/>
  <c r="I258" i="29" s="1"/>
  <c r="H192" i="29"/>
  <c r="G192" i="29"/>
  <c r="D192" i="29"/>
  <c r="C192" i="29"/>
  <c r="F191" i="29"/>
  <c r="R191" i="29" s="1"/>
  <c r="E191" i="29"/>
  <c r="Q191" i="29" s="1"/>
  <c r="D191" i="29"/>
  <c r="P191" i="29" s="1"/>
  <c r="C191" i="29"/>
  <c r="O191" i="29" s="1"/>
  <c r="R190" i="29"/>
  <c r="Q190" i="29"/>
  <c r="P190" i="29"/>
  <c r="F190" i="29"/>
  <c r="E190" i="29"/>
  <c r="D190" i="29"/>
  <c r="C190" i="29"/>
  <c r="O190" i="29" s="1"/>
  <c r="C160" i="30" s="1"/>
  <c r="I160" i="30" s="1"/>
  <c r="P189" i="29"/>
  <c r="O189" i="29"/>
  <c r="F189" i="29"/>
  <c r="R189" i="29" s="1"/>
  <c r="E189" i="29"/>
  <c r="Q189" i="29" s="1"/>
  <c r="D189" i="29"/>
  <c r="C189" i="29"/>
  <c r="R188" i="29"/>
  <c r="F188" i="29"/>
  <c r="E188" i="29"/>
  <c r="Q188" i="29" s="1"/>
  <c r="D188" i="29"/>
  <c r="P188" i="29" s="1"/>
  <c r="C188" i="29"/>
  <c r="O188" i="29" s="1"/>
  <c r="C158" i="30" s="1"/>
  <c r="Q187" i="29"/>
  <c r="P187" i="29"/>
  <c r="O187" i="29"/>
  <c r="F187" i="29"/>
  <c r="R187" i="29" s="1"/>
  <c r="E187" i="29"/>
  <c r="D187" i="29"/>
  <c r="C187" i="29"/>
  <c r="P186" i="29"/>
  <c r="O186" i="29"/>
  <c r="F186" i="29"/>
  <c r="E186" i="29"/>
  <c r="D186" i="29"/>
  <c r="C186" i="29"/>
  <c r="R185" i="29"/>
  <c r="Q185" i="29"/>
  <c r="F185" i="29"/>
  <c r="E185" i="29"/>
  <c r="D185" i="29"/>
  <c r="P185" i="29" s="1"/>
  <c r="C185" i="29"/>
  <c r="O185" i="29" s="1"/>
  <c r="J183" i="29"/>
  <c r="I183" i="29"/>
  <c r="H183" i="29"/>
  <c r="G183" i="29"/>
  <c r="P182" i="29"/>
  <c r="O182" i="29"/>
  <c r="F182" i="29"/>
  <c r="R182" i="29" s="1"/>
  <c r="E182" i="29"/>
  <c r="Q182" i="29" s="1"/>
  <c r="D182" i="29"/>
  <c r="C182" i="29"/>
  <c r="Q181" i="29"/>
  <c r="O181" i="29"/>
  <c r="O183" i="29" s="1"/>
  <c r="F181" i="29"/>
  <c r="R181" i="29" s="1"/>
  <c r="E181" i="29"/>
  <c r="D181" i="29"/>
  <c r="P181" i="29" s="1"/>
  <c r="C181" i="29"/>
  <c r="R180" i="29"/>
  <c r="Q180" i="29"/>
  <c r="O180" i="29"/>
  <c r="F180" i="29"/>
  <c r="E180" i="29"/>
  <c r="D180" i="29"/>
  <c r="P180" i="29" s="1"/>
  <c r="C180" i="29"/>
  <c r="R179" i="29"/>
  <c r="P179" i="29"/>
  <c r="F179" i="29"/>
  <c r="E179" i="29"/>
  <c r="Q179" i="29" s="1"/>
  <c r="D179" i="29"/>
  <c r="C179" i="29"/>
  <c r="O179" i="29" s="1"/>
  <c r="F178" i="29"/>
  <c r="R178" i="29" s="1"/>
  <c r="E178" i="29"/>
  <c r="Q178" i="29" s="1"/>
  <c r="D178" i="29"/>
  <c r="C178" i="29"/>
  <c r="O178" i="29" s="1"/>
  <c r="Q177" i="29"/>
  <c r="F177" i="29"/>
  <c r="R177" i="29" s="1"/>
  <c r="E13" i="28" s="1"/>
  <c r="E177" i="29"/>
  <c r="D177" i="29"/>
  <c r="P177" i="29" s="1"/>
  <c r="C177" i="29"/>
  <c r="O177" i="29" s="1"/>
  <c r="P176" i="29"/>
  <c r="O176" i="29"/>
  <c r="F176" i="29"/>
  <c r="E176" i="29"/>
  <c r="D176" i="29"/>
  <c r="C176" i="29"/>
  <c r="K169" i="29"/>
  <c r="J169" i="29"/>
  <c r="I169" i="29"/>
  <c r="H169" i="29"/>
  <c r="G169" i="29"/>
  <c r="F168" i="29"/>
  <c r="R168" i="29" s="1"/>
  <c r="E168" i="29"/>
  <c r="Q168" i="29" s="1"/>
  <c r="D168" i="29"/>
  <c r="P168" i="29" s="1"/>
  <c r="C168" i="29"/>
  <c r="O168" i="29" s="1"/>
  <c r="P167" i="29"/>
  <c r="F167" i="29"/>
  <c r="R167" i="29" s="1"/>
  <c r="E167" i="29"/>
  <c r="Q167" i="29" s="1"/>
  <c r="D167" i="29"/>
  <c r="C167" i="29"/>
  <c r="O167" i="29" s="1"/>
  <c r="R166" i="29"/>
  <c r="Q166" i="29"/>
  <c r="O166" i="29"/>
  <c r="F166" i="29"/>
  <c r="E166" i="29"/>
  <c r="D166" i="29"/>
  <c r="P166" i="29" s="1"/>
  <c r="C166" i="29"/>
  <c r="R165" i="29"/>
  <c r="Q165" i="29"/>
  <c r="O165" i="29"/>
  <c r="F165" i="29"/>
  <c r="E165" i="29"/>
  <c r="D165" i="29"/>
  <c r="P165" i="29" s="1"/>
  <c r="C165" i="29"/>
  <c r="R164" i="29"/>
  <c r="P164" i="29"/>
  <c r="F164" i="29"/>
  <c r="E164" i="29"/>
  <c r="Q164" i="29" s="1"/>
  <c r="D164" i="29"/>
  <c r="C164" i="29"/>
  <c r="O164" i="29" s="1"/>
  <c r="R163" i="29"/>
  <c r="Q163" i="29"/>
  <c r="P163" i="29"/>
  <c r="F163" i="29"/>
  <c r="E163" i="29"/>
  <c r="D163" i="29"/>
  <c r="C163" i="29"/>
  <c r="O163" i="29" s="1"/>
  <c r="N162" i="29"/>
  <c r="N169" i="29" s="1"/>
  <c r="M162" i="29"/>
  <c r="M169" i="29" s="1"/>
  <c r="L162" i="29"/>
  <c r="L169" i="29" s="1"/>
  <c r="K162" i="29"/>
  <c r="N161" i="29"/>
  <c r="M161" i="29"/>
  <c r="L161" i="29"/>
  <c r="K161" i="29"/>
  <c r="F161" i="29"/>
  <c r="E161" i="29"/>
  <c r="Q160" i="29"/>
  <c r="F160" i="29"/>
  <c r="R160" i="29" s="1"/>
  <c r="E160" i="29"/>
  <c r="D160" i="29"/>
  <c r="P160" i="29" s="1"/>
  <c r="C160" i="29"/>
  <c r="O160" i="29" s="1"/>
  <c r="R159" i="29"/>
  <c r="Q159" i="29"/>
  <c r="F159" i="29"/>
  <c r="E159" i="29"/>
  <c r="D159" i="29"/>
  <c r="P159" i="29" s="1"/>
  <c r="C159" i="29"/>
  <c r="F157" i="29"/>
  <c r="E157" i="29"/>
  <c r="D157" i="29"/>
  <c r="C157" i="29"/>
  <c r="N154" i="29"/>
  <c r="M154" i="29"/>
  <c r="L154" i="29"/>
  <c r="K154" i="29"/>
  <c r="P153" i="29"/>
  <c r="O153" i="29"/>
  <c r="F153" i="29"/>
  <c r="R153" i="29" s="1"/>
  <c r="E153" i="29"/>
  <c r="Q153" i="29" s="1"/>
  <c r="D153" i="29"/>
  <c r="C153" i="29"/>
  <c r="R152" i="29"/>
  <c r="Q152" i="29"/>
  <c r="F152" i="29"/>
  <c r="E152" i="29"/>
  <c r="D152" i="29"/>
  <c r="P152" i="29" s="1"/>
  <c r="C152" i="29"/>
  <c r="O152" i="29" s="1"/>
  <c r="R151" i="29"/>
  <c r="Q151" i="29"/>
  <c r="P151" i="29"/>
  <c r="O151" i="29"/>
  <c r="F151" i="29"/>
  <c r="E151" i="29"/>
  <c r="D151" i="29"/>
  <c r="C151" i="29"/>
  <c r="F150" i="29"/>
  <c r="R150" i="29" s="1"/>
  <c r="E150" i="29"/>
  <c r="Q150" i="29" s="1"/>
  <c r="D150" i="29"/>
  <c r="P150" i="29" s="1"/>
  <c r="C150" i="29"/>
  <c r="O150" i="29" s="1"/>
  <c r="R149" i="29"/>
  <c r="Q149" i="29"/>
  <c r="F149" i="29"/>
  <c r="E149" i="29"/>
  <c r="D149" i="29"/>
  <c r="P149" i="29" s="1"/>
  <c r="P154" i="29" s="1"/>
  <c r="C149" i="29"/>
  <c r="O149" i="29" s="1"/>
  <c r="P148" i="29"/>
  <c r="O148" i="29"/>
  <c r="F148" i="29"/>
  <c r="E148" i="29"/>
  <c r="D148" i="29"/>
  <c r="C148" i="29"/>
  <c r="N146" i="29"/>
  <c r="M146" i="29"/>
  <c r="L146" i="29"/>
  <c r="K146" i="29"/>
  <c r="J146" i="29"/>
  <c r="I146" i="29"/>
  <c r="H146" i="29"/>
  <c r="G146" i="29"/>
  <c r="O145" i="29"/>
  <c r="F145" i="29"/>
  <c r="R145" i="29" s="1"/>
  <c r="E145" i="29"/>
  <c r="Q145" i="29" s="1"/>
  <c r="D145" i="29"/>
  <c r="P145" i="29" s="1"/>
  <c r="C145" i="29"/>
  <c r="P144" i="29"/>
  <c r="O144" i="29"/>
  <c r="F144" i="29"/>
  <c r="E144" i="29"/>
  <c r="D144" i="29"/>
  <c r="C144" i="29"/>
  <c r="N142" i="29"/>
  <c r="M142" i="29"/>
  <c r="L142" i="29"/>
  <c r="K142" i="29"/>
  <c r="J142" i="29"/>
  <c r="I142" i="29"/>
  <c r="H142" i="29"/>
  <c r="G142" i="29"/>
  <c r="P141" i="29"/>
  <c r="O141" i="29"/>
  <c r="F141" i="29"/>
  <c r="R141" i="29" s="1"/>
  <c r="E141" i="29"/>
  <c r="Q141" i="29" s="1"/>
  <c r="D141" i="29"/>
  <c r="C141" i="29"/>
  <c r="R140" i="29"/>
  <c r="Q140" i="29"/>
  <c r="O140" i="29"/>
  <c r="F140" i="29"/>
  <c r="E140" i="29"/>
  <c r="D140" i="29"/>
  <c r="P140" i="29" s="1"/>
  <c r="C140" i="29"/>
  <c r="R139" i="29"/>
  <c r="Q139" i="29"/>
  <c r="F139" i="29"/>
  <c r="E139" i="29"/>
  <c r="D139" i="29"/>
  <c r="P139" i="29" s="1"/>
  <c r="C139" i="29"/>
  <c r="O139" i="29" s="1"/>
  <c r="O138" i="29"/>
  <c r="F138" i="29"/>
  <c r="E138" i="29"/>
  <c r="D138" i="29"/>
  <c r="P138" i="29" s="1"/>
  <c r="C138" i="29"/>
  <c r="C142" i="29" s="1"/>
  <c r="R137" i="29"/>
  <c r="Q137" i="29"/>
  <c r="F137" i="29"/>
  <c r="E137" i="29"/>
  <c r="D137" i="29"/>
  <c r="P137" i="29" s="1"/>
  <c r="C137" i="29"/>
  <c r="O137" i="29" s="1"/>
  <c r="R136" i="29"/>
  <c r="Q136" i="29"/>
  <c r="P136" i="29"/>
  <c r="P142" i="29" s="1"/>
  <c r="O136" i="29"/>
  <c r="O142" i="29" s="1"/>
  <c r="F136" i="29"/>
  <c r="E136" i="29"/>
  <c r="D136" i="29"/>
  <c r="C136" i="29"/>
  <c r="F135" i="29"/>
  <c r="R135" i="29" s="1"/>
  <c r="E135" i="29"/>
  <c r="Q135" i="29" s="1"/>
  <c r="D135" i="29"/>
  <c r="P135" i="29" s="1"/>
  <c r="C135" i="29"/>
  <c r="O135" i="29" s="1"/>
  <c r="J133" i="29"/>
  <c r="I133" i="29"/>
  <c r="N132" i="29"/>
  <c r="M132" i="29"/>
  <c r="L132" i="29"/>
  <c r="K132" i="29"/>
  <c r="J132" i="29"/>
  <c r="I132" i="29"/>
  <c r="H132" i="29"/>
  <c r="G132" i="29"/>
  <c r="F131" i="29"/>
  <c r="R131" i="29" s="1"/>
  <c r="E131" i="29"/>
  <c r="Q131" i="29" s="1"/>
  <c r="D131" i="29"/>
  <c r="P131" i="29" s="1"/>
  <c r="C131" i="29"/>
  <c r="O131" i="29" s="1"/>
  <c r="P130" i="29"/>
  <c r="O130" i="29"/>
  <c r="F130" i="29"/>
  <c r="R130" i="29" s="1"/>
  <c r="E130" i="29"/>
  <c r="Q130" i="29" s="1"/>
  <c r="D130" i="29"/>
  <c r="C130" i="29"/>
  <c r="R129" i="29"/>
  <c r="Q129" i="29"/>
  <c r="P129" i="29"/>
  <c r="O129" i="29"/>
  <c r="F129" i="29"/>
  <c r="E129" i="29"/>
  <c r="D129" i="29"/>
  <c r="C129" i="29"/>
  <c r="R128" i="29"/>
  <c r="Q128" i="29"/>
  <c r="F128" i="29"/>
  <c r="E128" i="29"/>
  <c r="D128" i="29"/>
  <c r="P128" i="29" s="1"/>
  <c r="C128" i="29"/>
  <c r="O128" i="29" s="1"/>
  <c r="P127" i="29"/>
  <c r="O127" i="29"/>
  <c r="F127" i="29"/>
  <c r="R127" i="29" s="1"/>
  <c r="E127" i="29"/>
  <c r="Q127" i="29" s="1"/>
  <c r="D127" i="29"/>
  <c r="C127" i="29"/>
  <c r="R126" i="29"/>
  <c r="F126" i="29"/>
  <c r="E126" i="29"/>
  <c r="Q126" i="29" s="1"/>
  <c r="D126" i="29"/>
  <c r="P126" i="29" s="1"/>
  <c r="C126" i="29"/>
  <c r="O126" i="29" s="1"/>
  <c r="R125" i="29"/>
  <c r="Q125" i="29"/>
  <c r="Q132" i="29" s="1"/>
  <c r="P125" i="29"/>
  <c r="O125" i="29"/>
  <c r="F125" i="29"/>
  <c r="E125" i="29"/>
  <c r="D125" i="29"/>
  <c r="C125" i="29"/>
  <c r="N120" i="29"/>
  <c r="M120" i="29"/>
  <c r="K120" i="29"/>
  <c r="J120" i="29"/>
  <c r="I120" i="29"/>
  <c r="H120" i="29"/>
  <c r="G120" i="29"/>
  <c r="R119" i="29"/>
  <c r="Q119" i="29"/>
  <c r="O119" i="29"/>
  <c r="F119" i="29"/>
  <c r="E119" i="29"/>
  <c r="D119" i="29"/>
  <c r="P119" i="29" s="1"/>
  <c r="C119" i="29"/>
  <c r="F118" i="29"/>
  <c r="R118" i="29" s="1"/>
  <c r="E118" i="29"/>
  <c r="Q118" i="29" s="1"/>
  <c r="D118" i="29"/>
  <c r="P118" i="29" s="1"/>
  <c r="C118" i="29"/>
  <c r="O118" i="29" s="1"/>
  <c r="R117" i="29"/>
  <c r="Q117" i="29"/>
  <c r="P117" i="29"/>
  <c r="O117" i="29"/>
  <c r="F117" i="29"/>
  <c r="E117" i="29"/>
  <c r="D117" i="29"/>
  <c r="C117" i="29"/>
  <c r="R116" i="29"/>
  <c r="Q116" i="29"/>
  <c r="P116" i="29"/>
  <c r="O116" i="29"/>
  <c r="F116" i="29"/>
  <c r="E116" i="29"/>
  <c r="D116" i="29"/>
  <c r="C116" i="29"/>
  <c r="F115" i="29"/>
  <c r="R115" i="29" s="1"/>
  <c r="E115" i="29"/>
  <c r="Q115" i="29" s="1"/>
  <c r="D115" i="29"/>
  <c r="P115" i="29" s="1"/>
  <c r="C115" i="29"/>
  <c r="O115" i="29" s="1"/>
  <c r="R114" i="29"/>
  <c r="Q114" i="29"/>
  <c r="P114" i="29"/>
  <c r="O114" i="29"/>
  <c r="F114" i="29"/>
  <c r="E114" i="29"/>
  <c r="D114" i="29"/>
  <c r="C114" i="29"/>
  <c r="F113" i="29"/>
  <c r="E113" i="29"/>
  <c r="D113" i="29"/>
  <c r="C113" i="29"/>
  <c r="N111" i="29"/>
  <c r="M111" i="29"/>
  <c r="L111" i="29"/>
  <c r="K111" i="29"/>
  <c r="J111" i="29"/>
  <c r="I111" i="29"/>
  <c r="H111" i="29"/>
  <c r="G111" i="29"/>
  <c r="D111" i="29"/>
  <c r="O110" i="29"/>
  <c r="F110" i="29"/>
  <c r="R110" i="29" s="1"/>
  <c r="E110" i="29"/>
  <c r="Q110" i="29" s="1"/>
  <c r="D110" i="29"/>
  <c r="P110" i="29" s="1"/>
  <c r="C110" i="29"/>
  <c r="R109" i="29"/>
  <c r="P109" i="29"/>
  <c r="O109" i="29"/>
  <c r="F109" i="29"/>
  <c r="E109" i="29"/>
  <c r="Q109" i="29" s="1"/>
  <c r="D109" i="29"/>
  <c r="C109" i="29"/>
  <c r="R108" i="29"/>
  <c r="Q108" i="29"/>
  <c r="P108" i="29"/>
  <c r="O108" i="29"/>
  <c r="F108" i="29"/>
  <c r="E108" i="29"/>
  <c r="D108" i="29"/>
  <c r="C108" i="29"/>
  <c r="F107" i="29"/>
  <c r="R107" i="29" s="1"/>
  <c r="E107" i="29"/>
  <c r="Q107" i="29" s="1"/>
  <c r="D107" i="29"/>
  <c r="P107" i="29" s="1"/>
  <c r="C107" i="29"/>
  <c r="O107" i="29" s="1"/>
  <c r="R106" i="29"/>
  <c r="P106" i="29"/>
  <c r="O106" i="29"/>
  <c r="F106" i="29"/>
  <c r="E106" i="29"/>
  <c r="Q106" i="29" s="1"/>
  <c r="D106" i="29"/>
  <c r="C106" i="29"/>
  <c r="Q105" i="29"/>
  <c r="F105" i="29"/>
  <c r="R105" i="29" s="1"/>
  <c r="E105" i="29"/>
  <c r="D105" i="29"/>
  <c r="P105" i="29" s="1"/>
  <c r="C105" i="29"/>
  <c r="O105" i="29" s="1"/>
  <c r="R104" i="29"/>
  <c r="R111" i="29" s="1"/>
  <c r="F104" i="29"/>
  <c r="E104" i="29"/>
  <c r="D104" i="29"/>
  <c r="P104" i="29" s="1"/>
  <c r="C104" i="29"/>
  <c r="N102" i="29"/>
  <c r="M102" i="29"/>
  <c r="L102" i="29"/>
  <c r="K102" i="29"/>
  <c r="J102" i="29"/>
  <c r="I102" i="29"/>
  <c r="H102" i="29"/>
  <c r="H133" i="29" s="1"/>
  <c r="G102" i="29"/>
  <c r="R101" i="29"/>
  <c r="Q101" i="29"/>
  <c r="P101" i="29"/>
  <c r="F101" i="29"/>
  <c r="E101" i="29"/>
  <c r="D101" i="29"/>
  <c r="C101" i="29"/>
  <c r="O101" i="29" s="1"/>
  <c r="R100" i="29"/>
  <c r="F100" i="29"/>
  <c r="E100" i="29"/>
  <c r="Q100" i="29" s="1"/>
  <c r="D100" i="29"/>
  <c r="P100" i="29" s="1"/>
  <c r="C100" i="29"/>
  <c r="O100" i="29" s="1"/>
  <c r="Q99" i="29"/>
  <c r="F99" i="29"/>
  <c r="R99" i="29" s="1"/>
  <c r="E99" i="29"/>
  <c r="D99" i="29"/>
  <c r="P99" i="29" s="1"/>
  <c r="C99" i="29"/>
  <c r="O99" i="29" s="1"/>
  <c r="R98" i="29"/>
  <c r="Q98" i="29"/>
  <c r="P98" i="29"/>
  <c r="O98" i="29"/>
  <c r="F98" i="29"/>
  <c r="E98" i="29"/>
  <c r="D98" i="29"/>
  <c r="C98" i="29"/>
  <c r="P97" i="29"/>
  <c r="O97" i="29"/>
  <c r="F97" i="29"/>
  <c r="E97" i="29"/>
  <c r="Q97" i="29" s="1"/>
  <c r="D97" i="29"/>
  <c r="C97" i="29"/>
  <c r="R96" i="29"/>
  <c r="Q96" i="29"/>
  <c r="F96" i="29"/>
  <c r="E96" i="29"/>
  <c r="D96" i="29"/>
  <c r="C96" i="29"/>
  <c r="O96" i="29" s="1"/>
  <c r="R95" i="29"/>
  <c r="Q95" i="29"/>
  <c r="P95" i="29"/>
  <c r="O95" i="29"/>
  <c r="O102" i="29" s="1"/>
  <c r="F95" i="29"/>
  <c r="E95" i="29"/>
  <c r="D95" i="29"/>
  <c r="C95" i="29"/>
  <c r="N93" i="29"/>
  <c r="M93" i="29"/>
  <c r="L93" i="29"/>
  <c r="L133" i="29" s="1"/>
  <c r="K93" i="29"/>
  <c r="J93" i="29"/>
  <c r="I93" i="29"/>
  <c r="H93" i="29"/>
  <c r="G93" i="29"/>
  <c r="R92" i="29"/>
  <c r="Q92" i="29"/>
  <c r="O92" i="29"/>
  <c r="F92" i="29"/>
  <c r="E92" i="29"/>
  <c r="D92" i="29"/>
  <c r="P92" i="29" s="1"/>
  <c r="C92" i="29"/>
  <c r="F91" i="29"/>
  <c r="R91" i="29" s="1"/>
  <c r="E91" i="29"/>
  <c r="Q91" i="29" s="1"/>
  <c r="D91" i="29"/>
  <c r="P91" i="29" s="1"/>
  <c r="C91" i="29"/>
  <c r="O91" i="29" s="1"/>
  <c r="R90" i="29"/>
  <c r="Q90" i="29"/>
  <c r="P90" i="29"/>
  <c r="O90" i="29"/>
  <c r="F90" i="29"/>
  <c r="E90" i="29"/>
  <c r="D90" i="29"/>
  <c r="C90" i="29"/>
  <c r="F89" i="29"/>
  <c r="R89" i="29" s="1"/>
  <c r="E89" i="29"/>
  <c r="Q89" i="29" s="1"/>
  <c r="D89" i="29"/>
  <c r="P89" i="29" s="1"/>
  <c r="C89" i="29"/>
  <c r="O89" i="29" s="1"/>
  <c r="F88" i="29"/>
  <c r="R88" i="29" s="1"/>
  <c r="E88" i="29"/>
  <c r="Q88" i="29" s="1"/>
  <c r="D88" i="29"/>
  <c r="P88" i="29" s="1"/>
  <c r="C88" i="29"/>
  <c r="O88" i="29" s="1"/>
  <c r="Q87" i="29"/>
  <c r="P87" i="29"/>
  <c r="O87" i="29"/>
  <c r="F87" i="29"/>
  <c r="R87" i="29" s="1"/>
  <c r="E87" i="29"/>
  <c r="D87" i="29"/>
  <c r="C87" i="29"/>
  <c r="Q86" i="29"/>
  <c r="Q93" i="29" s="1"/>
  <c r="P86" i="29"/>
  <c r="O86" i="29"/>
  <c r="F86" i="29"/>
  <c r="E86" i="29"/>
  <c r="D86" i="29"/>
  <c r="C86" i="29"/>
  <c r="C93" i="29" s="1"/>
  <c r="L83" i="29"/>
  <c r="J83" i="29"/>
  <c r="G83" i="29"/>
  <c r="N82" i="29"/>
  <c r="M82" i="29"/>
  <c r="L82" i="29"/>
  <c r="K82" i="29"/>
  <c r="J82" i="29"/>
  <c r="I82" i="29"/>
  <c r="H82" i="29"/>
  <c r="G82" i="29"/>
  <c r="C82" i="29"/>
  <c r="R81" i="29"/>
  <c r="Q81" i="29"/>
  <c r="O81" i="29"/>
  <c r="F81" i="29"/>
  <c r="E81" i="29"/>
  <c r="D81" i="29"/>
  <c r="P81" i="29" s="1"/>
  <c r="C81" i="29"/>
  <c r="O80" i="29"/>
  <c r="O82" i="29" s="1"/>
  <c r="F80" i="29"/>
  <c r="E80" i="29"/>
  <c r="D80" i="29"/>
  <c r="C80" i="29"/>
  <c r="N75" i="29"/>
  <c r="M75" i="29"/>
  <c r="L75" i="29"/>
  <c r="K75" i="29"/>
  <c r="Q73" i="29"/>
  <c r="F73" i="29"/>
  <c r="R73" i="29" s="1"/>
  <c r="E73" i="29"/>
  <c r="D73" i="29"/>
  <c r="P73" i="29" s="1"/>
  <c r="C73" i="29"/>
  <c r="O73" i="29" s="1"/>
  <c r="R72" i="29"/>
  <c r="F72" i="29"/>
  <c r="E72" i="29"/>
  <c r="Q72" i="29" s="1"/>
  <c r="D72" i="29"/>
  <c r="C72" i="29"/>
  <c r="P71" i="29"/>
  <c r="O71" i="29"/>
  <c r="F71" i="29"/>
  <c r="E71" i="29"/>
  <c r="D71" i="29"/>
  <c r="C71" i="29"/>
  <c r="Q69" i="29"/>
  <c r="P69" i="29"/>
  <c r="O69" i="29"/>
  <c r="F69" i="29"/>
  <c r="R69" i="29" s="1"/>
  <c r="E69" i="29"/>
  <c r="D69" i="29"/>
  <c r="C69" i="29"/>
  <c r="N67" i="29"/>
  <c r="M67" i="29"/>
  <c r="L67" i="29"/>
  <c r="K67" i="29"/>
  <c r="R66" i="29"/>
  <c r="Q66" i="29"/>
  <c r="P66" i="29"/>
  <c r="F66" i="29"/>
  <c r="E66" i="29"/>
  <c r="D66" i="29"/>
  <c r="C66" i="29"/>
  <c r="O66" i="29" s="1"/>
  <c r="R65" i="29"/>
  <c r="P65" i="29"/>
  <c r="O65" i="29"/>
  <c r="F65" i="29"/>
  <c r="E65" i="29"/>
  <c r="Q65" i="29" s="1"/>
  <c r="D65" i="29"/>
  <c r="C65" i="29"/>
  <c r="Q64" i="29"/>
  <c r="F64" i="29"/>
  <c r="R64" i="29" s="1"/>
  <c r="E64" i="29"/>
  <c r="D64" i="29"/>
  <c r="P64" i="29" s="1"/>
  <c r="C64" i="29"/>
  <c r="O64" i="29" s="1"/>
  <c r="R63" i="29"/>
  <c r="Q63" i="29"/>
  <c r="P63" i="29"/>
  <c r="O63" i="29"/>
  <c r="F63" i="29"/>
  <c r="E63" i="29"/>
  <c r="D63" i="29"/>
  <c r="C63" i="29"/>
  <c r="O62" i="29"/>
  <c r="O67" i="29" s="1"/>
  <c r="F62" i="29"/>
  <c r="E62" i="29"/>
  <c r="D62" i="29"/>
  <c r="C62" i="29"/>
  <c r="C67" i="29" s="1"/>
  <c r="H60" i="29"/>
  <c r="G60" i="29"/>
  <c r="N59" i="29"/>
  <c r="M59" i="29"/>
  <c r="L59" i="29"/>
  <c r="L60" i="29" s="1"/>
  <c r="K59" i="29"/>
  <c r="K60" i="29" s="1"/>
  <c r="K83" i="29" s="1"/>
  <c r="J59" i="29"/>
  <c r="I59" i="29"/>
  <c r="I60" i="29" s="1"/>
  <c r="I83" i="29" s="1"/>
  <c r="H59" i="29"/>
  <c r="G59" i="29"/>
  <c r="F58" i="29"/>
  <c r="R58" i="29" s="1"/>
  <c r="E58" i="29"/>
  <c r="Q58" i="29" s="1"/>
  <c r="D58" i="29"/>
  <c r="P58" i="29" s="1"/>
  <c r="C58" i="29"/>
  <c r="O58" i="29" s="1"/>
  <c r="F57" i="29"/>
  <c r="R57" i="29" s="1"/>
  <c r="E57" i="29"/>
  <c r="Q57" i="29" s="1"/>
  <c r="D57" i="29"/>
  <c r="P57" i="29" s="1"/>
  <c r="C57" i="29"/>
  <c r="O57" i="29" s="1"/>
  <c r="Q56" i="29"/>
  <c r="P56" i="29"/>
  <c r="O56" i="29"/>
  <c r="F56" i="29"/>
  <c r="R56" i="29" s="1"/>
  <c r="E56" i="29"/>
  <c r="D56" i="29"/>
  <c r="C56" i="29"/>
  <c r="F55" i="29"/>
  <c r="R55" i="29" s="1"/>
  <c r="E55" i="29"/>
  <c r="Q55" i="29" s="1"/>
  <c r="D55" i="29"/>
  <c r="P55" i="29" s="1"/>
  <c r="C55" i="29"/>
  <c r="O55" i="29" s="1"/>
  <c r="R54" i="29"/>
  <c r="F54" i="29"/>
  <c r="E54" i="29"/>
  <c r="Q54" i="29" s="1"/>
  <c r="D54" i="29"/>
  <c r="C54" i="29"/>
  <c r="O54" i="29" s="1"/>
  <c r="Q53" i="29"/>
  <c r="P53" i="29"/>
  <c r="O53" i="29"/>
  <c r="F53" i="29"/>
  <c r="E53" i="29"/>
  <c r="D53" i="29"/>
  <c r="C53" i="29"/>
  <c r="C59" i="29" s="1"/>
  <c r="N51" i="29"/>
  <c r="M51" i="29"/>
  <c r="L51" i="29"/>
  <c r="K51" i="29"/>
  <c r="J51" i="29"/>
  <c r="J60" i="29" s="1"/>
  <c r="I51" i="29"/>
  <c r="H51" i="29"/>
  <c r="G51" i="29"/>
  <c r="R50" i="29"/>
  <c r="Q50" i="29"/>
  <c r="P50" i="29"/>
  <c r="O50" i="29"/>
  <c r="F50" i="29"/>
  <c r="E50" i="29"/>
  <c r="D50" i="29"/>
  <c r="C50" i="29"/>
  <c r="Q49" i="29"/>
  <c r="P49" i="29"/>
  <c r="O49" i="29"/>
  <c r="F49" i="29"/>
  <c r="R49" i="29" s="1"/>
  <c r="E49" i="29"/>
  <c r="D49" i="29"/>
  <c r="C49" i="29"/>
  <c r="R48" i="29"/>
  <c r="F48" i="29"/>
  <c r="E48" i="29"/>
  <c r="Q48" i="29" s="1"/>
  <c r="D48" i="29"/>
  <c r="P48" i="29" s="1"/>
  <c r="C48" i="29"/>
  <c r="O48" i="29" s="1"/>
  <c r="R47" i="29"/>
  <c r="Q47" i="29"/>
  <c r="P47" i="29"/>
  <c r="O47" i="29"/>
  <c r="F47" i="29"/>
  <c r="E47" i="29"/>
  <c r="D47" i="29"/>
  <c r="C47" i="29"/>
  <c r="P46" i="29"/>
  <c r="O46" i="29"/>
  <c r="O51" i="29" s="1"/>
  <c r="F46" i="29"/>
  <c r="R46" i="29" s="1"/>
  <c r="E46" i="29"/>
  <c r="D46" i="29"/>
  <c r="C46" i="29"/>
  <c r="R45" i="29"/>
  <c r="F45" i="29"/>
  <c r="E45" i="29"/>
  <c r="Q45" i="29" s="1"/>
  <c r="D45" i="29"/>
  <c r="P45" i="29" s="1"/>
  <c r="C45" i="29"/>
  <c r="O45" i="29" s="1"/>
  <c r="R37" i="29"/>
  <c r="F37" i="29"/>
  <c r="E37" i="29"/>
  <c r="Q37" i="29" s="1"/>
  <c r="D37" i="29"/>
  <c r="P37" i="29" s="1"/>
  <c r="C37" i="29"/>
  <c r="O37" i="29" s="1"/>
  <c r="C29" i="30" s="1"/>
  <c r="I29" i="30" s="1"/>
  <c r="R36" i="29"/>
  <c r="Q36" i="29"/>
  <c r="P36" i="29"/>
  <c r="O36" i="29"/>
  <c r="F36" i="29"/>
  <c r="E36" i="29"/>
  <c r="D36" i="29"/>
  <c r="C36" i="29"/>
  <c r="F35" i="29"/>
  <c r="R35" i="29" s="1"/>
  <c r="E35" i="29"/>
  <c r="Q35" i="29" s="1"/>
  <c r="D35" i="29"/>
  <c r="P35" i="29" s="1"/>
  <c r="C35" i="29"/>
  <c r="O35" i="29" s="1"/>
  <c r="C27" i="30" s="1"/>
  <c r="I27" i="30" s="1"/>
  <c r="R34" i="29"/>
  <c r="F34" i="29"/>
  <c r="E34" i="29"/>
  <c r="Q34" i="29" s="1"/>
  <c r="D34" i="29"/>
  <c r="P34" i="29" s="1"/>
  <c r="C34" i="29"/>
  <c r="O34" i="29" s="1"/>
  <c r="Q33" i="29"/>
  <c r="P33" i="29"/>
  <c r="O33" i="29"/>
  <c r="F33" i="29"/>
  <c r="E33" i="29"/>
  <c r="D33" i="29"/>
  <c r="C33" i="29"/>
  <c r="Q32" i="29"/>
  <c r="F32" i="29"/>
  <c r="R32" i="29" s="1"/>
  <c r="E32" i="29"/>
  <c r="E38" i="29" s="1"/>
  <c r="Q38" i="29" s="1"/>
  <c r="D32" i="29"/>
  <c r="C32" i="29"/>
  <c r="C30" i="29"/>
  <c r="R29" i="29"/>
  <c r="Q29" i="29"/>
  <c r="C21" i="30" s="1"/>
  <c r="I21" i="30" s="1"/>
  <c r="P29" i="29"/>
  <c r="O29" i="29"/>
  <c r="F29" i="29"/>
  <c r="E29" i="29"/>
  <c r="D29" i="29"/>
  <c r="C29" i="29"/>
  <c r="O28" i="29"/>
  <c r="F28" i="29"/>
  <c r="R28" i="29" s="1"/>
  <c r="E28" i="29"/>
  <c r="D28" i="29"/>
  <c r="P28" i="29" s="1"/>
  <c r="C28" i="29"/>
  <c r="R27" i="29"/>
  <c r="F27" i="29"/>
  <c r="E27" i="29"/>
  <c r="Q27" i="29" s="1"/>
  <c r="D27" i="29"/>
  <c r="P27" i="29" s="1"/>
  <c r="C27" i="29"/>
  <c r="O27" i="29" s="1"/>
  <c r="Q26" i="29"/>
  <c r="P26" i="29"/>
  <c r="O26" i="29"/>
  <c r="F26" i="29"/>
  <c r="R26" i="29" s="1"/>
  <c r="E26" i="29"/>
  <c r="D26" i="29"/>
  <c r="C26" i="29"/>
  <c r="F25" i="29"/>
  <c r="E25" i="29"/>
  <c r="Q25" i="29" s="1"/>
  <c r="D25" i="29"/>
  <c r="C25" i="29"/>
  <c r="O25" i="29" s="1"/>
  <c r="J21" i="29"/>
  <c r="I21" i="29"/>
  <c r="H21" i="29"/>
  <c r="G21" i="29"/>
  <c r="E21" i="29"/>
  <c r="E20" i="29"/>
  <c r="Q20" i="29" s="1"/>
  <c r="Q21" i="29" s="1"/>
  <c r="D20" i="29"/>
  <c r="C20" i="29"/>
  <c r="J18" i="29"/>
  <c r="I18" i="29"/>
  <c r="H18" i="29"/>
  <c r="G18" i="29"/>
  <c r="R17" i="29"/>
  <c r="Q17" i="29"/>
  <c r="P17" i="29"/>
  <c r="F17" i="29"/>
  <c r="E17" i="29"/>
  <c r="D17" i="29"/>
  <c r="C17" i="29"/>
  <c r="O17" i="29" s="1"/>
  <c r="Q16" i="29"/>
  <c r="P16" i="29"/>
  <c r="O16" i="29"/>
  <c r="F16" i="29"/>
  <c r="R16" i="29" s="1"/>
  <c r="E16" i="29"/>
  <c r="D16" i="29"/>
  <c r="C16" i="29"/>
  <c r="R15" i="29"/>
  <c r="F15" i="29"/>
  <c r="E15" i="29"/>
  <c r="D15" i="29"/>
  <c r="C15" i="29"/>
  <c r="O15" i="29" s="1"/>
  <c r="R14" i="29"/>
  <c r="Q14" i="29"/>
  <c r="P14" i="29"/>
  <c r="O14" i="29"/>
  <c r="F14" i="29"/>
  <c r="E14" i="29"/>
  <c r="D14" i="29"/>
  <c r="C14" i="29"/>
  <c r="O13" i="29"/>
  <c r="F13" i="29"/>
  <c r="C13" i="29"/>
  <c r="O7" i="29"/>
  <c r="H82" i="28"/>
  <c r="G82" i="28"/>
  <c r="H81" i="28"/>
  <c r="G81" i="28"/>
  <c r="H80" i="28"/>
  <c r="G80" i="28"/>
  <c r="H78" i="28"/>
  <c r="G78" i="28"/>
  <c r="H77" i="28"/>
  <c r="G77" i="28"/>
  <c r="H68" i="28"/>
  <c r="G68" i="28"/>
  <c r="H67" i="28"/>
  <c r="G67" i="28"/>
  <c r="D66" i="28"/>
  <c r="H63" i="28"/>
  <c r="G63" i="28"/>
  <c r="H62" i="28"/>
  <c r="G62" i="28"/>
  <c r="G59" i="28"/>
  <c r="E59" i="28"/>
  <c r="D59" i="28"/>
  <c r="E53" i="28"/>
  <c r="D53" i="28"/>
  <c r="H52" i="28"/>
  <c r="G52" i="28"/>
  <c r="H51" i="28"/>
  <c r="G51" i="28"/>
  <c r="H50" i="28"/>
  <c r="H53" i="28" s="1"/>
  <c r="G50" i="28"/>
  <c r="E46" i="28"/>
  <c r="D46" i="28"/>
  <c r="H45" i="28"/>
  <c r="G45" i="28"/>
  <c r="H44" i="28"/>
  <c r="H46" i="28" s="1"/>
  <c r="G44" i="28"/>
  <c r="G46" i="28" s="1"/>
  <c r="H43" i="28"/>
  <c r="G43" i="28"/>
  <c r="H36" i="28"/>
  <c r="G36" i="28"/>
  <c r="E36" i="28"/>
  <c r="D36" i="28"/>
  <c r="H35" i="28"/>
  <c r="G35" i="28"/>
  <c r="H34" i="28"/>
  <c r="G34" i="28"/>
  <c r="H33" i="28"/>
  <c r="G33" i="28"/>
  <c r="H31" i="28"/>
  <c r="G31" i="28"/>
  <c r="E31" i="28"/>
  <c r="D31" i="28"/>
  <c r="H30" i="28"/>
  <c r="G30" i="28"/>
  <c r="H29" i="28"/>
  <c r="G29" i="28"/>
  <c r="H28" i="28"/>
  <c r="G28" i="28"/>
  <c r="E26" i="28"/>
  <c r="D26" i="28"/>
  <c r="H25" i="28"/>
  <c r="H26" i="28" s="1"/>
  <c r="G25" i="28"/>
  <c r="H24" i="28"/>
  <c r="G24" i="28"/>
  <c r="H23" i="28"/>
  <c r="G23" i="28"/>
  <c r="H22" i="28"/>
  <c r="G22" i="28"/>
  <c r="H21" i="28"/>
  <c r="G21" i="28"/>
  <c r="H19" i="28"/>
  <c r="G19" i="28"/>
  <c r="H18" i="28"/>
  <c r="G18" i="28"/>
  <c r="H13" i="28"/>
  <c r="D13" i="28"/>
  <c r="G7" i="28"/>
  <c r="F18" i="26"/>
  <c r="E17" i="26"/>
  <c r="E19" i="26" s="1"/>
  <c r="D17" i="26"/>
  <c r="F14" i="26"/>
  <c r="F13" i="26"/>
  <c r="F12" i="26"/>
  <c r="F19" i="25"/>
  <c r="F21" i="25" s="1"/>
  <c r="E17" i="25"/>
  <c r="E18" i="25" s="1"/>
  <c r="D17" i="25"/>
  <c r="F16" i="25"/>
  <c r="F15" i="25"/>
  <c r="F13" i="25"/>
  <c r="F12" i="25"/>
  <c r="C9" i="25"/>
  <c r="E8" i="25"/>
  <c r="C8" i="25"/>
  <c r="G52" i="24"/>
  <c r="E52" i="24"/>
  <c r="D52" i="24"/>
  <c r="E7" i="24"/>
  <c r="H101" i="23"/>
  <c r="F101" i="23"/>
  <c r="E101" i="23"/>
  <c r="C8" i="23"/>
  <c r="G7" i="23"/>
  <c r="P86" i="22"/>
  <c r="P85" i="22"/>
  <c r="P84" i="22"/>
  <c r="P83" i="22"/>
  <c r="P82" i="22"/>
  <c r="P81" i="22"/>
  <c r="P80" i="22"/>
  <c r="P79" i="22"/>
  <c r="P78" i="22"/>
  <c r="P77" i="22"/>
  <c r="P76" i="22"/>
  <c r="P75" i="22"/>
  <c r="P74" i="22"/>
  <c r="P73" i="22"/>
  <c r="P72" i="22"/>
  <c r="P71" i="22"/>
  <c r="P70" i="22"/>
  <c r="P69" i="22"/>
  <c r="P68" i="22"/>
  <c r="P67" i="22"/>
  <c r="P66" i="22"/>
  <c r="P65" i="22"/>
  <c r="P64" i="22"/>
  <c r="P63" i="22"/>
  <c r="P62" i="22"/>
  <c r="P61" i="22"/>
  <c r="P60" i="22"/>
  <c r="P59" i="22"/>
  <c r="P58" i="22"/>
  <c r="P57" i="22"/>
  <c r="P56" i="22"/>
  <c r="P55" i="22"/>
  <c r="P54" i="22"/>
  <c r="P53" i="22"/>
  <c r="P52" i="22"/>
  <c r="P51" i="22"/>
  <c r="P50" i="22"/>
  <c r="P49" i="22"/>
  <c r="P48" i="22"/>
  <c r="P47" i="22"/>
  <c r="P46" i="22"/>
  <c r="P45" i="22"/>
  <c r="P44" i="22"/>
  <c r="P43" i="22"/>
  <c r="P42" i="22"/>
  <c r="P41" i="22"/>
  <c r="P40" i="22"/>
  <c r="P39" i="22"/>
  <c r="P38" i="22"/>
  <c r="P37" i="22"/>
  <c r="P36" i="22"/>
  <c r="P35" i="22"/>
  <c r="P34" i="22"/>
  <c r="P33" i="22"/>
  <c r="P32" i="22"/>
  <c r="P31" i="22"/>
  <c r="P30" i="22"/>
  <c r="P29" i="22"/>
  <c r="P28" i="22"/>
  <c r="P27" i="22"/>
  <c r="P26" i="22"/>
  <c r="P25" i="22"/>
  <c r="P24" i="22"/>
  <c r="P23" i="22"/>
  <c r="P22" i="22"/>
  <c r="P21" i="22"/>
  <c r="P20" i="22"/>
  <c r="P19" i="22"/>
  <c r="P18" i="22"/>
  <c r="P17" i="22"/>
  <c r="P16" i="22"/>
  <c r="P15" i="22"/>
  <c r="P14" i="22"/>
  <c r="P13" i="22"/>
  <c r="P12" i="22"/>
  <c r="N7" i="22"/>
  <c r="E109" i="21"/>
  <c r="P106" i="21"/>
  <c r="P105" i="21"/>
  <c r="P104" i="21"/>
  <c r="P103" i="21"/>
  <c r="P102" i="21"/>
  <c r="P101" i="21"/>
  <c r="P100" i="21"/>
  <c r="P99" i="21"/>
  <c r="P98" i="21"/>
  <c r="P97" i="21"/>
  <c r="P96" i="21"/>
  <c r="P95" i="21"/>
  <c r="P94" i="21"/>
  <c r="P93" i="21"/>
  <c r="P92" i="21"/>
  <c r="P91" i="21"/>
  <c r="P90" i="21"/>
  <c r="P89" i="21"/>
  <c r="P88" i="21"/>
  <c r="P87" i="21"/>
  <c r="P86" i="21"/>
  <c r="P85" i="21"/>
  <c r="P84" i="21"/>
  <c r="P83" i="21"/>
  <c r="P82" i="21"/>
  <c r="P81" i="21"/>
  <c r="P80" i="21"/>
  <c r="P79" i="21"/>
  <c r="P78" i="21"/>
  <c r="P77" i="21"/>
  <c r="P76" i="21"/>
  <c r="P75" i="21"/>
  <c r="P74" i="21"/>
  <c r="P73" i="21"/>
  <c r="P72" i="21"/>
  <c r="P71" i="21"/>
  <c r="P70" i="21"/>
  <c r="P69" i="21"/>
  <c r="P68" i="21"/>
  <c r="P67" i="21"/>
  <c r="P66" i="21"/>
  <c r="P65" i="21"/>
  <c r="P64" i="21"/>
  <c r="P63" i="21"/>
  <c r="P62" i="21"/>
  <c r="P61" i="21"/>
  <c r="P60" i="21"/>
  <c r="P59" i="21"/>
  <c r="P58" i="21"/>
  <c r="P57" i="21"/>
  <c r="P56" i="21"/>
  <c r="P55" i="21"/>
  <c r="P54" i="21"/>
  <c r="P53" i="21"/>
  <c r="P52" i="21"/>
  <c r="P51" i="21"/>
  <c r="P50" i="21"/>
  <c r="P49" i="21"/>
  <c r="P48" i="21"/>
  <c r="P47" i="21"/>
  <c r="P46" i="21"/>
  <c r="P45" i="21"/>
  <c r="P44" i="21"/>
  <c r="P43" i="21"/>
  <c r="P42" i="21"/>
  <c r="P41" i="21"/>
  <c r="P40" i="21"/>
  <c r="P39" i="21"/>
  <c r="P38" i="21"/>
  <c r="P37" i="21"/>
  <c r="P36" i="21"/>
  <c r="P35" i="21"/>
  <c r="P34" i="21"/>
  <c r="P33" i="21"/>
  <c r="P32" i="21"/>
  <c r="P31" i="21"/>
  <c r="P30" i="21"/>
  <c r="P29" i="21"/>
  <c r="P28" i="21"/>
  <c r="P27" i="21"/>
  <c r="P26" i="21"/>
  <c r="P25" i="21"/>
  <c r="P24" i="21"/>
  <c r="P23" i="21"/>
  <c r="P22" i="21"/>
  <c r="P21" i="21"/>
  <c r="P20" i="21"/>
  <c r="P19" i="21"/>
  <c r="P18" i="21"/>
  <c r="P17" i="21"/>
  <c r="P16" i="21"/>
  <c r="P15" i="21"/>
  <c r="P14" i="21"/>
  <c r="P13" i="21"/>
  <c r="P12" i="21"/>
  <c r="O7" i="21"/>
  <c r="G7" i="21"/>
  <c r="C6" i="57" s="1"/>
  <c r="D7" i="21"/>
  <c r="G25" i="20"/>
  <c r="I25" i="20" s="1"/>
  <c r="E25" i="20"/>
  <c r="G24" i="20"/>
  <c r="I24" i="20" s="1"/>
  <c r="E24" i="20"/>
  <c r="E23" i="20"/>
  <c r="G23" i="20" s="1"/>
  <c r="I23" i="20" s="1"/>
  <c r="E22" i="20"/>
  <c r="G22" i="20" s="1"/>
  <c r="I22" i="20" s="1"/>
  <c r="I21" i="20"/>
  <c r="G21" i="20"/>
  <c r="E21" i="20"/>
  <c r="G17" i="20"/>
  <c r="I17" i="20" s="1"/>
  <c r="E17" i="20"/>
  <c r="E16" i="20"/>
  <c r="G16" i="20" s="1"/>
  <c r="I16" i="20" s="1"/>
  <c r="C31" i="20" s="1"/>
  <c r="C24" i="12" s="1"/>
  <c r="E15" i="20"/>
  <c r="G15" i="20" s="1"/>
  <c r="I15" i="20" s="1"/>
  <c r="C30" i="20" s="1"/>
  <c r="C20" i="12" s="1"/>
  <c r="G14" i="20"/>
  <c r="I14" i="20" s="1"/>
  <c r="E14" i="20"/>
  <c r="G13" i="20"/>
  <c r="I13" i="20" s="1"/>
  <c r="C29" i="20" s="1"/>
  <c r="C15" i="12" s="1"/>
  <c r="E13" i="20"/>
  <c r="H8" i="20"/>
  <c r="F53" i="19"/>
  <c r="H53" i="19" s="1"/>
  <c r="E53" i="19"/>
  <c r="G53" i="19" s="1"/>
  <c r="H54" i="19" s="1"/>
  <c r="D53" i="19"/>
  <c r="C53" i="19"/>
  <c r="G8" i="19"/>
  <c r="K33" i="18"/>
  <c r="J33" i="18"/>
  <c r="I33" i="18"/>
  <c r="H33" i="18"/>
  <c r="J31" i="18"/>
  <c r="I30" i="18"/>
  <c r="H30" i="18"/>
  <c r="I29" i="18"/>
  <c r="H29" i="18"/>
  <c r="I28" i="18"/>
  <c r="H28" i="18"/>
  <c r="I27" i="18"/>
  <c r="H27" i="18"/>
  <c r="I26" i="18"/>
  <c r="H26" i="18"/>
  <c r="I25" i="18"/>
  <c r="H25" i="18"/>
  <c r="I24" i="18"/>
  <c r="H24" i="18"/>
  <c r="I23" i="18"/>
  <c r="H23" i="18"/>
  <c r="I22" i="18"/>
  <c r="H22" i="18"/>
  <c r="I21" i="18"/>
  <c r="H21" i="18"/>
  <c r="I19" i="18"/>
  <c r="H19" i="18"/>
  <c r="I18" i="18"/>
  <c r="H18" i="18"/>
  <c r="I17" i="18"/>
  <c r="H17" i="18"/>
  <c r="I16" i="18"/>
  <c r="H16" i="18"/>
  <c r="I15" i="18"/>
  <c r="H15" i="18"/>
  <c r="I14" i="18"/>
  <c r="H14" i="18"/>
  <c r="K13" i="18"/>
  <c r="I13" i="18"/>
  <c r="H13" i="18"/>
  <c r="J13" i="18" s="1"/>
  <c r="H32" i="18" s="1"/>
  <c r="J8" i="18"/>
  <c r="D26" i="17"/>
  <c r="C25" i="17"/>
  <c r="D8" i="17"/>
  <c r="D308" i="16"/>
  <c r="C308" i="16"/>
  <c r="F307" i="16"/>
  <c r="E307" i="16"/>
  <c r="F306" i="16"/>
  <c r="E306" i="16"/>
  <c r="F305" i="16"/>
  <c r="E305" i="16"/>
  <c r="F304" i="16"/>
  <c r="E304" i="16"/>
  <c r="F303" i="16"/>
  <c r="E303" i="16"/>
  <c r="F302" i="16"/>
  <c r="E302" i="16"/>
  <c r="F301" i="16"/>
  <c r="E301" i="16"/>
  <c r="F300" i="16"/>
  <c r="E300" i="16"/>
  <c r="F299" i="16"/>
  <c r="E299" i="16"/>
  <c r="F298" i="16"/>
  <c r="E298" i="16"/>
  <c r="F297" i="16"/>
  <c r="E297" i="16"/>
  <c r="F296" i="16"/>
  <c r="E296" i="16"/>
  <c r="F295" i="16"/>
  <c r="E295" i="16"/>
  <c r="F294" i="16"/>
  <c r="E294" i="16"/>
  <c r="F293" i="16"/>
  <c r="E293" i="16"/>
  <c r="F292" i="16"/>
  <c r="E292" i="16"/>
  <c r="F291" i="16"/>
  <c r="E291" i="16"/>
  <c r="F290" i="16"/>
  <c r="E290" i="16"/>
  <c r="F289" i="16"/>
  <c r="E289" i="16"/>
  <c r="F288" i="16"/>
  <c r="E288" i="16"/>
  <c r="F287" i="16"/>
  <c r="E287" i="16"/>
  <c r="F286" i="16"/>
  <c r="E286" i="16"/>
  <c r="D269" i="16"/>
  <c r="C269" i="16"/>
  <c r="F268" i="16"/>
  <c r="E268" i="16"/>
  <c r="F267" i="16"/>
  <c r="E267" i="16"/>
  <c r="F266" i="16"/>
  <c r="E266" i="16"/>
  <c r="F265" i="16"/>
  <c r="E265" i="16"/>
  <c r="F264" i="16"/>
  <c r="E264" i="16"/>
  <c r="F263" i="16"/>
  <c r="E263" i="16"/>
  <c r="F262" i="16"/>
  <c r="E262" i="16"/>
  <c r="F261" i="16"/>
  <c r="E261" i="16"/>
  <c r="F260" i="16"/>
  <c r="E260" i="16"/>
  <c r="F259" i="16"/>
  <c r="E259" i="16"/>
  <c r="F258" i="16"/>
  <c r="E258" i="16"/>
  <c r="F257" i="16"/>
  <c r="E257" i="16"/>
  <c r="F256" i="16"/>
  <c r="E256" i="16"/>
  <c r="F255" i="16"/>
  <c r="E255" i="16"/>
  <c r="F254" i="16"/>
  <c r="E254" i="16"/>
  <c r="F253" i="16"/>
  <c r="E253" i="16"/>
  <c r="F252" i="16"/>
  <c r="E252" i="16"/>
  <c r="F251" i="16"/>
  <c r="E251" i="16"/>
  <c r="F250" i="16"/>
  <c r="E250" i="16"/>
  <c r="F249" i="16"/>
  <c r="E249" i="16"/>
  <c r="F248" i="16"/>
  <c r="E248" i="16"/>
  <c r="F247" i="16"/>
  <c r="E247" i="16"/>
  <c r="D230" i="16"/>
  <c r="C230" i="16"/>
  <c r="F229" i="16"/>
  <c r="E229" i="16"/>
  <c r="F228" i="16"/>
  <c r="E228" i="16"/>
  <c r="F227" i="16"/>
  <c r="E227" i="16"/>
  <c r="F226" i="16"/>
  <c r="E226" i="16"/>
  <c r="F225" i="16"/>
  <c r="E225" i="16"/>
  <c r="F224" i="16"/>
  <c r="E224" i="16"/>
  <c r="F223" i="16"/>
  <c r="E223" i="16"/>
  <c r="F222" i="16"/>
  <c r="E222" i="16"/>
  <c r="F221" i="16"/>
  <c r="E221" i="16"/>
  <c r="F220" i="16"/>
  <c r="E220" i="16"/>
  <c r="F219" i="16"/>
  <c r="E219" i="16"/>
  <c r="F218" i="16"/>
  <c r="E218" i="16"/>
  <c r="F217" i="16"/>
  <c r="E217" i="16"/>
  <c r="F216" i="16"/>
  <c r="E216" i="16"/>
  <c r="F215" i="16"/>
  <c r="E215" i="16"/>
  <c r="F214" i="16"/>
  <c r="E214" i="16"/>
  <c r="F213" i="16"/>
  <c r="E213" i="16"/>
  <c r="F212" i="16"/>
  <c r="E212" i="16"/>
  <c r="F211" i="16"/>
  <c r="E211" i="16"/>
  <c r="F210" i="16"/>
  <c r="E210" i="16"/>
  <c r="F209" i="16"/>
  <c r="E209" i="16"/>
  <c r="E230" i="16" s="1"/>
  <c r="F231" i="16" s="1"/>
  <c r="F208" i="16"/>
  <c r="F230" i="16" s="1"/>
  <c r="F232" i="16" s="1"/>
  <c r="E208" i="16"/>
  <c r="D191" i="16"/>
  <c r="C191" i="16"/>
  <c r="F190" i="16"/>
  <c r="E190" i="16"/>
  <c r="F189" i="16"/>
  <c r="E189" i="16"/>
  <c r="F188" i="16"/>
  <c r="E188" i="16"/>
  <c r="F187" i="16"/>
  <c r="E187" i="16"/>
  <c r="F186" i="16"/>
  <c r="E186" i="16"/>
  <c r="F185" i="16"/>
  <c r="E185" i="16"/>
  <c r="F184" i="16"/>
  <c r="E184" i="16"/>
  <c r="F183" i="16"/>
  <c r="E183" i="16"/>
  <c r="F182" i="16"/>
  <c r="E182" i="16"/>
  <c r="F181" i="16"/>
  <c r="E181" i="16"/>
  <c r="F180" i="16"/>
  <c r="E180" i="16"/>
  <c r="F179" i="16"/>
  <c r="E179" i="16"/>
  <c r="F178" i="16"/>
  <c r="E178" i="16"/>
  <c r="F177" i="16"/>
  <c r="E177" i="16"/>
  <c r="F176" i="16"/>
  <c r="E176" i="16"/>
  <c r="F175" i="16"/>
  <c r="E175" i="16"/>
  <c r="F174" i="16"/>
  <c r="E174" i="16"/>
  <c r="F173" i="16"/>
  <c r="E173" i="16"/>
  <c r="F172" i="16"/>
  <c r="E172" i="16"/>
  <c r="F171" i="16"/>
  <c r="E171" i="16"/>
  <c r="F170" i="16"/>
  <c r="F191" i="16" s="1"/>
  <c r="F193" i="16" s="1"/>
  <c r="E170" i="16"/>
  <c r="F169" i="16"/>
  <c r="E169" i="16"/>
  <c r="E191" i="16" s="1"/>
  <c r="F192" i="16" s="1"/>
  <c r="D152" i="16"/>
  <c r="C152" i="16"/>
  <c r="F151" i="16"/>
  <c r="E151" i="16"/>
  <c r="F150" i="16"/>
  <c r="E150" i="16"/>
  <c r="F149" i="16"/>
  <c r="E149" i="16"/>
  <c r="F148" i="16"/>
  <c r="E148" i="16"/>
  <c r="F147" i="16"/>
  <c r="E147" i="16"/>
  <c r="F146" i="16"/>
  <c r="E146" i="16"/>
  <c r="F145" i="16"/>
  <c r="E145" i="16"/>
  <c r="F144" i="16"/>
  <c r="E144" i="16"/>
  <c r="F143" i="16"/>
  <c r="E143" i="16"/>
  <c r="F142" i="16"/>
  <c r="E142" i="16"/>
  <c r="F141" i="16"/>
  <c r="E141" i="16"/>
  <c r="F140" i="16"/>
  <c r="E140" i="16"/>
  <c r="F139" i="16"/>
  <c r="E139" i="16"/>
  <c r="F138" i="16"/>
  <c r="E138" i="16"/>
  <c r="F137" i="16"/>
  <c r="E137" i="16"/>
  <c r="F136" i="16"/>
  <c r="E136" i="16"/>
  <c r="F135" i="16"/>
  <c r="E135" i="16"/>
  <c r="E152" i="16" s="1"/>
  <c r="F153" i="16" s="1"/>
  <c r="F134" i="16"/>
  <c r="E134" i="16"/>
  <c r="F133" i="16"/>
  <c r="E133" i="16"/>
  <c r="F132" i="16"/>
  <c r="E132" i="16"/>
  <c r="F131" i="16"/>
  <c r="E131" i="16"/>
  <c r="F130" i="16"/>
  <c r="E130" i="16"/>
  <c r="D113" i="16"/>
  <c r="C113" i="16"/>
  <c r="F112" i="16"/>
  <c r="E112" i="16"/>
  <c r="F111" i="16"/>
  <c r="E111" i="16"/>
  <c r="F110" i="16"/>
  <c r="E110" i="16"/>
  <c r="F109" i="16"/>
  <c r="E109" i="16"/>
  <c r="F108" i="16"/>
  <c r="E108" i="16"/>
  <c r="F107" i="16"/>
  <c r="E107" i="16"/>
  <c r="F106" i="16"/>
  <c r="E106" i="16"/>
  <c r="F105" i="16"/>
  <c r="E105" i="16"/>
  <c r="F104" i="16"/>
  <c r="E104" i="16"/>
  <c r="F103" i="16"/>
  <c r="E103" i="16"/>
  <c r="F102" i="16"/>
  <c r="E102" i="16"/>
  <c r="F101" i="16"/>
  <c r="E101" i="16"/>
  <c r="F100" i="16"/>
  <c r="E100" i="16"/>
  <c r="F99" i="16"/>
  <c r="E99" i="16"/>
  <c r="F98" i="16"/>
  <c r="E98" i="16"/>
  <c r="F97" i="16"/>
  <c r="E97" i="16"/>
  <c r="F96" i="16"/>
  <c r="F113" i="16" s="1"/>
  <c r="F115" i="16" s="1"/>
  <c r="E96" i="16"/>
  <c r="E113" i="16" s="1"/>
  <c r="F114" i="16" s="1"/>
  <c r="F95" i="16"/>
  <c r="E95" i="16"/>
  <c r="F94" i="16"/>
  <c r="E94" i="16"/>
  <c r="F93" i="16"/>
  <c r="E93" i="16"/>
  <c r="F92" i="16"/>
  <c r="E92" i="16"/>
  <c r="F91" i="16"/>
  <c r="E91" i="16"/>
  <c r="F76" i="16"/>
  <c r="F75" i="16"/>
  <c r="D74" i="16"/>
  <c r="C74" i="16"/>
  <c r="F73" i="16"/>
  <c r="E73" i="16"/>
  <c r="F72" i="16"/>
  <c r="E72" i="16"/>
  <c r="F71" i="16"/>
  <c r="E71" i="16"/>
  <c r="F70" i="16"/>
  <c r="E70" i="16"/>
  <c r="F69" i="16"/>
  <c r="E69" i="16"/>
  <c r="F68" i="16"/>
  <c r="E68" i="16"/>
  <c r="F67" i="16"/>
  <c r="E67" i="16"/>
  <c r="F66" i="16"/>
  <c r="E66" i="16"/>
  <c r="F65" i="16"/>
  <c r="E65" i="16"/>
  <c r="F64" i="16"/>
  <c r="E64" i="16"/>
  <c r="F63" i="16"/>
  <c r="E63" i="16"/>
  <c r="F62" i="16"/>
  <c r="E62" i="16"/>
  <c r="F61" i="16"/>
  <c r="E61" i="16"/>
  <c r="F60" i="16"/>
  <c r="E60" i="16"/>
  <c r="F59" i="16"/>
  <c r="E59" i="16"/>
  <c r="F58" i="16"/>
  <c r="E58" i="16"/>
  <c r="F57" i="16"/>
  <c r="E57" i="16"/>
  <c r="F56" i="16"/>
  <c r="E56" i="16"/>
  <c r="F55" i="16"/>
  <c r="E55" i="16"/>
  <c r="F54" i="16"/>
  <c r="E54" i="16"/>
  <c r="F53" i="16"/>
  <c r="E53" i="16"/>
  <c r="F52" i="16"/>
  <c r="F74" i="16" s="1"/>
  <c r="E52" i="16"/>
  <c r="E74" i="16" s="1"/>
  <c r="D35" i="16"/>
  <c r="C35" i="16"/>
  <c r="F34" i="16"/>
  <c r="E34" i="16"/>
  <c r="F33" i="16"/>
  <c r="E33" i="16"/>
  <c r="F32" i="16"/>
  <c r="E32" i="16"/>
  <c r="F31" i="16"/>
  <c r="E31" i="16"/>
  <c r="F30" i="16"/>
  <c r="E30" i="16"/>
  <c r="F29" i="16"/>
  <c r="E29" i="16"/>
  <c r="F28" i="16"/>
  <c r="E28" i="16"/>
  <c r="F27" i="16"/>
  <c r="E27" i="16"/>
  <c r="F26" i="16"/>
  <c r="E26" i="16"/>
  <c r="F25" i="16"/>
  <c r="E25" i="16"/>
  <c r="F24" i="16"/>
  <c r="E24" i="16"/>
  <c r="F23" i="16"/>
  <c r="E23" i="16"/>
  <c r="F22" i="16"/>
  <c r="E22" i="16"/>
  <c r="F21" i="16"/>
  <c r="E21" i="16"/>
  <c r="F20" i="16"/>
  <c r="E20" i="16"/>
  <c r="F19" i="16"/>
  <c r="E19" i="16"/>
  <c r="F18" i="16"/>
  <c r="E18" i="16"/>
  <c r="F17" i="16"/>
  <c r="E17" i="16"/>
  <c r="F16" i="16"/>
  <c r="E16" i="16"/>
  <c r="F15" i="16"/>
  <c r="E15" i="16"/>
  <c r="F14" i="16"/>
  <c r="E14" i="16"/>
  <c r="F13" i="16"/>
  <c r="F35" i="16" s="1"/>
  <c r="F37" i="16" s="1"/>
  <c r="E13" i="16"/>
  <c r="E8" i="16"/>
  <c r="H20" i="15"/>
  <c r="H19" i="15"/>
  <c r="H18" i="15"/>
  <c r="H17" i="15"/>
  <c r="H16" i="15"/>
  <c r="H15" i="15"/>
  <c r="H14" i="15"/>
  <c r="H13" i="15"/>
  <c r="H21" i="15" s="1"/>
  <c r="C14" i="12" s="1"/>
  <c r="F8" i="15"/>
  <c r="H384" i="14"/>
  <c r="F384" i="14"/>
  <c r="O382" i="14"/>
  <c r="I382" i="14"/>
  <c r="D382" i="14"/>
  <c r="C382" i="14"/>
  <c r="Q381" i="14"/>
  <c r="Q384" i="14" s="1"/>
  <c r="O381" i="14"/>
  <c r="O384" i="14" s="1"/>
  <c r="K381" i="14"/>
  <c r="K384" i="14" s="1"/>
  <c r="G381" i="14"/>
  <c r="G384" i="14" s="1"/>
  <c r="F381" i="14"/>
  <c r="D381" i="14"/>
  <c r="D384" i="14" s="1"/>
  <c r="C381" i="14"/>
  <c r="C384" i="14" s="1"/>
  <c r="Q380" i="14"/>
  <c r="P380" i="14"/>
  <c r="O380" i="14"/>
  <c r="N380" i="14"/>
  <c r="M380" i="14"/>
  <c r="L380" i="14"/>
  <c r="K380" i="14"/>
  <c r="J380" i="14"/>
  <c r="J381" i="14" s="1"/>
  <c r="J384" i="14" s="1"/>
  <c r="I380" i="14"/>
  <c r="H380" i="14"/>
  <c r="G380" i="14"/>
  <c r="G382" i="14" s="1"/>
  <c r="F380" i="14"/>
  <c r="E380" i="14"/>
  <c r="E381" i="14" s="1"/>
  <c r="E384" i="14" s="1"/>
  <c r="D380" i="14"/>
  <c r="C380" i="14"/>
  <c r="Q379" i="14"/>
  <c r="P379" i="14"/>
  <c r="P381" i="14" s="1"/>
  <c r="P384" i="14" s="1"/>
  <c r="O379" i="14"/>
  <c r="N379" i="14"/>
  <c r="M379" i="14"/>
  <c r="L379" i="14"/>
  <c r="K379" i="14"/>
  <c r="K382" i="14" s="1"/>
  <c r="J379" i="14"/>
  <c r="J382" i="14" s="1"/>
  <c r="I379" i="14"/>
  <c r="H379" i="14"/>
  <c r="H381" i="14" s="1"/>
  <c r="G379" i="14"/>
  <c r="F379" i="14"/>
  <c r="E379" i="14"/>
  <c r="D379" i="14"/>
  <c r="C379" i="14"/>
  <c r="D369" i="14"/>
  <c r="D370" i="14" s="1"/>
  <c r="Q344" i="14"/>
  <c r="E344" i="14"/>
  <c r="Q342" i="14"/>
  <c r="F342" i="14"/>
  <c r="E342" i="14"/>
  <c r="F341" i="14"/>
  <c r="F344" i="14" s="1"/>
  <c r="E341" i="14"/>
  <c r="Q340" i="14"/>
  <c r="P340" i="14"/>
  <c r="O340" i="14"/>
  <c r="N340" i="14"/>
  <c r="M340" i="14"/>
  <c r="L340" i="14"/>
  <c r="K340" i="14"/>
  <c r="K341" i="14" s="1"/>
  <c r="K344" i="14" s="1"/>
  <c r="J340" i="14"/>
  <c r="I340" i="14"/>
  <c r="I341" i="14" s="1"/>
  <c r="I344" i="14" s="1"/>
  <c r="H340" i="14"/>
  <c r="H342" i="14" s="1"/>
  <c r="G340" i="14"/>
  <c r="F340" i="14"/>
  <c r="E340" i="14"/>
  <c r="D340" i="14"/>
  <c r="C340" i="14"/>
  <c r="Q339" i="14"/>
  <c r="Q341" i="14" s="1"/>
  <c r="P339" i="14"/>
  <c r="O339" i="14"/>
  <c r="N339" i="14"/>
  <c r="M339" i="14"/>
  <c r="L339" i="14"/>
  <c r="K339" i="14"/>
  <c r="J339" i="14"/>
  <c r="J342" i="14" s="1"/>
  <c r="I339" i="14"/>
  <c r="H339" i="14"/>
  <c r="G339" i="14"/>
  <c r="F339" i="14"/>
  <c r="E339" i="14"/>
  <c r="D339" i="14"/>
  <c r="C339" i="14"/>
  <c r="D330" i="14"/>
  <c r="D329" i="14"/>
  <c r="C304" i="14"/>
  <c r="Q302" i="14"/>
  <c r="P302" i="14"/>
  <c r="M302" i="14"/>
  <c r="L302" i="14"/>
  <c r="K302" i="14"/>
  <c r="N301" i="14"/>
  <c r="N304" i="14" s="1"/>
  <c r="M301" i="14"/>
  <c r="M304" i="14" s="1"/>
  <c r="L301" i="14"/>
  <c r="L304" i="14" s="1"/>
  <c r="K301" i="14"/>
  <c r="K304" i="14" s="1"/>
  <c r="D301" i="14"/>
  <c r="D304" i="14" s="1"/>
  <c r="C301" i="14"/>
  <c r="Q300" i="14"/>
  <c r="P300" i="14"/>
  <c r="O300" i="14"/>
  <c r="N300" i="14"/>
  <c r="M300" i="14"/>
  <c r="L300" i="14"/>
  <c r="K300" i="14"/>
  <c r="J300" i="14"/>
  <c r="I300" i="14"/>
  <c r="H300" i="14"/>
  <c r="G300" i="14"/>
  <c r="F300" i="14"/>
  <c r="E300" i="14"/>
  <c r="D300" i="14"/>
  <c r="C300" i="14"/>
  <c r="Q299" i="14"/>
  <c r="P299" i="14"/>
  <c r="O299" i="14"/>
  <c r="N299" i="14"/>
  <c r="M299" i="14"/>
  <c r="L299" i="14"/>
  <c r="K299" i="14"/>
  <c r="J299" i="14"/>
  <c r="I299" i="14"/>
  <c r="H299" i="14"/>
  <c r="G299" i="14"/>
  <c r="F299" i="14"/>
  <c r="E299" i="14"/>
  <c r="D299" i="14"/>
  <c r="C299" i="14"/>
  <c r="D290" i="14"/>
  <c r="D289" i="14"/>
  <c r="O264" i="14"/>
  <c r="P262" i="14"/>
  <c r="O262" i="14"/>
  <c r="J262" i="14"/>
  <c r="I262" i="14"/>
  <c r="F262" i="14"/>
  <c r="D262" i="14"/>
  <c r="C262" i="14"/>
  <c r="P261" i="14"/>
  <c r="P264" i="14" s="1"/>
  <c r="D261" i="14"/>
  <c r="D264" i="14" s="1"/>
  <c r="C261" i="14"/>
  <c r="C264" i="14" s="1"/>
  <c r="Q260" i="14"/>
  <c r="P260" i="14"/>
  <c r="O260" i="14"/>
  <c r="N260" i="14"/>
  <c r="M260" i="14"/>
  <c r="L260" i="14"/>
  <c r="K260" i="14"/>
  <c r="J260" i="14"/>
  <c r="I260" i="14"/>
  <c r="H260" i="14"/>
  <c r="G260" i="14"/>
  <c r="G261" i="14" s="1"/>
  <c r="G264" i="14" s="1"/>
  <c r="F260" i="14"/>
  <c r="F261" i="14" s="1"/>
  <c r="F264" i="14" s="1"/>
  <c r="E260" i="14"/>
  <c r="D260" i="14"/>
  <c r="C260" i="14"/>
  <c r="Q259" i="14"/>
  <c r="P259" i="14"/>
  <c r="O259" i="14"/>
  <c r="O261" i="14" s="1"/>
  <c r="N259" i="14"/>
  <c r="M259" i="14"/>
  <c r="L259" i="14"/>
  <c r="K259" i="14"/>
  <c r="J259" i="14"/>
  <c r="J261" i="14" s="1"/>
  <c r="J264" i="14" s="1"/>
  <c r="I259" i="14"/>
  <c r="I261" i="14" s="1"/>
  <c r="I264" i="14" s="1"/>
  <c r="H259" i="14"/>
  <c r="G259" i="14"/>
  <c r="F259" i="14"/>
  <c r="E259" i="14"/>
  <c r="D259" i="14"/>
  <c r="C259" i="14"/>
  <c r="D249" i="14"/>
  <c r="D250" i="14" s="1"/>
  <c r="N224" i="14"/>
  <c r="L224" i="14"/>
  <c r="K222" i="14"/>
  <c r="J222" i="14"/>
  <c r="I222" i="14"/>
  <c r="H222" i="14"/>
  <c r="C222" i="14"/>
  <c r="Q221" i="14"/>
  <c r="Q224" i="14" s="1"/>
  <c r="L221" i="14"/>
  <c r="J221" i="14"/>
  <c r="J224" i="14" s="1"/>
  <c r="I221" i="14"/>
  <c r="I224" i="14" s="1"/>
  <c r="Q220" i="14"/>
  <c r="P220" i="14"/>
  <c r="O220" i="14"/>
  <c r="O222" i="14" s="1"/>
  <c r="N220" i="14"/>
  <c r="N222" i="14" s="1"/>
  <c r="M220" i="14"/>
  <c r="M221" i="14" s="1"/>
  <c r="M224" i="14" s="1"/>
  <c r="L220" i="14"/>
  <c r="K220" i="14"/>
  <c r="K221" i="14" s="1"/>
  <c r="K224" i="14" s="1"/>
  <c r="J220" i="14"/>
  <c r="I220" i="14"/>
  <c r="H220" i="14"/>
  <c r="G220" i="14"/>
  <c r="F220" i="14"/>
  <c r="E220" i="14"/>
  <c r="D220" i="14"/>
  <c r="C220" i="14"/>
  <c r="Q219" i="14"/>
  <c r="Q222" i="14" s="1"/>
  <c r="P219" i="14"/>
  <c r="O219" i="14"/>
  <c r="N219" i="14"/>
  <c r="N221" i="14" s="1"/>
  <c r="M219" i="14"/>
  <c r="L219" i="14"/>
  <c r="K219" i="14"/>
  <c r="J219" i="14"/>
  <c r="I219" i="14"/>
  <c r="H219" i="14"/>
  <c r="H221" i="14" s="1"/>
  <c r="H224" i="14" s="1"/>
  <c r="G219" i="14"/>
  <c r="F219" i="14"/>
  <c r="E219" i="14"/>
  <c r="D219" i="14"/>
  <c r="C219" i="14"/>
  <c r="D210" i="14"/>
  <c r="D209" i="14"/>
  <c r="K184" i="14"/>
  <c r="J184" i="14"/>
  <c r="I184" i="14"/>
  <c r="H184" i="14"/>
  <c r="L182" i="14"/>
  <c r="K182" i="14"/>
  <c r="J182" i="14"/>
  <c r="I182" i="14"/>
  <c r="H182" i="14"/>
  <c r="G182" i="14"/>
  <c r="F182" i="14"/>
  <c r="O181" i="14"/>
  <c r="O184" i="14" s="1"/>
  <c r="L181" i="14"/>
  <c r="L184" i="14" s="1"/>
  <c r="K181" i="14"/>
  <c r="I181" i="14"/>
  <c r="G181" i="14"/>
  <c r="G184" i="14" s="1"/>
  <c r="Q180" i="14"/>
  <c r="P180" i="14"/>
  <c r="O180" i="14"/>
  <c r="N180" i="14"/>
  <c r="M180" i="14"/>
  <c r="L180" i="14"/>
  <c r="K180" i="14"/>
  <c r="J180" i="14"/>
  <c r="J181" i="14" s="1"/>
  <c r="I180" i="14"/>
  <c r="H180" i="14"/>
  <c r="G180" i="14"/>
  <c r="F180" i="14"/>
  <c r="E180" i="14"/>
  <c r="D180" i="14"/>
  <c r="C180" i="14"/>
  <c r="Q179" i="14"/>
  <c r="P179" i="14"/>
  <c r="O179" i="14"/>
  <c r="N179" i="14"/>
  <c r="M179" i="14"/>
  <c r="M181" i="14" s="1"/>
  <c r="M184" i="14" s="1"/>
  <c r="L179" i="14"/>
  <c r="K179" i="14"/>
  <c r="J179" i="14"/>
  <c r="I179" i="14"/>
  <c r="H179" i="14"/>
  <c r="H181" i="14" s="1"/>
  <c r="G179" i="14"/>
  <c r="F179" i="14"/>
  <c r="F181" i="14" s="1"/>
  <c r="F184" i="14" s="1"/>
  <c r="E179" i="14"/>
  <c r="D179" i="14"/>
  <c r="C179" i="14"/>
  <c r="D169" i="14"/>
  <c r="D170" i="14" s="1"/>
  <c r="J144" i="14"/>
  <c r="I144" i="14"/>
  <c r="H144" i="14"/>
  <c r="K142" i="14"/>
  <c r="I142" i="14"/>
  <c r="H142" i="14"/>
  <c r="I146" i="14" s="1"/>
  <c r="G142" i="14"/>
  <c r="D142" i="14"/>
  <c r="H141" i="14"/>
  <c r="G141" i="14"/>
  <c r="G144" i="14" s="1"/>
  <c r="F141" i="14"/>
  <c r="F144" i="14" s="1"/>
  <c r="Q140" i="14"/>
  <c r="P140" i="14"/>
  <c r="O140" i="14"/>
  <c r="N140" i="14"/>
  <c r="N141" i="14" s="1"/>
  <c r="N144" i="14" s="1"/>
  <c r="M140" i="14"/>
  <c r="L140" i="14"/>
  <c r="L141" i="14" s="1"/>
  <c r="L144" i="14" s="1"/>
  <c r="K140" i="14"/>
  <c r="K141" i="14" s="1"/>
  <c r="K144" i="14" s="1"/>
  <c r="J140" i="14"/>
  <c r="J141" i="14" s="1"/>
  <c r="I140" i="14"/>
  <c r="I141" i="14" s="1"/>
  <c r="H140" i="14"/>
  <c r="G140" i="14"/>
  <c r="F140" i="14"/>
  <c r="E140" i="14"/>
  <c r="D140" i="14"/>
  <c r="C140" i="14"/>
  <c r="Q139" i="14"/>
  <c r="P139" i="14"/>
  <c r="O139" i="14"/>
  <c r="N139" i="14"/>
  <c r="M139" i="14"/>
  <c r="L139" i="14"/>
  <c r="L142" i="14" s="1"/>
  <c r="K139" i="14"/>
  <c r="J139" i="14"/>
  <c r="I139" i="14"/>
  <c r="H139" i="14"/>
  <c r="G139" i="14"/>
  <c r="F139" i="14"/>
  <c r="F142" i="14" s="1"/>
  <c r="E139" i="14"/>
  <c r="D139" i="14"/>
  <c r="D141" i="14" s="1"/>
  <c r="D144" i="14" s="1"/>
  <c r="C139" i="14"/>
  <c r="D129" i="14"/>
  <c r="D130" i="14" s="1"/>
  <c r="I104" i="14"/>
  <c r="D104" i="14"/>
  <c r="J102" i="14"/>
  <c r="I102" i="14"/>
  <c r="H102" i="14"/>
  <c r="G102" i="14"/>
  <c r="F102" i="14"/>
  <c r="E102" i="14"/>
  <c r="D102" i="14"/>
  <c r="I101" i="14"/>
  <c r="G101" i="14"/>
  <c r="G104" i="14" s="1"/>
  <c r="Q100" i="14"/>
  <c r="P100" i="14"/>
  <c r="O100" i="14"/>
  <c r="N100" i="14"/>
  <c r="M100" i="14"/>
  <c r="M101" i="14" s="1"/>
  <c r="M104" i="14" s="1"/>
  <c r="L100" i="14"/>
  <c r="L102" i="14" s="1"/>
  <c r="K100" i="14"/>
  <c r="J100" i="14"/>
  <c r="J101" i="14" s="1"/>
  <c r="J104" i="14" s="1"/>
  <c r="I100" i="14"/>
  <c r="H100" i="14"/>
  <c r="H101" i="14" s="1"/>
  <c r="H104" i="14" s="1"/>
  <c r="G100" i="14"/>
  <c r="F100" i="14"/>
  <c r="E100" i="14"/>
  <c r="D100" i="14"/>
  <c r="C100" i="14"/>
  <c r="Q99" i="14"/>
  <c r="P99" i="14"/>
  <c r="O99" i="14"/>
  <c r="N99" i="14"/>
  <c r="M99" i="14"/>
  <c r="L99" i="14"/>
  <c r="K99" i="14"/>
  <c r="J99" i="14"/>
  <c r="I99" i="14"/>
  <c r="H99" i="14"/>
  <c r="G99" i="14"/>
  <c r="F99" i="14"/>
  <c r="F101" i="14" s="1"/>
  <c r="F104" i="14" s="1"/>
  <c r="E99" i="14"/>
  <c r="E101" i="14" s="1"/>
  <c r="E104" i="14" s="1"/>
  <c r="D99" i="14"/>
  <c r="D101" i="14" s="1"/>
  <c r="C99" i="14"/>
  <c r="D90" i="14"/>
  <c r="D89" i="14"/>
  <c r="P64" i="14"/>
  <c r="O64" i="14"/>
  <c r="C64" i="14"/>
  <c r="Q62" i="14"/>
  <c r="O62" i="14"/>
  <c r="J62" i="14"/>
  <c r="I62" i="14"/>
  <c r="G62" i="14"/>
  <c r="F62" i="14"/>
  <c r="E62" i="14"/>
  <c r="D62" i="14"/>
  <c r="C62" i="14"/>
  <c r="Q61" i="14"/>
  <c r="Q64" i="14" s="1"/>
  <c r="F61" i="14"/>
  <c r="F64" i="14" s="1"/>
  <c r="E61" i="14"/>
  <c r="E64" i="14" s="1"/>
  <c r="D61" i="14"/>
  <c r="D64" i="14" s="1"/>
  <c r="Q60" i="14"/>
  <c r="P60" i="14"/>
  <c r="O60" i="14"/>
  <c r="N60" i="14"/>
  <c r="M60" i="14"/>
  <c r="L60" i="14"/>
  <c r="K60" i="14"/>
  <c r="J60" i="14"/>
  <c r="I60" i="14"/>
  <c r="I61" i="14" s="1"/>
  <c r="I64" i="14" s="1"/>
  <c r="H60" i="14"/>
  <c r="H61" i="14" s="1"/>
  <c r="H64" i="14" s="1"/>
  <c r="G60" i="14"/>
  <c r="G61" i="14" s="1"/>
  <c r="G64" i="14" s="1"/>
  <c r="F60" i="14"/>
  <c r="E60" i="14"/>
  <c r="D60" i="14"/>
  <c r="C60" i="14"/>
  <c r="Q59" i="14"/>
  <c r="P59" i="14"/>
  <c r="P61" i="14" s="1"/>
  <c r="O59" i="14"/>
  <c r="O61" i="14" s="1"/>
  <c r="N59" i="14"/>
  <c r="M59" i="14"/>
  <c r="L59" i="14"/>
  <c r="K59" i="14"/>
  <c r="J59" i="14"/>
  <c r="J61" i="14" s="1"/>
  <c r="J64" i="14" s="1"/>
  <c r="I59" i="14"/>
  <c r="H59" i="14"/>
  <c r="G59" i="14"/>
  <c r="F59" i="14"/>
  <c r="E59" i="14"/>
  <c r="D59" i="14"/>
  <c r="C59" i="14"/>
  <c r="C61" i="14" s="1"/>
  <c r="D49" i="14"/>
  <c r="D50" i="14" s="1"/>
  <c r="Q24" i="14"/>
  <c r="C24" i="14"/>
  <c r="Q22" i="14"/>
  <c r="P22" i="14"/>
  <c r="O22" i="14"/>
  <c r="I22" i="14"/>
  <c r="I25" i="14" s="1"/>
  <c r="I28" i="14" s="1"/>
  <c r="G22" i="14"/>
  <c r="E22" i="14"/>
  <c r="Q21" i="14"/>
  <c r="I21" i="14"/>
  <c r="I24" i="14" s="1"/>
  <c r="G21" i="14"/>
  <c r="G24" i="14" s="1"/>
  <c r="F21" i="14"/>
  <c r="F24" i="14" s="1"/>
  <c r="E21" i="14"/>
  <c r="E24" i="14" s="1"/>
  <c r="C21" i="14"/>
  <c r="Q20" i="14"/>
  <c r="P20" i="14"/>
  <c r="O20" i="14"/>
  <c r="N20" i="14"/>
  <c r="M20" i="14"/>
  <c r="L20" i="14"/>
  <c r="K20" i="14"/>
  <c r="J20" i="14"/>
  <c r="I20" i="14"/>
  <c r="H20" i="14"/>
  <c r="H22" i="14" s="1"/>
  <c r="G20" i="14"/>
  <c r="F20" i="14"/>
  <c r="F22" i="14" s="1"/>
  <c r="E20" i="14"/>
  <c r="D20" i="14"/>
  <c r="C20" i="14"/>
  <c r="Q19" i="14"/>
  <c r="P19" i="14"/>
  <c r="P21" i="14" s="1"/>
  <c r="P24" i="14" s="1"/>
  <c r="O19" i="14"/>
  <c r="O21" i="14" s="1"/>
  <c r="O24" i="14" s="1"/>
  <c r="N19" i="14"/>
  <c r="M19" i="14"/>
  <c r="L19" i="14"/>
  <c r="K19" i="14"/>
  <c r="J19" i="14"/>
  <c r="I19" i="14"/>
  <c r="H19" i="14"/>
  <c r="G19" i="14"/>
  <c r="F19" i="14"/>
  <c r="E19" i="14"/>
  <c r="D19" i="14"/>
  <c r="C19" i="14"/>
  <c r="C22" i="14" s="1"/>
  <c r="D10" i="14"/>
  <c r="D9" i="14"/>
  <c r="P8" i="14"/>
  <c r="F29" i="13"/>
  <c r="H29" i="13" s="1"/>
  <c r="H28" i="13"/>
  <c r="F28" i="13"/>
  <c r="H27" i="13"/>
  <c r="F27" i="13"/>
  <c r="F25" i="13"/>
  <c r="H25" i="13" s="1"/>
  <c r="F24" i="13"/>
  <c r="H24" i="13" s="1"/>
  <c r="F23" i="13"/>
  <c r="H23" i="13" s="1"/>
  <c r="F21" i="13"/>
  <c r="H21" i="13" s="1"/>
  <c r="F20" i="13"/>
  <c r="H20" i="13" s="1"/>
  <c r="H19" i="13"/>
  <c r="F19" i="13"/>
  <c r="F18" i="13"/>
  <c r="H18" i="13" s="1"/>
  <c r="F17" i="13"/>
  <c r="H17" i="13" s="1"/>
  <c r="H16" i="13"/>
  <c r="F16" i="13"/>
  <c r="F15" i="13"/>
  <c r="H15" i="13" s="1"/>
  <c r="F8" i="13"/>
  <c r="E36" i="12"/>
  <c r="C27" i="12"/>
  <c r="C19" i="12"/>
  <c r="C18" i="12"/>
  <c r="D8" i="12"/>
  <c r="J25" i="11"/>
  <c r="I25" i="11"/>
  <c r="H25" i="11"/>
  <c r="J24" i="11"/>
  <c r="I24" i="11"/>
  <c r="H24" i="11"/>
  <c r="J23" i="11"/>
  <c r="I23" i="11"/>
  <c r="H23" i="11"/>
  <c r="J18" i="11"/>
  <c r="I18" i="11"/>
  <c r="H18" i="11"/>
  <c r="J17" i="11"/>
  <c r="I17" i="11"/>
  <c r="H17" i="11"/>
  <c r="J16" i="11"/>
  <c r="I16" i="11"/>
  <c r="H16" i="11"/>
  <c r="J15" i="11"/>
  <c r="I15" i="11"/>
  <c r="H15" i="11"/>
  <c r="J14" i="11"/>
  <c r="I14" i="11"/>
  <c r="H14" i="11"/>
  <c r="H19" i="11" s="1"/>
  <c r="J13" i="11"/>
  <c r="J19" i="11" s="1"/>
  <c r="I13" i="11"/>
  <c r="H13" i="11"/>
  <c r="H8" i="11"/>
  <c r="J20" i="10"/>
  <c r="I20" i="10"/>
  <c r="H20" i="10"/>
  <c r="J19" i="10"/>
  <c r="I19" i="10"/>
  <c r="H19" i="10"/>
  <c r="J18" i="10"/>
  <c r="I18" i="10"/>
  <c r="H18" i="10"/>
  <c r="J17" i="10"/>
  <c r="I17" i="10"/>
  <c r="H17" i="10"/>
  <c r="J16" i="10"/>
  <c r="I16" i="10"/>
  <c r="H16" i="10"/>
  <c r="J15" i="10"/>
  <c r="I15" i="10"/>
  <c r="H15" i="10"/>
  <c r="J14" i="10"/>
  <c r="I14" i="10"/>
  <c r="H14" i="10"/>
  <c r="J13" i="10"/>
  <c r="I13" i="10"/>
  <c r="H13" i="10"/>
  <c r="H21" i="10" s="1"/>
  <c r="H8" i="10"/>
  <c r="G25" i="9"/>
  <c r="F24" i="9"/>
  <c r="G26" i="9" s="1"/>
  <c r="E24" i="9"/>
  <c r="F22" i="9"/>
  <c r="E22" i="9"/>
  <c r="D22" i="9"/>
  <c r="D24" i="9" s="1"/>
  <c r="F8" i="9"/>
  <c r="F112" i="8"/>
  <c r="H112" i="8" s="1"/>
  <c r="J112" i="8" s="1"/>
  <c r="L112" i="8" s="1"/>
  <c r="L111" i="8"/>
  <c r="J111" i="8"/>
  <c r="H111" i="8"/>
  <c r="F111" i="8"/>
  <c r="F110" i="8"/>
  <c r="H110" i="8" s="1"/>
  <c r="J110" i="8" s="1"/>
  <c r="L110" i="8" s="1"/>
  <c r="H109" i="8"/>
  <c r="J109" i="8" s="1"/>
  <c r="L109" i="8" s="1"/>
  <c r="F109" i="8"/>
  <c r="L108" i="8"/>
  <c r="J108" i="8"/>
  <c r="H108" i="8"/>
  <c r="F108" i="8"/>
  <c r="H107" i="8"/>
  <c r="J107" i="8" s="1"/>
  <c r="L107" i="8" s="1"/>
  <c r="F107" i="8"/>
  <c r="H106" i="8"/>
  <c r="J106" i="8" s="1"/>
  <c r="L106" i="8" s="1"/>
  <c r="F106" i="8"/>
  <c r="L105" i="8"/>
  <c r="J105" i="8"/>
  <c r="H105" i="8"/>
  <c r="F105" i="8"/>
  <c r="F104" i="8"/>
  <c r="H104" i="8" s="1"/>
  <c r="J104" i="8" s="1"/>
  <c r="L104" i="8" s="1"/>
  <c r="F103" i="8"/>
  <c r="H103" i="8" s="1"/>
  <c r="J103" i="8" s="1"/>
  <c r="L103" i="8" s="1"/>
  <c r="L102" i="8"/>
  <c r="J102" i="8"/>
  <c r="H102" i="8"/>
  <c r="F102" i="8"/>
  <c r="F101" i="8"/>
  <c r="H101" i="8" s="1"/>
  <c r="J101" i="8" s="1"/>
  <c r="L101" i="8" s="1"/>
  <c r="F100" i="8"/>
  <c r="H100" i="8" s="1"/>
  <c r="J100" i="8" s="1"/>
  <c r="L100" i="8" s="1"/>
  <c r="L99" i="8"/>
  <c r="J99" i="8"/>
  <c r="H99" i="8"/>
  <c r="F99" i="8"/>
  <c r="H98" i="8"/>
  <c r="J98" i="8" s="1"/>
  <c r="L98" i="8" s="1"/>
  <c r="F98" i="8"/>
  <c r="F97" i="8"/>
  <c r="H97" i="8" s="1"/>
  <c r="J97" i="8" s="1"/>
  <c r="L97" i="8" s="1"/>
  <c r="L96" i="8"/>
  <c r="J96" i="8"/>
  <c r="H96" i="8"/>
  <c r="F96" i="8"/>
  <c r="F95" i="8"/>
  <c r="H95" i="8" s="1"/>
  <c r="J95" i="8" s="1"/>
  <c r="L95" i="8" s="1"/>
  <c r="L113" i="8" s="1"/>
  <c r="H92" i="8"/>
  <c r="J92" i="8" s="1"/>
  <c r="L92" i="8" s="1"/>
  <c r="F92" i="8"/>
  <c r="F91" i="8"/>
  <c r="H91" i="8" s="1"/>
  <c r="J91" i="8" s="1"/>
  <c r="L91" i="8" s="1"/>
  <c r="F90" i="8"/>
  <c r="H90" i="8" s="1"/>
  <c r="J90" i="8" s="1"/>
  <c r="L90" i="8" s="1"/>
  <c r="F89" i="8"/>
  <c r="H89" i="8" s="1"/>
  <c r="J89" i="8" s="1"/>
  <c r="L89" i="8" s="1"/>
  <c r="L88" i="8"/>
  <c r="J88" i="8"/>
  <c r="F88" i="8"/>
  <c r="H88" i="8" s="1"/>
  <c r="F87" i="8"/>
  <c r="H87" i="8" s="1"/>
  <c r="J87" i="8" s="1"/>
  <c r="L87" i="8" s="1"/>
  <c r="F86" i="8"/>
  <c r="H86" i="8" s="1"/>
  <c r="J86" i="8" s="1"/>
  <c r="L86" i="8" s="1"/>
  <c r="L85" i="8"/>
  <c r="J85" i="8"/>
  <c r="F85" i="8"/>
  <c r="H85" i="8" s="1"/>
  <c r="H84" i="8"/>
  <c r="J84" i="8" s="1"/>
  <c r="L84" i="8" s="1"/>
  <c r="F84" i="8"/>
  <c r="H83" i="8"/>
  <c r="J83" i="8" s="1"/>
  <c r="L83" i="8" s="1"/>
  <c r="F83" i="8"/>
  <c r="J82" i="8"/>
  <c r="L82" i="8" s="1"/>
  <c r="F82" i="8"/>
  <c r="H82" i="8" s="1"/>
  <c r="F81" i="8"/>
  <c r="H81" i="8" s="1"/>
  <c r="J81" i="8" s="1"/>
  <c r="L81" i="8" s="1"/>
  <c r="F80" i="8"/>
  <c r="H80" i="8" s="1"/>
  <c r="J80" i="8" s="1"/>
  <c r="L80" i="8" s="1"/>
  <c r="L79" i="8"/>
  <c r="L93" i="8" s="1"/>
  <c r="F79" i="8"/>
  <c r="H79" i="8" s="1"/>
  <c r="J79" i="8" s="1"/>
  <c r="F78" i="8"/>
  <c r="H78" i="8" s="1"/>
  <c r="J78" i="8" s="1"/>
  <c r="L78" i="8" s="1"/>
  <c r="J77" i="8"/>
  <c r="L77" i="8" s="1"/>
  <c r="H77" i="8"/>
  <c r="F77" i="8"/>
  <c r="F76" i="8"/>
  <c r="H76" i="8" s="1"/>
  <c r="J76" i="8" s="1"/>
  <c r="L76" i="8" s="1"/>
  <c r="L75" i="8"/>
  <c r="J75" i="8"/>
  <c r="H75" i="8"/>
  <c r="F75" i="8"/>
  <c r="F70" i="8"/>
  <c r="H70" i="8" s="1"/>
  <c r="J70" i="8" s="1"/>
  <c r="L70" i="8" s="1"/>
  <c r="L69" i="8"/>
  <c r="H69" i="8"/>
  <c r="J69" i="8" s="1"/>
  <c r="F69" i="8"/>
  <c r="L68" i="8"/>
  <c r="J68" i="8"/>
  <c r="H68" i="8"/>
  <c r="F68" i="8"/>
  <c r="F67" i="8"/>
  <c r="H67" i="8" s="1"/>
  <c r="J67" i="8" s="1"/>
  <c r="L67" i="8" s="1"/>
  <c r="F66" i="8"/>
  <c r="H66" i="8" s="1"/>
  <c r="J66" i="8" s="1"/>
  <c r="L66" i="8" s="1"/>
  <c r="J65" i="8"/>
  <c r="L65" i="8" s="1"/>
  <c r="H65" i="8"/>
  <c r="F65" i="8"/>
  <c r="H64" i="8"/>
  <c r="J64" i="8" s="1"/>
  <c r="L64" i="8" s="1"/>
  <c r="F64" i="8"/>
  <c r="F63" i="8"/>
  <c r="H63" i="8" s="1"/>
  <c r="J63" i="8" s="1"/>
  <c r="L63" i="8" s="1"/>
  <c r="H62" i="8"/>
  <c r="J62" i="8" s="1"/>
  <c r="L62" i="8" s="1"/>
  <c r="F62" i="8"/>
  <c r="F61" i="8"/>
  <c r="H61" i="8" s="1"/>
  <c r="J61" i="8" s="1"/>
  <c r="L61" i="8" s="1"/>
  <c r="H60" i="8"/>
  <c r="J60" i="8" s="1"/>
  <c r="L60" i="8" s="1"/>
  <c r="F60" i="8"/>
  <c r="F59" i="8"/>
  <c r="H59" i="8" s="1"/>
  <c r="J59" i="8" s="1"/>
  <c r="L59" i="8" s="1"/>
  <c r="F58" i="8"/>
  <c r="H58" i="8" s="1"/>
  <c r="J58" i="8" s="1"/>
  <c r="L58" i="8" s="1"/>
  <c r="F57" i="8"/>
  <c r="H57" i="8" s="1"/>
  <c r="J57" i="8" s="1"/>
  <c r="L57" i="8" s="1"/>
  <c r="F56" i="8"/>
  <c r="H56" i="8" s="1"/>
  <c r="J56" i="8" s="1"/>
  <c r="L56" i="8" s="1"/>
  <c r="L55" i="8"/>
  <c r="J55" i="8"/>
  <c r="H55" i="8"/>
  <c r="F55" i="8"/>
  <c r="H54" i="8"/>
  <c r="J54" i="8" s="1"/>
  <c r="L54" i="8" s="1"/>
  <c r="F54" i="8"/>
  <c r="F53" i="8"/>
  <c r="H53" i="8" s="1"/>
  <c r="J53" i="8" s="1"/>
  <c r="L53" i="8" s="1"/>
  <c r="L50" i="8"/>
  <c r="J50" i="8"/>
  <c r="H50" i="8"/>
  <c r="F50" i="8"/>
  <c r="F49" i="8"/>
  <c r="H49" i="8" s="1"/>
  <c r="J49" i="8" s="1"/>
  <c r="L49" i="8" s="1"/>
  <c r="F48" i="8"/>
  <c r="H48" i="8" s="1"/>
  <c r="J48" i="8" s="1"/>
  <c r="L48" i="8" s="1"/>
  <c r="J47" i="8"/>
  <c r="L47" i="8" s="1"/>
  <c r="H47" i="8"/>
  <c r="F47" i="8"/>
  <c r="F46" i="8"/>
  <c r="H46" i="8" s="1"/>
  <c r="J46" i="8" s="1"/>
  <c r="L46" i="8" s="1"/>
  <c r="H45" i="8"/>
  <c r="J45" i="8" s="1"/>
  <c r="L45" i="8" s="1"/>
  <c r="F45" i="8"/>
  <c r="J44" i="8"/>
  <c r="L44" i="8" s="1"/>
  <c r="H44" i="8"/>
  <c r="F44" i="8"/>
  <c r="F43" i="8"/>
  <c r="H43" i="8" s="1"/>
  <c r="J43" i="8" s="1"/>
  <c r="L43" i="8" s="1"/>
  <c r="L42" i="8"/>
  <c r="H42" i="8"/>
  <c r="J42" i="8" s="1"/>
  <c r="F42" i="8"/>
  <c r="H41" i="8"/>
  <c r="J41" i="8" s="1"/>
  <c r="L41" i="8" s="1"/>
  <c r="F41" i="8"/>
  <c r="J40" i="8"/>
  <c r="L40" i="8" s="1"/>
  <c r="H40" i="8"/>
  <c r="F40" i="8"/>
  <c r="H39" i="8"/>
  <c r="J39" i="8" s="1"/>
  <c r="L39" i="8" s="1"/>
  <c r="F39" i="8"/>
  <c r="F38" i="8"/>
  <c r="H38" i="8" s="1"/>
  <c r="J38" i="8" s="1"/>
  <c r="L38" i="8" s="1"/>
  <c r="J37" i="8"/>
  <c r="L37" i="8" s="1"/>
  <c r="H37" i="8"/>
  <c r="F37" i="8"/>
  <c r="F36" i="8"/>
  <c r="H36" i="8" s="1"/>
  <c r="J36" i="8" s="1"/>
  <c r="L36" i="8" s="1"/>
  <c r="F35" i="8"/>
  <c r="H35" i="8" s="1"/>
  <c r="J35" i="8" s="1"/>
  <c r="L35" i="8" s="1"/>
  <c r="L51" i="8" s="1"/>
  <c r="H34" i="8"/>
  <c r="J34" i="8" s="1"/>
  <c r="L34" i="8" s="1"/>
  <c r="F34" i="8"/>
  <c r="F33" i="8"/>
  <c r="H33" i="8" s="1"/>
  <c r="J33" i="8" s="1"/>
  <c r="L33" i="8" s="1"/>
  <c r="J30" i="8"/>
  <c r="L30" i="8" s="1"/>
  <c r="H30" i="8"/>
  <c r="F30" i="8"/>
  <c r="L29" i="8"/>
  <c r="J29" i="8"/>
  <c r="H29" i="8"/>
  <c r="F29" i="8"/>
  <c r="F28" i="8"/>
  <c r="H28" i="8" s="1"/>
  <c r="J28" i="8" s="1"/>
  <c r="L28" i="8" s="1"/>
  <c r="J27" i="8"/>
  <c r="L27" i="8" s="1"/>
  <c r="H27" i="8"/>
  <c r="F27" i="8"/>
  <c r="J26" i="8"/>
  <c r="L26" i="8" s="1"/>
  <c r="H26" i="8"/>
  <c r="F26" i="8"/>
  <c r="H25" i="8"/>
  <c r="J25" i="8" s="1"/>
  <c r="L25" i="8" s="1"/>
  <c r="F25" i="8"/>
  <c r="J24" i="8"/>
  <c r="L24" i="8" s="1"/>
  <c r="H24" i="8"/>
  <c r="F24" i="8"/>
  <c r="J23" i="8"/>
  <c r="L23" i="8" s="1"/>
  <c r="H23" i="8"/>
  <c r="F23" i="8"/>
  <c r="H22" i="8"/>
  <c r="J22" i="8" s="1"/>
  <c r="L22" i="8" s="1"/>
  <c r="F22" i="8"/>
  <c r="H21" i="8"/>
  <c r="J21" i="8" s="1"/>
  <c r="L21" i="8" s="1"/>
  <c r="F21" i="8"/>
  <c r="J20" i="8"/>
  <c r="L20" i="8" s="1"/>
  <c r="H20" i="8"/>
  <c r="F20" i="8"/>
  <c r="F19" i="8"/>
  <c r="H19" i="8" s="1"/>
  <c r="J19" i="8" s="1"/>
  <c r="L19" i="8" s="1"/>
  <c r="L18" i="8"/>
  <c r="H18" i="8"/>
  <c r="J18" i="8" s="1"/>
  <c r="F18" i="8"/>
  <c r="J17" i="8"/>
  <c r="L17" i="8" s="1"/>
  <c r="H17" i="8"/>
  <c r="F17" i="8"/>
  <c r="F16" i="8"/>
  <c r="H16" i="8" s="1"/>
  <c r="J16" i="8" s="1"/>
  <c r="L16" i="8" s="1"/>
  <c r="H15" i="8"/>
  <c r="J15" i="8" s="1"/>
  <c r="L15" i="8" s="1"/>
  <c r="F15" i="8"/>
  <c r="L14" i="8"/>
  <c r="J14" i="8"/>
  <c r="H14" i="8"/>
  <c r="F14" i="8"/>
  <c r="H13" i="8"/>
  <c r="J13" i="8" s="1"/>
  <c r="L13" i="8" s="1"/>
  <c r="F13" i="8"/>
  <c r="H8" i="8"/>
  <c r="D161" i="7"/>
  <c r="F161" i="7" s="1"/>
  <c r="H161" i="7" s="1"/>
  <c r="J161" i="7" s="1"/>
  <c r="G160" i="7"/>
  <c r="D160" i="7"/>
  <c r="F159" i="7"/>
  <c r="H159" i="7" s="1"/>
  <c r="J159" i="7" s="1"/>
  <c r="F158" i="7"/>
  <c r="H158" i="7" s="1"/>
  <c r="J158" i="7" s="1"/>
  <c r="F157" i="7"/>
  <c r="H157" i="7" s="1"/>
  <c r="J157" i="7" s="1"/>
  <c r="J156" i="7"/>
  <c r="H156" i="7"/>
  <c r="F156" i="7"/>
  <c r="F155" i="7"/>
  <c r="H155" i="7" s="1"/>
  <c r="J155" i="7" s="1"/>
  <c r="F154" i="7"/>
  <c r="F152" i="7"/>
  <c r="H152" i="7" s="1"/>
  <c r="J152" i="7" s="1"/>
  <c r="D152" i="7"/>
  <c r="G150" i="7"/>
  <c r="D150" i="7"/>
  <c r="H149" i="7"/>
  <c r="J149" i="7" s="1"/>
  <c r="F149" i="7"/>
  <c r="F148" i="7"/>
  <c r="H148" i="7" s="1"/>
  <c r="J148" i="7" s="1"/>
  <c r="J147" i="7"/>
  <c r="H147" i="7"/>
  <c r="F147" i="7"/>
  <c r="F146" i="7"/>
  <c r="H145" i="7"/>
  <c r="J145" i="7" s="1"/>
  <c r="F145" i="7"/>
  <c r="H144" i="7"/>
  <c r="F144" i="7"/>
  <c r="D141" i="7"/>
  <c r="F141" i="7" s="1"/>
  <c r="H141" i="7" s="1"/>
  <c r="J141" i="7" s="1"/>
  <c r="G140" i="7"/>
  <c r="F140" i="7"/>
  <c r="D140" i="7"/>
  <c r="J139" i="7"/>
  <c r="H139" i="7"/>
  <c r="F139" i="7"/>
  <c r="J138" i="7"/>
  <c r="H138" i="7"/>
  <c r="F138" i="7"/>
  <c r="F137" i="7"/>
  <c r="H137" i="7" s="1"/>
  <c r="J137" i="7" s="1"/>
  <c r="H136" i="7"/>
  <c r="H140" i="7" s="1"/>
  <c r="F136" i="7"/>
  <c r="J135" i="7"/>
  <c r="H135" i="7"/>
  <c r="F135" i="7"/>
  <c r="J134" i="7"/>
  <c r="H134" i="7"/>
  <c r="F134" i="7"/>
  <c r="G132" i="7"/>
  <c r="F132" i="7"/>
  <c r="D132" i="7"/>
  <c r="H131" i="7"/>
  <c r="J131" i="7" s="1"/>
  <c r="F131" i="7"/>
  <c r="J130" i="7"/>
  <c r="H130" i="7"/>
  <c r="F130" i="7"/>
  <c r="F129" i="7"/>
  <c r="H129" i="7" s="1"/>
  <c r="J129" i="7" s="1"/>
  <c r="F128" i="7"/>
  <c r="H128" i="7" s="1"/>
  <c r="J128" i="7" s="1"/>
  <c r="H127" i="7"/>
  <c r="F127" i="7"/>
  <c r="J126" i="7"/>
  <c r="H126" i="7"/>
  <c r="F126" i="7"/>
  <c r="G124" i="7"/>
  <c r="D124" i="7"/>
  <c r="F123" i="7"/>
  <c r="H123" i="7" s="1"/>
  <c r="J123" i="7" s="1"/>
  <c r="F122" i="7"/>
  <c r="H122" i="7" s="1"/>
  <c r="J122" i="7" s="1"/>
  <c r="J121" i="7"/>
  <c r="F121" i="7"/>
  <c r="H121" i="7" s="1"/>
  <c r="F120" i="7"/>
  <c r="H120" i="7" s="1"/>
  <c r="J120" i="7" s="1"/>
  <c r="F119" i="7"/>
  <c r="H119" i="7" s="1"/>
  <c r="J119" i="7" s="1"/>
  <c r="F118" i="7"/>
  <c r="H118" i="7" s="1"/>
  <c r="G114" i="7"/>
  <c r="D114" i="7"/>
  <c r="H113" i="7"/>
  <c r="J113" i="7" s="1"/>
  <c r="F113" i="7"/>
  <c r="F112" i="7"/>
  <c r="H112" i="7" s="1"/>
  <c r="J112" i="7" s="1"/>
  <c r="J111" i="7"/>
  <c r="H111" i="7"/>
  <c r="F111" i="7"/>
  <c r="J110" i="7"/>
  <c r="H110" i="7"/>
  <c r="F110" i="7"/>
  <c r="F109" i="7"/>
  <c r="H109" i="7" s="1"/>
  <c r="J109" i="7" s="1"/>
  <c r="H108" i="7"/>
  <c r="F108" i="7"/>
  <c r="G106" i="7"/>
  <c r="D106" i="7"/>
  <c r="F105" i="7"/>
  <c r="H105" i="7" s="1"/>
  <c r="J105" i="7" s="1"/>
  <c r="H104" i="7"/>
  <c r="J104" i="7" s="1"/>
  <c r="F104" i="7"/>
  <c r="F103" i="7"/>
  <c r="H103" i="7" s="1"/>
  <c r="J103" i="7" s="1"/>
  <c r="H102" i="7"/>
  <c r="J102" i="7" s="1"/>
  <c r="F102" i="7"/>
  <c r="F101" i="7"/>
  <c r="H101" i="7" s="1"/>
  <c r="J101" i="7" s="1"/>
  <c r="H100" i="7"/>
  <c r="H106" i="7" s="1"/>
  <c r="F100" i="7"/>
  <c r="F106" i="7" s="1"/>
  <c r="G97" i="7"/>
  <c r="D97" i="7"/>
  <c r="J96" i="7"/>
  <c r="H96" i="7"/>
  <c r="F96" i="7"/>
  <c r="F95" i="7"/>
  <c r="H95" i="7" s="1"/>
  <c r="J95" i="7" s="1"/>
  <c r="H94" i="7"/>
  <c r="J94" i="7" s="1"/>
  <c r="F94" i="7"/>
  <c r="H93" i="7"/>
  <c r="J93" i="7" s="1"/>
  <c r="F93" i="7"/>
  <c r="J92" i="7"/>
  <c r="H92" i="7"/>
  <c r="F92" i="7"/>
  <c r="F91" i="7"/>
  <c r="G88" i="7"/>
  <c r="D88" i="7"/>
  <c r="J87" i="7"/>
  <c r="H87" i="7"/>
  <c r="F87" i="7"/>
  <c r="F86" i="7"/>
  <c r="H86" i="7" s="1"/>
  <c r="J86" i="7" s="1"/>
  <c r="H85" i="7"/>
  <c r="J85" i="7" s="1"/>
  <c r="F85" i="7"/>
  <c r="F84" i="7"/>
  <c r="J83" i="7"/>
  <c r="H83" i="7"/>
  <c r="F83" i="7"/>
  <c r="H82" i="7"/>
  <c r="J82" i="7" s="1"/>
  <c r="F82" i="7"/>
  <c r="G80" i="7"/>
  <c r="D80" i="7"/>
  <c r="J79" i="7"/>
  <c r="H79" i="7"/>
  <c r="F79" i="7"/>
  <c r="F78" i="7"/>
  <c r="H78" i="7" s="1"/>
  <c r="J78" i="7" s="1"/>
  <c r="H77" i="7"/>
  <c r="J77" i="7" s="1"/>
  <c r="F77" i="7"/>
  <c r="F76" i="7"/>
  <c r="H76" i="7" s="1"/>
  <c r="J76" i="7" s="1"/>
  <c r="J75" i="7"/>
  <c r="H75" i="7"/>
  <c r="F75" i="7"/>
  <c r="F74" i="7"/>
  <c r="H74" i="7" s="1"/>
  <c r="G72" i="7"/>
  <c r="D72" i="7"/>
  <c r="H71" i="7"/>
  <c r="J71" i="7" s="1"/>
  <c r="F71" i="7"/>
  <c r="F70" i="7"/>
  <c r="H70" i="7" s="1"/>
  <c r="J70" i="7" s="1"/>
  <c r="H69" i="7"/>
  <c r="J69" i="7" s="1"/>
  <c r="F69" i="7"/>
  <c r="F72" i="7" s="1"/>
  <c r="H68" i="7"/>
  <c r="F68" i="7"/>
  <c r="J67" i="7"/>
  <c r="H67" i="7"/>
  <c r="F67" i="7"/>
  <c r="F66" i="7"/>
  <c r="H66" i="7" s="1"/>
  <c r="J66" i="7" s="1"/>
  <c r="G62" i="7"/>
  <c r="F62" i="7"/>
  <c r="D62" i="7"/>
  <c r="J61" i="7"/>
  <c r="H61" i="7"/>
  <c r="F61" i="7"/>
  <c r="F60" i="7"/>
  <c r="H60" i="7" s="1"/>
  <c r="J60" i="7" s="1"/>
  <c r="H59" i="7"/>
  <c r="J59" i="7" s="1"/>
  <c r="F59" i="7"/>
  <c r="F58" i="7"/>
  <c r="H58" i="7" s="1"/>
  <c r="J58" i="7" s="1"/>
  <c r="H57" i="7"/>
  <c r="F57" i="7"/>
  <c r="F56" i="7"/>
  <c r="H56" i="7" s="1"/>
  <c r="J56" i="7" s="1"/>
  <c r="G54" i="7"/>
  <c r="D54" i="7"/>
  <c r="F53" i="7"/>
  <c r="H53" i="7" s="1"/>
  <c r="J53" i="7" s="1"/>
  <c r="J52" i="7"/>
  <c r="H52" i="7"/>
  <c r="F52" i="7"/>
  <c r="F51" i="7"/>
  <c r="H51" i="7" s="1"/>
  <c r="J51" i="7" s="1"/>
  <c r="F50" i="7"/>
  <c r="H50" i="7" s="1"/>
  <c r="J50" i="7" s="1"/>
  <c r="F49" i="7"/>
  <c r="F54" i="7" s="1"/>
  <c r="J48" i="7"/>
  <c r="H48" i="7"/>
  <c r="F48" i="7"/>
  <c r="G44" i="7"/>
  <c r="D44" i="7"/>
  <c r="F43" i="7"/>
  <c r="H43" i="7" s="1"/>
  <c r="J43" i="7" s="1"/>
  <c r="J42" i="7"/>
  <c r="H42" i="7"/>
  <c r="F42" i="7"/>
  <c r="H41" i="7"/>
  <c r="J41" i="7" s="1"/>
  <c r="F41" i="7"/>
  <c r="H40" i="7"/>
  <c r="J40" i="7" s="1"/>
  <c r="F40" i="7"/>
  <c r="F39" i="7"/>
  <c r="H39" i="7" s="1"/>
  <c r="J38" i="7"/>
  <c r="H38" i="7"/>
  <c r="F38" i="7"/>
  <c r="G36" i="7"/>
  <c r="F36" i="7"/>
  <c r="D36" i="7"/>
  <c r="F35" i="7"/>
  <c r="H35" i="7" s="1"/>
  <c r="J35" i="7" s="1"/>
  <c r="J34" i="7"/>
  <c r="H34" i="7"/>
  <c r="F34" i="7"/>
  <c r="F33" i="7"/>
  <c r="H33" i="7" s="1"/>
  <c r="J33" i="7" s="1"/>
  <c r="H32" i="7"/>
  <c r="J32" i="7" s="1"/>
  <c r="F32" i="7"/>
  <c r="F31" i="7"/>
  <c r="H31" i="7" s="1"/>
  <c r="J30" i="7"/>
  <c r="H30" i="7"/>
  <c r="F30" i="7"/>
  <c r="G28" i="7"/>
  <c r="D28" i="7"/>
  <c r="F27" i="7"/>
  <c r="F28" i="7" s="1"/>
  <c r="J26" i="7"/>
  <c r="H26" i="7"/>
  <c r="F26" i="7"/>
  <c r="F25" i="7"/>
  <c r="H25" i="7" s="1"/>
  <c r="J25" i="7" s="1"/>
  <c r="H24" i="7"/>
  <c r="J24" i="7" s="1"/>
  <c r="F24" i="7"/>
  <c r="H23" i="7"/>
  <c r="J23" i="7" s="1"/>
  <c r="F23" i="7"/>
  <c r="H22" i="7"/>
  <c r="F22" i="7"/>
  <c r="G20" i="7"/>
  <c r="D20" i="7"/>
  <c r="H19" i="7"/>
  <c r="J19" i="7" s="1"/>
  <c r="F19" i="7"/>
  <c r="J18" i="7"/>
  <c r="H18" i="7"/>
  <c r="F18" i="7"/>
  <c r="J17" i="7"/>
  <c r="H17" i="7"/>
  <c r="F17" i="7"/>
  <c r="F16" i="7"/>
  <c r="H16" i="7" s="1"/>
  <c r="J16" i="7" s="1"/>
  <c r="F15" i="7"/>
  <c r="H15" i="7" s="1"/>
  <c r="J15" i="7" s="1"/>
  <c r="F14" i="7"/>
  <c r="G8" i="7"/>
  <c r="G96" i="6"/>
  <c r="G95" i="6"/>
  <c r="G94" i="6"/>
  <c r="G93" i="6"/>
  <c r="G92" i="6"/>
  <c r="G91" i="6"/>
  <c r="G90" i="6"/>
  <c r="G89" i="6"/>
  <c r="G86" i="6"/>
  <c r="G85" i="6"/>
  <c r="G84" i="6"/>
  <c r="G83" i="6"/>
  <c r="G82" i="6"/>
  <c r="G81" i="6"/>
  <c r="G79" i="6"/>
  <c r="G78" i="6"/>
  <c r="G77" i="6"/>
  <c r="G75" i="6"/>
  <c r="G74" i="6"/>
  <c r="G73" i="6"/>
  <c r="G72" i="6"/>
  <c r="G71" i="6"/>
  <c r="G70" i="6"/>
  <c r="G69" i="6"/>
  <c r="G68" i="6"/>
  <c r="G66" i="6"/>
  <c r="G65" i="6"/>
  <c r="G64" i="6"/>
  <c r="D64" i="6"/>
  <c r="G62" i="6"/>
  <c r="G61" i="6"/>
  <c r="G60" i="6"/>
  <c r="G59" i="6"/>
  <c r="G58" i="6"/>
  <c r="G57" i="6"/>
  <c r="G56" i="6"/>
  <c r="G54" i="6"/>
  <c r="G53" i="6"/>
  <c r="G52" i="6"/>
  <c r="G51" i="6"/>
  <c r="G50" i="6"/>
  <c r="G49" i="6"/>
  <c r="G47" i="6"/>
  <c r="G46" i="6"/>
  <c r="G45" i="6"/>
  <c r="G44" i="6"/>
  <c r="G43" i="6"/>
  <c r="G42" i="6"/>
  <c r="G40" i="6"/>
  <c r="G39" i="6"/>
  <c r="G38" i="6"/>
  <c r="G37" i="6"/>
  <c r="G36" i="6"/>
  <c r="G35" i="6"/>
  <c r="G34" i="6"/>
  <c r="G32" i="6"/>
  <c r="G31" i="6"/>
  <c r="G30" i="6"/>
  <c r="G29" i="6"/>
  <c r="G28" i="6"/>
  <c r="G26" i="6"/>
  <c r="G25" i="6"/>
  <c r="G24" i="6"/>
  <c r="G23" i="6"/>
  <c r="G22" i="6"/>
  <c r="G21" i="6"/>
  <c r="G19" i="6"/>
  <c r="G16" i="6"/>
  <c r="G15" i="6"/>
  <c r="F8" i="6"/>
  <c r="D58" i="5"/>
  <c r="F58" i="5" s="1"/>
  <c r="F53" i="5"/>
  <c r="D53" i="5"/>
  <c r="F50" i="5"/>
  <c r="F49" i="5"/>
  <c r="D49" i="5"/>
  <c r="D48" i="5"/>
  <c r="F48" i="5" s="1"/>
  <c r="F44" i="5"/>
  <c r="F43" i="5"/>
  <c r="F42" i="5"/>
  <c r="F41" i="5"/>
  <c r="F40" i="5"/>
  <c r="F33" i="5"/>
  <c r="F32" i="5"/>
  <c r="F31" i="5"/>
  <c r="F30" i="5"/>
  <c r="F29" i="5"/>
  <c r="F28" i="5"/>
  <c r="F26" i="5"/>
  <c r="F25" i="5"/>
  <c r="D25" i="5"/>
  <c r="D24" i="5"/>
  <c r="F24" i="5" s="1"/>
  <c r="D23" i="5"/>
  <c r="F23" i="5" s="1"/>
  <c r="D21" i="5"/>
  <c r="F21" i="5" s="1"/>
  <c r="F7" i="5"/>
  <c r="H39" i="3"/>
  <c r="H38" i="3"/>
  <c r="H37" i="3"/>
  <c r="G36" i="3"/>
  <c r="F36" i="3"/>
  <c r="E36" i="3"/>
  <c r="D36" i="3"/>
  <c r="H35" i="3"/>
  <c r="H34" i="3"/>
  <c r="D142" i="7" s="1"/>
  <c r="F142" i="7" s="1"/>
  <c r="H142" i="7" s="1"/>
  <c r="J142" i="7" s="1"/>
  <c r="H33" i="3"/>
  <c r="H32" i="3"/>
  <c r="H31" i="3"/>
  <c r="H30" i="3"/>
  <c r="H29" i="3"/>
  <c r="H28" i="3"/>
  <c r="H26" i="3"/>
  <c r="G25" i="3"/>
  <c r="F25" i="3"/>
  <c r="E25" i="3"/>
  <c r="D25" i="3"/>
  <c r="H24" i="3"/>
  <c r="H23" i="3"/>
  <c r="H22" i="3"/>
  <c r="G20" i="3"/>
  <c r="F20" i="3"/>
  <c r="E60" i="28" s="1"/>
  <c r="H60" i="28" s="1"/>
  <c r="E20" i="3"/>
  <c r="D20" i="3"/>
  <c r="H19" i="3"/>
  <c r="H18" i="3"/>
  <c r="G16" i="3"/>
  <c r="G40" i="3" s="1"/>
  <c r="F16" i="3"/>
  <c r="E16" i="3"/>
  <c r="D16" i="3"/>
  <c r="H15" i="3"/>
  <c r="H14" i="3"/>
  <c r="H13" i="3"/>
  <c r="H12" i="3"/>
  <c r="G6" i="3"/>
  <c r="F146" i="2"/>
  <c r="F144" i="2"/>
  <c r="F139" i="2"/>
  <c r="F134" i="2"/>
  <c r="E133" i="2"/>
  <c r="D133" i="2"/>
  <c r="F132" i="2"/>
  <c r="F131" i="2"/>
  <c r="F130" i="2"/>
  <c r="F129" i="2"/>
  <c r="F128" i="2"/>
  <c r="F127" i="2"/>
  <c r="F126" i="2"/>
  <c r="F124" i="2"/>
  <c r="F123" i="2"/>
  <c r="F122" i="2"/>
  <c r="F121" i="2"/>
  <c r="F119" i="2"/>
  <c r="F118" i="2"/>
  <c r="F117" i="2"/>
  <c r="E117" i="2"/>
  <c r="D117" i="2"/>
  <c r="D120" i="2" s="1"/>
  <c r="F116" i="2"/>
  <c r="F115" i="2"/>
  <c r="F113" i="2"/>
  <c r="E112" i="2"/>
  <c r="D112" i="2"/>
  <c r="F112" i="2" s="1"/>
  <c r="F111" i="2"/>
  <c r="F110" i="2"/>
  <c r="F108" i="2"/>
  <c r="D108" i="2"/>
  <c r="F107" i="2"/>
  <c r="E107" i="2"/>
  <c r="E108" i="2" s="1"/>
  <c r="D107" i="2"/>
  <c r="F106" i="2"/>
  <c r="F105" i="2"/>
  <c r="F103" i="2"/>
  <c r="E97" i="2"/>
  <c r="E98" i="2" s="1"/>
  <c r="D97" i="2"/>
  <c r="D98" i="2" s="1"/>
  <c r="F98" i="2" s="1"/>
  <c r="F96" i="2"/>
  <c r="F95" i="2"/>
  <c r="F93" i="2"/>
  <c r="E89" i="2"/>
  <c r="E90" i="2" s="1"/>
  <c r="D89" i="2"/>
  <c r="D90" i="2" s="1"/>
  <c r="F90" i="2" s="1"/>
  <c r="F88" i="2"/>
  <c r="F89" i="2" s="1"/>
  <c r="F81" i="2"/>
  <c r="F79" i="2"/>
  <c r="E78" i="2"/>
  <c r="E80" i="2" s="1"/>
  <c r="E82" i="2" s="1"/>
  <c r="D78" i="2"/>
  <c r="F77" i="2"/>
  <c r="F76" i="2"/>
  <c r="F75" i="2"/>
  <c r="F74" i="2"/>
  <c r="F73" i="2"/>
  <c r="F72" i="2"/>
  <c r="F70" i="2"/>
  <c r="E69" i="2"/>
  <c r="D69" i="2"/>
  <c r="D80" i="2" s="1"/>
  <c r="D82" i="2" s="1"/>
  <c r="F68" i="2"/>
  <c r="F67" i="2"/>
  <c r="F66" i="2"/>
  <c r="F65" i="2"/>
  <c r="F64" i="2"/>
  <c r="F63" i="2"/>
  <c r="F62" i="2"/>
  <c r="E51" i="2"/>
  <c r="D51" i="2"/>
  <c r="F50" i="2"/>
  <c r="F49" i="2"/>
  <c r="F47" i="2"/>
  <c r="E47" i="2"/>
  <c r="D47" i="2"/>
  <c r="F46" i="2"/>
  <c r="F44" i="2"/>
  <c r="F43" i="2"/>
  <c r="E42" i="2"/>
  <c r="D42" i="2"/>
  <c r="F41" i="2"/>
  <c r="F40" i="2"/>
  <c r="F38" i="2"/>
  <c r="F37" i="2"/>
  <c r="F36" i="2"/>
  <c r="E33" i="2"/>
  <c r="D33" i="2"/>
  <c r="F33" i="2" s="1"/>
  <c r="F32" i="2"/>
  <c r="F31" i="2"/>
  <c r="F30" i="2"/>
  <c r="F29" i="2"/>
  <c r="F28" i="2"/>
  <c r="E25" i="2"/>
  <c r="D25" i="2"/>
  <c r="F25" i="2" s="1"/>
  <c r="F24" i="2"/>
  <c r="F23" i="2"/>
  <c r="F21" i="2"/>
  <c r="E20" i="2"/>
  <c r="E26" i="2" s="1"/>
  <c r="D20" i="2"/>
  <c r="F19" i="2"/>
  <c r="F18" i="2"/>
  <c r="F16" i="2"/>
  <c r="E14" i="2"/>
  <c r="E34" i="2" s="1"/>
  <c r="D14" i="2"/>
  <c r="F13" i="2"/>
  <c r="F14" i="2" s="1"/>
  <c r="H295" i="1"/>
  <c r="D17" i="5" s="1"/>
  <c r="F17" i="5" s="1"/>
  <c r="D294" i="1"/>
  <c r="D299" i="1" s="1"/>
  <c r="G293" i="1"/>
  <c r="H293" i="1" s="1"/>
  <c r="D16" i="5" s="1"/>
  <c r="F16" i="5" s="1"/>
  <c r="F293" i="1"/>
  <c r="E293" i="1"/>
  <c r="D293" i="1"/>
  <c r="H292" i="1"/>
  <c r="H291" i="1"/>
  <c r="H290" i="1"/>
  <c r="G288" i="1"/>
  <c r="F288" i="1"/>
  <c r="E288" i="1"/>
  <c r="H288" i="1" s="1"/>
  <c r="D15" i="5" s="1"/>
  <c r="F15" i="5" s="1"/>
  <c r="D288" i="1"/>
  <c r="H287" i="1"/>
  <c r="H286" i="1"/>
  <c r="H285" i="1"/>
  <c r="H284" i="1"/>
  <c r="H283" i="1"/>
  <c r="G281" i="1"/>
  <c r="D281" i="1"/>
  <c r="G280" i="1"/>
  <c r="F280" i="1"/>
  <c r="H280" i="1" s="1"/>
  <c r="D38" i="5" s="1"/>
  <c r="F38" i="5" s="1"/>
  <c r="E280" i="1"/>
  <c r="D280" i="1"/>
  <c r="H279" i="1"/>
  <c r="H278" i="1"/>
  <c r="H277" i="1"/>
  <c r="H275" i="1"/>
  <c r="D37" i="5" s="1"/>
  <c r="F37" i="5" s="1"/>
  <c r="G275" i="1"/>
  <c r="F275" i="1"/>
  <c r="E275" i="1"/>
  <c r="E281" i="1" s="1"/>
  <c r="E294" i="1" s="1"/>
  <c r="E299" i="1" s="1"/>
  <c r="D275" i="1"/>
  <c r="H274" i="1"/>
  <c r="D51" i="5" s="1"/>
  <c r="F51" i="5" s="1"/>
  <c r="H273" i="1"/>
  <c r="D50" i="5" s="1"/>
  <c r="H272" i="1"/>
  <c r="H271" i="1"/>
  <c r="H270" i="1"/>
  <c r="H269" i="1"/>
  <c r="D52" i="5" s="1"/>
  <c r="F52" i="5" s="1"/>
  <c r="H268" i="1"/>
  <c r="H267" i="1"/>
  <c r="D54" i="5" s="1"/>
  <c r="F54" i="5" s="1"/>
  <c r="H264" i="1"/>
  <c r="D14" i="5" s="1"/>
  <c r="F14" i="5" s="1"/>
  <c r="H263" i="1"/>
  <c r="D13" i="5" s="1"/>
  <c r="F13" i="5" s="1"/>
  <c r="H256" i="1"/>
  <c r="G255" i="1"/>
  <c r="G257" i="1" s="1"/>
  <c r="F255" i="1"/>
  <c r="F257" i="1" s="1"/>
  <c r="E255" i="1"/>
  <c r="E257" i="1" s="1"/>
  <c r="D255" i="1"/>
  <c r="D257" i="1" s="1"/>
  <c r="H254" i="1"/>
  <c r="H253" i="1"/>
  <c r="H250" i="1"/>
  <c r="G249" i="1"/>
  <c r="F249" i="1"/>
  <c r="E249" i="1"/>
  <c r="D249" i="1"/>
  <c r="H249" i="1" s="1"/>
  <c r="H248" i="1"/>
  <c r="H247" i="1"/>
  <c r="H246" i="1"/>
  <c r="H245" i="1"/>
  <c r="G245" i="1"/>
  <c r="F245" i="1"/>
  <c r="C232" i="38" s="1"/>
  <c r="E245" i="1"/>
  <c r="D245" i="1"/>
  <c r="H244" i="1"/>
  <c r="H243" i="1"/>
  <c r="H241" i="1"/>
  <c r="H240" i="1"/>
  <c r="H239" i="1"/>
  <c r="H238" i="1"/>
  <c r="H236" i="1"/>
  <c r="H235" i="1"/>
  <c r="G235" i="1"/>
  <c r="F235" i="1"/>
  <c r="E235" i="1"/>
  <c r="D235" i="1"/>
  <c r="H234" i="1"/>
  <c r="C200" i="30" s="1"/>
  <c r="F232" i="1"/>
  <c r="E232" i="1"/>
  <c r="D232" i="1"/>
  <c r="G231" i="1"/>
  <c r="G232" i="1" s="1"/>
  <c r="F231" i="1"/>
  <c r="E231" i="1"/>
  <c r="D231" i="1"/>
  <c r="H230" i="1"/>
  <c r="H229" i="1"/>
  <c r="H228" i="1"/>
  <c r="H226" i="1"/>
  <c r="G224" i="1"/>
  <c r="F224" i="1"/>
  <c r="E224" i="1"/>
  <c r="D224" i="1"/>
  <c r="H224" i="1" s="1"/>
  <c r="G223" i="1"/>
  <c r="F223" i="1"/>
  <c r="E223" i="1"/>
  <c r="D223" i="1"/>
  <c r="H223" i="1" s="1"/>
  <c r="H222" i="1"/>
  <c r="H221" i="1"/>
  <c r="H220" i="1"/>
  <c r="H219" i="1"/>
  <c r="H218" i="1"/>
  <c r="H217" i="1"/>
  <c r="H216" i="1"/>
  <c r="H215" i="1"/>
  <c r="G213" i="1"/>
  <c r="F213" i="1"/>
  <c r="E213" i="1"/>
  <c r="D213" i="1"/>
  <c r="H212" i="1"/>
  <c r="H211" i="1"/>
  <c r="G205" i="1"/>
  <c r="F205" i="1"/>
  <c r="G204" i="1"/>
  <c r="F204" i="1"/>
  <c r="E204" i="1"/>
  <c r="D204" i="1"/>
  <c r="H204" i="1" s="1"/>
  <c r="H203" i="1"/>
  <c r="H202" i="1"/>
  <c r="H201" i="1"/>
  <c r="H200" i="1"/>
  <c r="H199" i="1"/>
  <c r="H198" i="1"/>
  <c r="H197" i="1"/>
  <c r="G195" i="1"/>
  <c r="F195" i="1"/>
  <c r="E195" i="1"/>
  <c r="D195" i="1"/>
  <c r="H195" i="1" s="1"/>
  <c r="H194" i="1"/>
  <c r="H193" i="1"/>
  <c r="H192" i="1"/>
  <c r="H191" i="1"/>
  <c r="H190" i="1"/>
  <c r="H189" i="1"/>
  <c r="H188" i="1"/>
  <c r="G186" i="1"/>
  <c r="F186" i="1"/>
  <c r="E186" i="1"/>
  <c r="E205" i="1" s="1"/>
  <c r="E258" i="1" s="1"/>
  <c r="E300" i="1" s="1"/>
  <c r="D186" i="1"/>
  <c r="H185" i="1"/>
  <c r="H184" i="1"/>
  <c r="H183" i="1"/>
  <c r="H182" i="1"/>
  <c r="H181" i="1"/>
  <c r="H180" i="1"/>
  <c r="H179" i="1"/>
  <c r="F172" i="1"/>
  <c r="E172" i="1"/>
  <c r="D172" i="1"/>
  <c r="H171" i="1"/>
  <c r="H170" i="1"/>
  <c r="H169" i="1"/>
  <c r="H168" i="1"/>
  <c r="H167" i="1"/>
  <c r="H166" i="1"/>
  <c r="H165" i="1"/>
  <c r="G164" i="1"/>
  <c r="G172" i="1" s="1"/>
  <c r="F164" i="1"/>
  <c r="E164" i="1"/>
  <c r="D164" i="1"/>
  <c r="H163" i="1"/>
  <c r="D22" i="5" s="1"/>
  <c r="F22" i="5" s="1"/>
  <c r="F34" i="5" s="1"/>
  <c r="H162" i="1"/>
  <c r="H160" i="1"/>
  <c r="G157" i="1"/>
  <c r="F157" i="1"/>
  <c r="E157" i="1"/>
  <c r="D157" i="1"/>
  <c r="H156" i="1"/>
  <c r="H155" i="1"/>
  <c r="H154" i="1"/>
  <c r="H153" i="1"/>
  <c r="H152" i="1"/>
  <c r="H151" i="1"/>
  <c r="H150" i="1"/>
  <c r="G148" i="1"/>
  <c r="F148" i="1"/>
  <c r="E148" i="1"/>
  <c r="D148" i="1"/>
  <c r="H148" i="1" s="1"/>
  <c r="H147" i="1"/>
  <c r="H146" i="1"/>
  <c r="H145" i="1"/>
  <c r="G143" i="1"/>
  <c r="H143" i="1" s="1"/>
  <c r="F143" i="1"/>
  <c r="E143" i="1"/>
  <c r="D143" i="1"/>
  <c r="H142" i="1"/>
  <c r="J79" i="43" s="1"/>
  <c r="H141" i="1"/>
  <c r="J78" i="43" s="1"/>
  <c r="H140" i="1"/>
  <c r="J77" i="43" s="1"/>
  <c r="H139" i="1"/>
  <c r="J76" i="43" s="1"/>
  <c r="H138" i="1"/>
  <c r="J75" i="43" s="1"/>
  <c r="H137" i="1"/>
  <c r="J74" i="43" s="1"/>
  <c r="H136" i="1"/>
  <c r="J72" i="43" s="1"/>
  <c r="J80" i="43" s="1"/>
  <c r="G131" i="1"/>
  <c r="H131" i="1" s="1"/>
  <c r="H130" i="1"/>
  <c r="H129" i="1"/>
  <c r="G129" i="1"/>
  <c r="F129" i="1"/>
  <c r="E129" i="1"/>
  <c r="D129" i="1"/>
  <c r="H128" i="1"/>
  <c r="H127" i="1"/>
  <c r="H126" i="1"/>
  <c r="H125" i="1"/>
  <c r="H124" i="1"/>
  <c r="H123" i="1"/>
  <c r="H122" i="1"/>
  <c r="H120" i="1"/>
  <c r="G120" i="1"/>
  <c r="F120" i="1"/>
  <c r="E120" i="1"/>
  <c r="D120" i="1"/>
  <c r="H119" i="1"/>
  <c r="H118" i="1"/>
  <c r="H117" i="1"/>
  <c r="H116" i="1"/>
  <c r="H115" i="1"/>
  <c r="H114" i="1"/>
  <c r="H113" i="1"/>
  <c r="H111" i="1"/>
  <c r="G111" i="1"/>
  <c r="F111" i="1"/>
  <c r="E111" i="1"/>
  <c r="D111" i="1"/>
  <c r="H110" i="1"/>
  <c r="H109" i="1"/>
  <c r="H108" i="1"/>
  <c r="H107" i="1"/>
  <c r="H106" i="1"/>
  <c r="H105" i="1"/>
  <c r="H104" i="1"/>
  <c r="H102" i="1"/>
  <c r="G102" i="1"/>
  <c r="F102" i="1"/>
  <c r="E102" i="1"/>
  <c r="D102" i="1"/>
  <c r="H101" i="1"/>
  <c r="H100" i="1"/>
  <c r="H99" i="1"/>
  <c r="H98" i="1"/>
  <c r="H97" i="1"/>
  <c r="H96" i="1"/>
  <c r="H95" i="1"/>
  <c r="H93" i="1"/>
  <c r="G93" i="1"/>
  <c r="F93" i="1"/>
  <c r="F131" i="1" s="1"/>
  <c r="E93" i="1"/>
  <c r="E131" i="1" s="1"/>
  <c r="D93" i="1"/>
  <c r="D131" i="1" s="1"/>
  <c r="H92" i="1"/>
  <c r="C19" i="33" s="1"/>
  <c r="H91" i="1"/>
  <c r="C18" i="33" s="1"/>
  <c r="H90" i="1"/>
  <c r="C17" i="33" s="1"/>
  <c r="H89" i="1"/>
  <c r="H88" i="1"/>
  <c r="C15" i="33" s="1"/>
  <c r="H87" i="1"/>
  <c r="C14" i="33" s="1"/>
  <c r="H86" i="1"/>
  <c r="C13" i="33" s="1"/>
  <c r="H79" i="1"/>
  <c r="G78" i="1"/>
  <c r="H78" i="1" s="1"/>
  <c r="F78" i="1"/>
  <c r="E78" i="1"/>
  <c r="D78" i="1"/>
  <c r="H77" i="1"/>
  <c r="H76" i="1"/>
  <c r="G74" i="1"/>
  <c r="F74" i="1"/>
  <c r="E74" i="1"/>
  <c r="D74" i="1"/>
  <c r="H73" i="1"/>
  <c r="G73" i="1"/>
  <c r="F73" i="1"/>
  <c r="E73" i="1"/>
  <c r="D73" i="1"/>
  <c r="H72" i="1"/>
  <c r="H71" i="1"/>
  <c r="H70" i="1"/>
  <c r="H68" i="1"/>
  <c r="G66" i="1"/>
  <c r="F66" i="1"/>
  <c r="E66" i="1"/>
  <c r="D66" i="1"/>
  <c r="H65" i="1"/>
  <c r="H64" i="1"/>
  <c r="H63" i="1"/>
  <c r="H62" i="1"/>
  <c r="H61" i="1"/>
  <c r="E59" i="1"/>
  <c r="D59" i="1"/>
  <c r="H58" i="1"/>
  <c r="G58" i="1"/>
  <c r="F58" i="1"/>
  <c r="E58" i="1"/>
  <c r="D58" i="1"/>
  <c r="H57" i="1"/>
  <c r="H56" i="1"/>
  <c r="H55" i="1"/>
  <c r="H54" i="1"/>
  <c r="H53" i="1"/>
  <c r="H52" i="1"/>
  <c r="G50" i="1"/>
  <c r="G59" i="1" s="1"/>
  <c r="F50" i="1"/>
  <c r="F59" i="1" s="1"/>
  <c r="E50" i="1"/>
  <c r="D50" i="1"/>
  <c r="H49" i="1"/>
  <c r="H48" i="1"/>
  <c r="H47" i="1"/>
  <c r="H46" i="1"/>
  <c r="H45" i="1"/>
  <c r="H44" i="1"/>
  <c r="G41" i="1"/>
  <c r="F41" i="1"/>
  <c r="F80" i="1" s="1"/>
  <c r="E41" i="1"/>
  <c r="G40" i="1"/>
  <c r="F40" i="1"/>
  <c r="E40" i="1"/>
  <c r="D40" i="1"/>
  <c r="H39" i="1"/>
  <c r="H38" i="1"/>
  <c r="H37" i="1"/>
  <c r="H36" i="1"/>
  <c r="H35" i="1"/>
  <c r="H34" i="1"/>
  <c r="H40" i="1" s="1"/>
  <c r="G32" i="1"/>
  <c r="F32" i="1"/>
  <c r="E32" i="1"/>
  <c r="D32" i="1"/>
  <c r="D41" i="1" s="1"/>
  <c r="H31" i="1"/>
  <c r="H30" i="1"/>
  <c r="H29" i="1"/>
  <c r="H28" i="1"/>
  <c r="H27" i="1"/>
  <c r="H32" i="1" s="1"/>
  <c r="G20" i="1"/>
  <c r="F20" i="1"/>
  <c r="E20" i="1"/>
  <c r="D20" i="1"/>
  <c r="H19" i="1"/>
  <c r="H17" i="1"/>
  <c r="G17" i="1"/>
  <c r="F17" i="1"/>
  <c r="E17" i="1"/>
  <c r="D17" i="1"/>
  <c r="H16" i="1"/>
  <c r="H15" i="1"/>
  <c r="H14" i="1"/>
  <c r="H13" i="1"/>
  <c r="H12" i="1"/>
  <c r="F6" i="1"/>
  <c r="F55" i="5" l="1"/>
  <c r="L71" i="8"/>
  <c r="H30" i="13"/>
  <c r="C13" i="12" s="1"/>
  <c r="D16" i="12" s="1"/>
  <c r="D60" i="28"/>
  <c r="G60" i="28" s="1"/>
  <c r="H20" i="3"/>
  <c r="D40" i="3"/>
  <c r="J301" i="14"/>
  <c r="J304" i="14" s="1"/>
  <c r="J302" i="14"/>
  <c r="E94" i="48"/>
  <c r="I70" i="48"/>
  <c r="G80" i="1"/>
  <c r="G173" i="1" s="1"/>
  <c r="H50" i="1"/>
  <c r="H59" i="1" s="1"/>
  <c r="J140" i="7"/>
  <c r="I65" i="14"/>
  <c r="I68" i="14" s="1"/>
  <c r="L170" i="29"/>
  <c r="Q236" i="29"/>
  <c r="C58" i="48"/>
  <c r="I58" i="48" s="1"/>
  <c r="I30" i="48"/>
  <c r="H41" i="1"/>
  <c r="F20" i="7"/>
  <c r="H14" i="7"/>
  <c r="H49" i="7"/>
  <c r="J100" i="7"/>
  <c r="J106" i="7" s="1"/>
  <c r="N342" i="14"/>
  <c r="N341" i="14"/>
  <c r="N344" i="14" s="1"/>
  <c r="R62" i="29"/>
  <c r="R67" i="29" s="1"/>
  <c r="F67" i="29"/>
  <c r="H62" i="7"/>
  <c r="J57" i="7"/>
  <c r="J62" i="7" s="1"/>
  <c r="J74" i="7"/>
  <c r="J80" i="7" s="1"/>
  <c r="H80" i="7"/>
  <c r="F80" i="7"/>
  <c r="Q138" i="29"/>
  <c r="E142" i="29"/>
  <c r="H172" i="1"/>
  <c r="D61" i="28"/>
  <c r="G61" i="28" s="1"/>
  <c r="H36" i="3"/>
  <c r="N22" i="14"/>
  <c r="N21" i="14"/>
  <c r="N24" i="14" s="1"/>
  <c r="H74" i="1"/>
  <c r="H164" i="1"/>
  <c r="H16" i="3"/>
  <c r="G302" i="14"/>
  <c r="G301" i="14"/>
  <c r="G304" i="14" s="1"/>
  <c r="F18" i="29"/>
  <c r="R13" i="29"/>
  <c r="R18" i="29" s="1"/>
  <c r="Q15" i="29"/>
  <c r="Q18" i="29" s="1"/>
  <c r="E18" i="29"/>
  <c r="C28" i="30"/>
  <c r="I28" i="30" s="1"/>
  <c r="G258" i="1"/>
  <c r="F88" i="7"/>
  <c r="H84" i="7"/>
  <c r="H302" i="14"/>
  <c r="H301" i="14"/>
  <c r="H304" i="14" s="1"/>
  <c r="G342" i="14"/>
  <c r="G341" i="14"/>
  <c r="G344" i="14" s="1"/>
  <c r="O18" i="29"/>
  <c r="E162" i="29"/>
  <c r="Q157" i="29"/>
  <c r="E80" i="1"/>
  <c r="E173" i="1" s="1"/>
  <c r="L31" i="8"/>
  <c r="I106" i="14"/>
  <c r="I105" i="14"/>
  <c r="I108" i="14" s="1"/>
  <c r="H262" i="14"/>
  <c r="H261" i="14"/>
  <c r="H264" i="14" s="1"/>
  <c r="E261" i="14"/>
  <c r="E264" i="14" s="1"/>
  <c r="R264" i="14" s="1"/>
  <c r="E262" i="14"/>
  <c r="F265" i="14" s="1"/>
  <c r="F268" i="14" s="1"/>
  <c r="Q261" i="14"/>
  <c r="Q264" i="14" s="1"/>
  <c r="Q262" i="14"/>
  <c r="I302" i="14"/>
  <c r="I301" i="14"/>
  <c r="I304" i="14" s="1"/>
  <c r="J341" i="14"/>
  <c r="J344" i="14" s="1"/>
  <c r="K31" i="18"/>
  <c r="I32" i="18"/>
  <c r="D120" i="29"/>
  <c r="P113" i="29"/>
  <c r="P120" i="29" s="1"/>
  <c r="D29" i="12"/>
  <c r="K22" i="14"/>
  <c r="K21" i="14"/>
  <c r="K24" i="14" s="1"/>
  <c r="Q142" i="29"/>
  <c r="J136" i="7"/>
  <c r="G76" i="6"/>
  <c r="G27" i="9"/>
  <c r="G28" i="9" s="1"/>
  <c r="C13" i="4" s="1"/>
  <c r="L22" i="14"/>
  <c r="L21" i="14"/>
  <c r="L24" i="14" s="1"/>
  <c r="F214" i="30"/>
  <c r="F215" i="30" s="1"/>
  <c r="E102" i="23"/>
  <c r="E103" i="23" s="1"/>
  <c r="G103" i="23" s="1"/>
  <c r="I104" i="23" s="1"/>
  <c r="I105" i="23" s="1"/>
  <c r="G97" i="6" s="1"/>
  <c r="F102" i="23"/>
  <c r="J22" i="7"/>
  <c r="H124" i="7"/>
  <c r="J118" i="7"/>
  <c r="J124" i="7" s="1"/>
  <c r="R138" i="29"/>
  <c r="C72" i="55" s="1"/>
  <c r="F142" i="29"/>
  <c r="Q201" i="29"/>
  <c r="D46" i="37"/>
  <c r="D64" i="37" s="1"/>
  <c r="D66" i="37" s="1"/>
  <c r="G20" i="38"/>
  <c r="C21" i="38"/>
  <c r="G21" i="38" s="1"/>
  <c r="H231" i="1"/>
  <c r="H255" i="1"/>
  <c r="H132" i="7"/>
  <c r="F97" i="2"/>
  <c r="H25" i="3"/>
  <c r="H36" i="7"/>
  <c r="H72" i="7"/>
  <c r="J68" i="7"/>
  <c r="J72" i="7" s="1"/>
  <c r="J127" i="7"/>
  <c r="J132" i="7" s="1"/>
  <c r="M22" i="14"/>
  <c r="M21" i="14"/>
  <c r="M24" i="14" s="1"/>
  <c r="J22" i="14"/>
  <c r="J21" i="14"/>
  <c r="J24" i="14" s="1"/>
  <c r="H21" i="14"/>
  <c r="H24" i="14" s="1"/>
  <c r="R24" i="14" s="1"/>
  <c r="J26" i="11"/>
  <c r="J27" i="11" s="1"/>
  <c r="J28" i="11" s="1"/>
  <c r="F65" i="14"/>
  <c r="F68" i="14" s="1"/>
  <c r="D222" i="14"/>
  <c r="D221" i="14"/>
  <c r="D224" i="14" s="1"/>
  <c r="P221" i="14"/>
  <c r="P224" i="14" s="1"/>
  <c r="P222" i="14"/>
  <c r="C341" i="14"/>
  <c r="C344" i="14" s="1"/>
  <c r="C342" i="14"/>
  <c r="O342" i="14"/>
  <c r="O341" i="14"/>
  <c r="O344" i="14" s="1"/>
  <c r="F385" i="14"/>
  <c r="F388" i="14" s="1"/>
  <c r="D82" i="29"/>
  <c r="P80" i="29"/>
  <c r="P82" i="29" s="1"/>
  <c r="H232" i="1"/>
  <c r="G294" i="1"/>
  <c r="G299" i="1" s="1"/>
  <c r="D34" i="2"/>
  <c r="H44" i="7"/>
  <c r="J39" i="7"/>
  <c r="J44" i="7" s="1"/>
  <c r="D21" i="12"/>
  <c r="C70" i="55"/>
  <c r="I134" i="30"/>
  <c r="G53" i="38"/>
  <c r="E56" i="38"/>
  <c r="C115" i="55"/>
  <c r="G99" i="38"/>
  <c r="G148" i="38"/>
  <c r="F151" i="38"/>
  <c r="D80" i="1"/>
  <c r="H66" i="1"/>
  <c r="D205" i="1"/>
  <c r="H186" i="1"/>
  <c r="F18" i="5"/>
  <c r="F281" i="1"/>
  <c r="F294" i="1" s="1"/>
  <c r="F299" i="1" s="1"/>
  <c r="H299" i="1" s="1"/>
  <c r="C12" i="56" s="1"/>
  <c r="H281" i="1"/>
  <c r="E56" i="2"/>
  <c r="E135" i="2" s="1"/>
  <c r="E143" i="2" s="1"/>
  <c r="E145" i="2" s="1"/>
  <c r="E147" i="2" s="1"/>
  <c r="D55" i="2"/>
  <c r="F55" i="2" s="1"/>
  <c r="F42" i="2"/>
  <c r="E61" i="28"/>
  <c r="H61" i="28" s="1"/>
  <c r="H27" i="7"/>
  <c r="J27" i="7" s="1"/>
  <c r="Q28" i="29"/>
  <c r="E30" i="29"/>
  <c r="P51" i="29"/>
  <c r="P60" i="29" s="1"/>
  <c r="E48" i="28"/>
  <c r="H48" i="28" s="1"/>
  <c r="F20" i="29"/>
  <c r="H20" i="1"/>
  <c r="H146" i="7"/>
  <c r="J146" i="7" s="1"/>
  <c r="F150" i="7"/>
  <c r="I21" i="10"/>
  <c r="Q101" i="14"/>
  <c r="Q104" i="14" s="1"/>
  <c r="Q102" i="14"/>
  <c r="E141" i="14"/>
  <c r="E144" i="14" s="1"/>
  <c r="E142" i="14"/>
  <c r="Q141" i="14"/>
  <c r="Q144" i="14" s="1"/>
  <c r="Q142" i="14"/>
  <c r="K342" i="14"/>
  <c r="O220" i="29"/>
  <c r="P231" i="29"/>
  <c r="P232" i="29" s="1"/>
  <c r="D232" i="29"/>
  <c r="H257" i="1"/>
  <c r="R102" i="29"/>
  <c r="O207" i="29"/>
  <c r="C207" i="29"/>
  <c r="C221" i="29" s="1"/>
  <c r="R220" i="29"/>
  <c r="R226" i="29"/>
  <c r="F228" i="29"/>
  <c r="R228" i="29" s="1"/>
  <c r="E232" i="29"/>
  <c r="Q231" i="29"/>
  <c r="Q232" i="29" s="1"/>
  <c r="F217" i="30"/>
  <c r="C52" i="36"/>
  <c r="I52" i="36" s="1"/>
  <c r="F172" i="30"/>
  <c r="I171" i="30"/>
  <c r="E40" i="3"/>
  <c r="J31" i="7"/>
  <c r="J36" i="7" s="1"/>
  <c r="I26" i="14"/>
  <c r="L341" i="14"/>
  <c r="L344" i="14" s="1"/>
  <c r="L342" i="14"/>
  <c r="Q345" i="14" s="1"/>
  <c r="Q348" i="14" s="1"/>
  <c r="H341" i="14"/>
  <c r="H344" i="14" s="1"/>
  <c r="F51" i="2"/>
  <c r="H91" i="7"/>
  <c r="F97" i="7"/>
  <c r="H154" i="7"/>
  <c r="F160" i="7"/>
  <c r="M341" i="14"/>
  <c r="M344" i="14" s="1"/>
  <c r="M342" i="14"/>
  <c r="D41" i="28"/>
  <c r="G41" i="28" s="1"/>
  <c r="K133" i="29"/>
  <c r="K170" i="29" s="1"/>
  <c r="C19" i="55" s="1"/>
  <c r="O113" i="29"/>
  <c r="O120" i="29" s="1"/>
  <c r="C104" i="55" s="1"/>
  <c r="C120" i="29"/>
  <c r="P157" i="29"/>
  <c r="J258" i="29"/>
  <c r="C229" i="29"/>
  <c r="O223" i="29"/>
  <c r="C196" i="30"/>
  <c r="I196" i="30" s="1"/>
  <c r="F232" i="29"/>
  <c r="R231" i="29"/>
  <c r="R232" i="29" s="1"/>
  <c r="G30" i="38"/>
  <c r="H157" i="1"/>
  <c r="F258" i="1"/>
  <c r="F300" i="1" s="1"/>
  <c r="F120" i="2"/>
  <c r="D21" i="14"/>
  <c r="D24" i="14" s="1"/>
  <c r="D22" i="14"/>
  <c r="F25" i="14" s="1"/>
  <c r="F28" i="14" s="1"/>
  <c r="L62" i="14"/>
  <c r="L61" i="14"/>
  <c r="L64" i="14" s="1"/>
  <c r="E182" i="14"/>
  <c r="E181" i="14"/>
  <c r="E184" i="14" s="1"/>
  <c r="Q182" i="14"/>
  <c r="Q181" i="14"/>
  <c r="Q184" i="14" s="1"/>
  <c r="N182" i="14"/>
  <c r="N181" i="14"/>
  <c r="N184" i="14" s="1"/>
  <c r="G222" i="14"/>
  <c r="G221" i="14"/>
  <c r="G224" i="14" s="1"/>
  <c r="K261" i="14"/>
  <c r="K264" i="14" s="1"/>
  <c r="K262" i="14"/>
  <c r="Q266" i="14" s="1"/>
  <c r="J170" i="29"/>
  <c r="F192" i="29"/>
  <c r="R186" i="29"/>
  <c r="R192" i="29" s="1"/>
  <c r="E201" i="29"/>
  <c r="Q226" i="14"/>
  <c r="P342" i="14"/>
  <c r="P341" i="14"/>
  <c r="P344" i="14" s="1"/>
  <c r="D26" i="2"/>
  <c r="F20" i="2"/>
  <c r="F26" i="2" s="1"/>
  <c r="F34" i="2" s="1"/>
  <c r="F56" i="2" s="1"/>
  <c r="F135" i="2" s="1"/>
  <c r="F143" i="2" s="1"/>
  <c r="F145" i="2" s="1"/>
  <c r="F69" i="2"/>
  <c r="F80" i="2" s="1"/>
  <c r="F82" i="2" s="1"/>
  <c r="M382" i="14"/>
  <c r="M381" i="14"/>
  <c r="M384" i="14" s="1"/>
  <c r="C21" i="29"/>
  <c r="O20" i="29"/>
  <c r="O21" i="29" s="1"/>
  <c r="D51" i="29"/>
  <c r="D60" i="29" s="1"/>
  <c r="P62" i="29"/>
  <c r="P67" i="29" s="1"/>
  <c r="D67" i="29"/>
  <c r="O132" i="29"/>
  <c r="R197" i="29"/>
  <c r="R201" i="29" s="1"/>
  <c r="O199" i="29"/>
  <c r="O201" i="29" s="1"/>
  <c r="E75" i="30"/>
  <c r="E138" i="30" s="1"/>
  <c r="E139" i="30" s="1"/>
  <c r="I52" i="30"/>
  <c r="C151" i="30"/>
  <c r="I151" i="30" s="1"/>
  <c r="C87" i="55"/>
  <c r="I190" i="30"/>
  <c r="I186" i="14"/>
  <c r="I185" i="14"/>
  <c r="I188" i="14" s="1"/>
  <c r="E222" i="14"/>
  <c r="F226" i="14" s="1"/>
  <c r="E221" i="14"/>
  <c r="E224" i="14" s="1"/>
  <c r="D341" i="14"/>
  <c r="D344" i="14" s="1"/>
  <c r="D342" i="14"/>
  <c r="Q71" i="29"/>
  <c r="Q74" i="29" s="1"/>
  <c r="E74" i="29"/>
  <c r="E75" i="29" s="1"/>
  <c r="E82" i="29"/>
  <c r="Q80" i="29"/>
  <c r="Q82" i="29" s="1"/>
  <c r="E207" i="29"/>
  <c r="E221" i="29" s="1"/>
  <c r="Q205" i="29"/>
  <c r="Q207" i="29" s="1"/>
  <c r="Q221" i="29" s="1"/>
  <c r="P223" i="29"/>
  <c r="E55" i="2"/>
  <c r="F44" i="7"/>
  <c r="F124" i="7"/>
  <c r="K61" i="14"/>
  <c r="K64" i="14" s="1"/>
  <c r="R64" i="14" s="1"/>
  <c r="K62" i="14"/>
  <c r="R77" i="14" s="1"/>
  <c r="D182" i="14"/>
  <c r="D181" i="14"/>
  <c r="D184" i="14" s="1"/>
  <c r="P182" i="14"/>
  <c r="P181" i="14"/>
  <c r="P184" i="14" s="1"/>
  <c r="F222" i="14"/>
  <c r="R237" i="14" s="1"/>
  <c r="F221" i="14"/>
  <c r="F224" i="14" s="1"/>
  <c r="P25" i="29"/>
  <c r="D30" i="29"/>
  <c r="H83" i="29"/>
  <c r="H170" i="29" s="1"/>
  <c r="F82" i="29"/>
  <c r="R80" i="29"/>
  <c r="R82" i="29" s="1"/>
  <c r="Q186" i="29"/>
  <c r="Q192" i="29" s="1"/>
  <c r="E192" i="29"/>
  <c r="M62" i="14"/>
  <c r="M61" i="14"/>
  <c r="M64" i="14" s="1"/>
  <c r="K101" i="14"/>
  <c r="K104" i="14" s="1"/>
  <c r="K102" i="14"/>
  <c r="Q106" i="14" s="1"/>
  <c r="Q109" i="14" s="1"/>
  <c r="Q112" i="14" s="1"/>
  <c r="L262" i="14"/>
  <c r="L261" i="14"/>
  <c r="L264" i="14" s="1"/>
  <c r="Q49" i="21"/>
  <c r="E154" i="29"/>
  <c r="Q148" i="29"/>
  <c r="Q154" i="29" s="1"/>
  <c r="F173" i="1"/>
  <c r="P142" i="14"/>
  <c r="P141" i="14"/>
  <c r="P144" i="14" s="1"/>
  <c r="I145" i="14"/>
  <c r="I148" i="14" s="1"/>
  <c r="F266" i="14"/>
  <c r="D302" i="14"/>
  <c r="P301" i="14"/>
  <c r="P304" i="14" s="1"/>
  <c r="C18" i="29"/>
  <c r="P15" i="29"/>
  <c r="D18" i="29"/>
  <c r="P20" i="29"/>
  <c r="P21" i="29" s="1"/>
  <c r="D21" i="29"/>
  <c r="Q46" i="29"/>
  <c r="Q51" i="29" s="1"/>
  <c r="Q60" i="29" s="1"/>
  <c r="E51" i="29"/>
  <c r="E60" i="29" s="1"/>
  <c r="E67" i="29"/>
  <c r="Q62" i="29"/>
  <c r="Q67" i="29" s="1"/>
  <c r="D74" i="29"/>
  <c r="D75" i="29" s="1"/>
  <c r="P72" i="29"/>
  <c r="P74" i="29" s="1"/>
  <c r="P75" i="29" s="1"/>
  <c r="P132" i="29"/>
  <c r="D142" i="29"/>
  <c r="O154" i="29"/>
  <c r="C162" i="29"/>
  <c r="O157" i="29"/>
  <c r="G75" i="30"/>
  <c r="G138" i="30" s="1"/>
  <c r="G139" i="30" s="1"/>
  <c r="F133" i="2"/>
  <c r="N62" i="14"/>
  <c r="N61" i="14"/>
  <c r="N64" i="14" s="1"/>
  <c r="P62" i="14"/>
  <c r="M262" i="14"/>
  <c r="M261" i="14"/>
  <c r="M264" i="14" s="1"/>
  <c r="C18" i="30"/>
  <c r="I18" i="30" s="1"/>
  <c r="O30" i="29"/>
  <c r="F38" i="29"/>
  <c r="R38" i="29" s="1"/>
  <c r="R33" i="29"/>
  <c r="F111" i="29"/>
  <c r="E120" i="29"/>
  <c r="Q113" i="29"/>
  <c r="Q120" i="29" s="1"/>
  <c r="Q133" i="29" s="1"/>
  <c r="F162" i="29"/>
  <c r="R157" i="29"/>
  <c r="D161" i="29"/>
  <c r="P161" i="29" s="1"/>
  <c r="C183" i="29"/>
  <c r="C202" i="29" s="1"/>
  <c r="D183" i="29"/>
  <c r="P178" i="29"/>
  <c r="P183" i="29" s="1"/>
  <c r="C40" i="36" s="1"/>
  <c r="F114" i="7"/>
  <c r="M102" i="14"/>
  <c r="M182" i="14"/>
  <c r="N262" i="14"/>
  <c r="N261" i="14"/>
  <c r="N264" i="14" s="1"/>
  <c r="C302" i="14"/>
  <c r="O302" i="14"/>
  <c r="O301" i="14"/>
  <c r="O304" i="14" s="1"/>
  <c r="I381" i="14"/>
  <c r="I384" i="14" s="1"/>
  <c r="R384" i="14"/>
  <c r="H382" i="14"/>
  <c r="I385" i="14" s="1"/>
  <c r="I388" i="14" s="1"/>
  <c r="D18" i="25"/>
  <c r="F18" i="25" s="1"/>
  <c r="F17" i="25"/>
  <c r="H59" i="28"/>
  <c r="I170" i="29"/>
  <c r="C20" i="30"/>
  <c r="I20" i="30" s="1"/>
  <c r="C25" i="30"/>
  <c r="I25" i="30" s="1"/>
  <c r="C19" i="36"/>
  <c r="P93" i="29"/>
  <c r="F120" i="29"/>
  <c r="R113" i="29"/>
  <c r="R120" i="29" s="1"/>
  <c r="P146" i="29"/>
  <c r="C161" i="29"/>
  <c r="O161" i="29" s="1"/>
  <c r="O159" i="29"/>
  <c r="C228" i="29"/>
  <c r="O228" i="29" s="1"/>
  <c r="O225" i="29"/>
  <c r="C64" i="30"/>
  <c r="H114" i="7"/>
  <c r="N102" i="14"/>
  <c r="N101" i="14"/>
  <c r="N104" i="14" s="1"/>
  <c r="M141" i="14"/>
  <c r="M144" i="14" s="1"/>
  <c r="M142" i="14"/>
  <c r="C32" i="20"/>
  <c r="C28" i="12" s="1"/>
  <c r="G26" i="28"/>
  <c r="G64" i="28"/>
  <c r="F59" i="29"/>
  <c r="R53" i="29"/>
  <c r="R59" i="29" s="1"/>
  <c r="C81" i="30"/>
  <c r="I81" i="30" s="1"/>
  <c r="P225" i="29"/>
  <c r="D228" i="29"/>
  <c r="P228" i="29" s="1"/>
  <c r="E60" i="36"/>
  <c r="C163" i="38"/>
  <c r="G163" i="38" s="1"/>
  <c r="G156" i="38"/>
  <c r="G218" i="38"/>
  <c r="C188" i="55" s="1"/>
  <c r="C222" i="38"/>
  <c r="H213" i="1"/>
  <c r="F78" i="2"/>
  <c r="E120" i="2"/>
  <c r="F40" i="3"/>
  <c r="J108" i="7"/>
  <c r="J114" i="7" s="1"/>
  <c r="J144" i="7"/>
  <c r="I19" i="11"/>
  <c r="C102" i="14"/>
  <c r="C101" i="14"/>
  <c r="C104" i="14" s="1"/>
  <c r="O102" i="14"/>
  <c r="O101" i="14"/>
  <c r="O104" i="14" s="1"/>
  <c r="L101" i="14"/>
  <c r="L104" i="14" s="1"/>
  <c r="N142" i="14"/>
  <c r="E301" i="14"/>
  <c r="E304" i="14" s="1"/>
  <c r="Q301" i="14"/>
  <c r="Q304" i="14" s="1"/>
  <c r="Q41" i="21"/>
  <c r="O59" i="29"/>
  <c r="O60" i="29" s="1"/>
  <c r="C68" i="30"/>
  <c r="I68" i="30" s="1"/>
  <c r="F102" i="29"/>
  <c r="R97" i="29"/>
  <c r="C43" i="55" s="1"/>
  <c r="C154" i="29"/>
  <c r="P212" i="29"/>
  <c r="P220" i="29" s="1"/>
  <c r="C108" i="55" s="1"/>
  <c r="D220" i="29"/>
  <c r="D221" i="29" s="1"/>
  <c r="C41" i="55"/>
  <c r="C74" i="55"/>
  <c r="F66" i="14"/>
  <c r="P102" i="14"/>
  <c r="P101" i="14"/>
  <c r="P104" i="14" s="1"/>
  <c r="C142" i="14"/>
  <c r="C141" i="14"/>
  <c r="C144" i="14" s="1"/>
  <c r="O142" i="14"/>
  <c r="O141" i="14"/>
  <c r="O144" i="14" s="1"/>
  <c r="C182" i="14"/>
  <c r="C181" i="14"/>
  <c r="C184" i="14" s="1"/>
  <c r="R184" i="14" s="1"/>
  <c r="O182" i="14"/>
  <c r="C221" i="14"/>
  <c r="C224" i="14" s="1"/>
  <c r="O221" i="14"/>
  <c r="O224" i="14" s="1"/>
  <c r="F301" i="14"/>
  <c r="F304" i="14" s="1"/>
  <c r="R304" i="14" s="1"/>
  <c r="F302" i="14"/>
  <c r="E302" i="14"/>
  <c r="L382" i="14"/>
  <c r="Q386" i="14" s="1"/>
  <c r="L381" i="14"/>
  <c r="L384" i="14" s="1"/>
  <c r="G13" i="28"/>
  <c r="G53" i="28"/>
  <c r="C17" i="30"/>
  <c r="C51" i="29"/>
  <c r="C60" i="29" s="1"/>
  <c r="Q102" i="29"/>
  <c r="D132" i="29"/>
  <c r="D154" i="29"/>
  <c r="C179" i="30"/>
  <c r="I179" i="30" s="1"/>
  <c r="Q220" i="29"/>
  <c r="E245" i="38"/>
  <c r="F154" i="29"/>
  <c r="R148" i="29"/>
  <c r="R154" i="29" s="1"/>
  <c r="E183" i="29"/>
  <c r="E202" i="29" s="1"/>
  <c r="C257" i="29"/>
  <c r="O252" i="29"/>
  <c r="O257" i="29" s="1"/>
  <c r="C25" i="55"/>
  <c r="C32" i="55"/>
  <c r="C75" i="55"/>
  <c r="D218" i="30"/>
  <c r="D217" i="30"/>
  <c r="C20" i="33"/>
  <c r="J21" i="10"/>
  <c r="F152" i="16"/>
  <c r="F154" i="16" s="1"/>
  <c r="F103" i="23"/>
  <c r="C38" i="29"/>
  <c r="O38" i="29" s="1"/>
  <c r="O32" i="29"/>
  <c r="C24" i="30" s="1"/>
  <c r="N60" i="29"/>
  <c r="N83" i="29" s="1"/>
  <c r="N170" i="29" s="1"/>
  <c r="P54" i="29"/>
  <c r="D59" i="29"/>
  <c r="F74" i="29"/>
  <c r="F75" i="29" s="1"/>
  <c r="R71" i="29"/>
  <c r="R74" i="29" s="1"/>
  <c r="R75" i="29" s="1"/>
  <c r="E93" i="29"/>
  <c r="M133" i="29"/>
  <c r="C146" i="29"/>
  <c r="F183" i="29"/>
  <c r="R176" i="29"/>
  <c r="R183" i="29" s="1"/>
  <c r="C150" i="30"/>
  <c r="I150" i="30" s="1"/>
  <c r="D201" i="29"/>
  <c r="P194" i="29"/>
  <c r="P201" i="29" s="1"/>
  <c r="P202" i="29" s="1"/>
  <c r="O235" i="29"/>
  <c r="C246" i="29"/>
  <c r="C56" i="55"/>
  <c r="I213" i="30"/>
  <c r="G26" i="38"/>
  <c r="C30" i="38"/>
  <c r="C39" i="38" s="1"/>
  <c r="D38" i="38"/>
  <c r="G38" i="38" s="1"/>
  <c r="C143" i="55"/>
  <c r="G75" i="38"/>
  <c r="G171" i="38"/>
  <c r="F245" i="38"/>
  <c r="I84" i="48"/>
  <c r="E382" i="14"/>
  <c r="R397" i="14" s="1"/>
  <c r="Q382" i="14"/>
  <c r="N382" i="14"/>
  <c r="N381" i="14"/>
  <c r="N384" i="14" s="1"/>
  <c r="E308" i="16"/>
  <c r="F309" i="16" s="1"/>
  <c r="J8" i="21"/>
  <c r="G8" i="21"/>
  <c r="D8" i="21"/>
  <c r="Q101" i="21" s="1"/>
  <c r="F30" i="29"/>
  <c r="R25" i="29"/>
  <c r="D38" i="29"/>
  <c r="P38" i="29" s="1"/>
  <c r="P32" i="29"/>
  <c r="C66" i="30"/>
  <c r="F93" i="29"/>
  <c r="R86" i="29"/>
  <c r="R93" i="29" s="1"/>
  <c r="C80" i="30"/>
  <c r="I80" i="30" s="1"/>
  <c r="N133" i="29"/>
  <c r="P96" i="29"/>
  <c r="P102" i="29" s="1"/>
  <c r="C102" i="55" s="1"/>
  <c r="D102" i="29"/>
  <c r="D146" i="29"/>
  <c r="C146" i="30"/>
  <c r="C152" i="30"/>
  <c r="I152" i="30" s="1"/>
  <c r="C51" i="55"/>
  <c r="C57" i="55"/>
  <c r="C62" i="55"/>
  <c r="G42" i="38"/>
  <c r="C48" i="38"/>
  <c r="C163" i="55"/>
  <c r="G186" i="38"/>
  <c r="J40" i="40"/>
  <c r="K40" i="40" s="1"/>
  <c r="K38" i="40"/>
  <c r="G232" i="38"/>
  <c r="C6" i="55"/>
  <c r="H62" i="14"/>
  <c r="I66" i="14" s="1"/>
  <c r="J142" i="14"/>
  <c r="L222" i="14"/>
  <c r="Q225" i="14" s="1"/>
  <c r="Q228" i="14" s="1"/>
  <c r="P382" i="14"/>
  <c r="E269" i="16"/>
  <c r="F270" i="16" s="1"/>
  <c r="F308" i="16"/>
  <c r="F310" i="16" s="1"/>
  <c r="D19" i="26"/>
  <c r="F19" i="26" s="1"/>
  <c r="F17" i="26"/>
  <c r="C12" i="55"/>
  <c r="F51" i="29"/>
  <c r="F60" i="29" s="1"/>
  <c r="C82" i="30"/>
  <c r="I82" i="30" s="1"/>
  <c r="C84" i="30"/>
  <c r="I84" i="30" s="1"/>
  <c r="O93" i="29"/>
  <c r="C25" i="36" s="1"/>
  <c r="C102" i="29"/>
  <c r="C133" i="29" s="1"/>
  <c r="C149" i="30"/>
  <c r="I149" i="30" s="1"/>
  <c r="E228" i="29"/>
  <c r="C46" i="55"/>
  <c r="C52" i="55"/>
  <c r="C58" i="55"/>
  <c r="C63" i="55"/>
  <c r="H214" i="30"/>
  <c r="H215" i="30" s="1"/>
  <c r="C199" i="55"/>
  <c r="D48" i="38"/>
  <c r="D57" i="38" s="1"/>
  <c r="M222" i="14"/>
  <c r="G262" i="14"/>
  <c r="N302" i="14"/>
  <c r="I342" i="14"/>
  <c r="E35" i="16"/>
  <c r="F36" i="16" s="1"/>
  <c r="F269" i="16"/>
  <c r="F271" i="16" s="1"/>
  <c r="D69" i="28"/>
  <c r="G66" i="28"/>
  <c r="G69" i="28" s="1"/>
  <c r="P18" i="29"/>
  <c r="R51" i="29"/>
  <c r="G133" i="29"/>
  <c r="G170" i="29" s="1"/>
  <c r="E111" i="29"/>
  <c r="Q104" i="29"/>
  <c r="Q111" i="29" s="1"/>
  <c r="Q176" i="29"/>
  <c r="Q183" i="29" s="1"/>
  <c r="C157" i="30"/>
  <c r="I157" i="30" s="1"/>
  <c r="O250" i="29"/>
  <c r="E66" i="28"/>
  <c r="C200" i="55" s="1"/>
  <c r="G60" i="36"/>
  <c r="G35" i="38"/>
  <c r="G39" i="38" s="1"/>
  <c r="F56" i="38"/>
  <c r="F57" i="38" s="1"/>
  <c r="F80" i="38" s="1"/>
  <c r="G50" i="38"/>
  <c r="F382" i="14"/>
  <c r="Q17" i="21"/>
  <c r="C13" i="55"/>
  <c r="C26" i="30"/>
  <c r="I26" i="30" s="1"/>
  <c r="P59" i="29"/>
  <c r="C79" i="30"/>
  <c r="I79" i="30" s="1"/>
  <c r="C83" i="30"/>
  <c r="I83" i="30" s="1"/>
  <c r="R132" i="29"/>
  <c r="C132" i="29"/>
  <c r="Q161" i="29"/>
  <c r="C147" i="30"/>
  <c r="I147" i="30" s="1"/>
  <c r="C159" i="30"/>
  <c r="I159" i="30" s="1"/>
  <c r="R207" i="29"/>
  <c r="D252" i="29"/>
  <c r="P250" i="29"/>
  <c r="C22" i="55"/>
  <c r="C29" i="55"/>
  <c r="C35" i="55"/>
  <c r="C91" i="55"/>
  <c r="C20" i="55"/>
  <c r="D34" i="37"/>
  <c r="C14" i="55"/>
  <c r="Q59" i="29"/>
  <c r="C111" i="29"/>
  <c r="O104" i="29"/>
  <c r="O111" i="29" s="1"/>
  <c r="C103" i="55" s="1"/>
  <c r="R161" i="29"/>
  <c r="F221" i="29"/>
  <c r="F229" i="29"/>
  <c r="F242" i="29"/>
  <c r="R240" i="29"/>
  <c r="E252" i="29"/>
  <c r="Q250" i="29"/>
  <c r="C30" i="55"/>
  <c r="C79" i="55"/>
  <c r="J41" i="40"/>
  <c r="M60" i="29"/>
  <c r="M83" i="29" s="1"/>
  <c r="M170" i="29" s="1"/>
  <c r="C74" i="29"/>
  <c r="C75" i="29" s="1"/>
  <c r="O72" i="29"/>
  <c r="D93" i="29"/>
  <c r="P111" i="29"/>
  <c r="O146" i="29"/>
  <c r="R223" i="29"/>
  <c r="R252" i="29"/>
  <c r="R257" i="29" s="1"/>
  <c r="F257" i="29"/>
  <c r="C80" i="55"/>
  <c r="C129" i="55"/>
  <c r="G117" i="38"/>
  <c r="D215" i="38"/>
  <c r="G215" i="38" s="1"/>
  <c r="G201" i="38"/>
  <c r="D41" i="40"/>
  <c r="K34" i="40"/>
  <c r="G90" i="38"/>
  <c r="K34" i="41"/>
  <c r="Q75" i="29"/>
  <c r="O192" i="29"/>
  <c r="C197" i="30"/>
  <c r="I197" i="30" s="1"/>
  <c r="C40" i="55"/>
  <c r="C47" i="55"/>
  <c r="C53" i="55"/>
  <c r="C59" i="55"/>
  <c r="C64" i="55"/>
  <c r="D214" i="30"/>
  <c r="D215" i="30" s="1"/>
  <c r="D18" i="38"/>
  <c r="G149" i="38"/>
  <c r="G16" i="44"/>
  <c r="C82" i="55"/>
  <c r="C18" i="38"/>
  <c r="G108" i="38"/>
  <c r="G170" i="38"/>
  <c r="G177" i="38" s="1"/>
  <c r="C177" i="38"/>
  <c r="C196" i="38" s="1"/>
  <c r="G77" i="49"/>
  <c r="G79" i="49" s="1"/>
  <c r="D65" i="6" s="1"/>
  <c r="E132" i="29"/>
  <c r="E146" i="29"/>
  <c r="Q144" i="29"/>
  <c r="Q146" i="29" s="1"/>
  <c r="D242" i="29"/>
  <c r="C242" i="29"/>
  <c r="O242" i="29" s="1"/>
  <c r="I106" i="30"/>
  <c r="C61" i="55"/>
  <c r="C66" i="55"/>
  <c r="C155" i="30"/>
  <c r="H47" i="34"/>
  <c r="D60" i="36"/>
  <c r="C34" i="37"/>
  <c r="C46" i="37" s="1"/>
  <c r="C64" i="37" s="1"/>
  <c r="C66" i="37" s="1"/>
  <c r="F70" i="43"/>
  <c r="C197" i="55"/>
  <c r="E59" i="29"/>
  <c r="E102" i="29"/>
  <c r="F132" i="29"/>
  <c r="F146" i="29"/>
  <c r="R144" i="29"/>
  <c r="R146" i="29" s="1"/>
  <c r="E242" i="29"/>
  <c r="Q242" i="29" s="1"/>
  <c r="C84" i="55"/>
  <c r="G15" i="38"/>
  <c r="D30" i="38"/>
  <c r="D39" i="38" s="1"/>
  <c r="D80" i="38" s="1"/>
  <c r="C187" i="55"/>
  <c r="K33" i="40"/>
  <c r="P192" i="29"/>
  <c r="P207" i="29"/>
  <c r="P221" i="29" s="1"/>
  <c r="C24" i="55"/>
  <c r="C31" i="55"/>
  <c r="C36" i="55"/>
  <c r="I94" i="30"/>
  <c r="C54" i="55"/>
  <c r="C60" i="55"/>
  <c r="C65" i="55"/>
  <c r="C83" i="55"/>
  <c r="C92" i="55"/>
  <c r="C109" i="55"/>
  <c r="G230" i="38"/>
  <c r="C198" i="55"/>
  <c r="C38" i="55"/>
  <c r="C67" i="55"/>
  <c r="C97" i="55"/>
  <c r="G66" i="34"/>
  <c r="H66" i="34" s="1"/>
  <c r="C90" i="38"/>
  <c r="C127" i="38" s="1"/>
  <c r="G127" i="38" s="1"/>
  <c r="G145" i="38"/>
  <c r="G151" i="38" s="1"/>
  <c r="G20" i="42"/>
  <c r="C214" i="55"/>
  <c r="I80" i="48"/>
  <c r="G60" i="49"/>
  <c r="C27" i="55"/>
  <c r="C68" i="55"/>
  <c r="G56" i="36"/>
  <c r="G57" i="36" s="1"/>
  <c r="G34" i="38"/>
  <c r="G46" i="38"/>
  <c r="G38" i="49"/>
  <c r="C26" i="55"/>
  <c r="C33" i="55"/>
  <c r="C37" i="55"/>
  <c r="C69" i="55"/>
  <c r="C93" i="55"/>
  <c r="C98" i="55"/>
  <c r="C21" i="55"/>
  <c r="G36" i="38"/>
  <c r="C44" i="55"/>
  <c r="C49" i="55"/>
  <c r="C71" i="55"/>
  <c r="C76" i="55"/>
  <c r="C95" i="55"/>
  <c r="C236" i="38"/>
  <c r="G228" i="38"/>
  <c r="F94" i="48"/>
  <c r="I94" i="48" s="1"/>
  <c r="C45" i="55"/>
  <c r="C50" i="55"/>
  <c r="C96" i="55"/>
  <c r="C45" i="37"/>
  <c r="G44" i="38"/>
  <c r="G158" i="38"/>
  <c r="D236" i="38"/>
  <c r="G242" i="38"/>
  <c r="Q233" i="14" l="1"/>
  <c r="Q236" i="14" s="1"/>
  <c r="R236" i="14" s="1"/>
  <c r="I230" i="14"/>
  <c r="I229" i="14"/>
  <c r="I232" i="14" s="1"/>
  <c r="E74" i="28"/>
  <c r="H74" i="28" s="1"/>
  <c r="Q389" i="14"/>
  <c r="Q392" i="14" s="1"/>
  <c r="I40" i="36"/>
  <c r="F147" i="2"/>
  <c r="C5" i="55"/>
  <c r="O202" i="29"/>
  <c r="C107" i="55"/>
  <c r="C7" i="55"/>
  <c r="R202" i="29"/>
  <c r="C7" i="56"/>
  <c r="R30" i="29"/>
  <c r="F39" i="29"/>
  <c r="E257" i="29"/>
  <c r="Q252" i="29"/>
  <c r="Q257" i="29" s="1"/>
  <c r="C16" i="55" s="1"/>
  <c r="I266" i="14"/>
  <c r="Q270" i="14" s="1"/>
  <c r="Q274" i="14" s="1"/>
  <c r="I265" i="14"/>
  <c r="I268" i="14" s="1"/>
  <c r="C30" i="36"/>
  <c r="I30" i="36" s="1"/>
  <c r="I25" i="36"/>
  <c r="I66" i="30"/>
  <c r="Q186" i="14"/>
  <c r="Q189" i="14" s="1"/>
  <c r="Q192" i="14" s="1"/>
  <c r="C156" i="30"/>
  <c r="I156" i="30" s="1"/>
  <c r="Q229" i="14"/>
  <c r="Q232" i="14" s="1"/>
  <c r="Q68" i="21"/>
  <c r="Q73" i="21"/>
  <c r="Q14" i="21"/>
  <c r="D173" i="1"/>
  <c r="H173" i="1" s="1"/>
  <c r="H80" i="1"/>
  <c r="Q35" i="21"/>
  <c r="Q60" i="21"/>
  <c r="Q102" i="21"/>
  <c r="G236" i="38"/>
  <c r="I69" i="14"/>
  <c r="I72" i="14" s="1"/>
  <c r="I70" i="14"/>
  <c r="C2" i="57"/>
  <c r="F20" i="25"/>
  <c r="F22" i="25" s="1"/>
  <c r="F23" i="25" s="1"/>
  <c r="G98" i="6" s="1"/>
  <c r="P133" i="29"/>
  <c r="Q80" i="21"/>
  <c r="E17" i="28"/>
  <c r="E19" i="28" s="1"/>
  <c r="D75" i="28"/>
  <c r="G75" i="28" s="1"/>
  <c r="R28" i="14"/>
  <c r="H160" i="7"/>
  <c r="J154" i="7"/>
  <c r="J160" i="7" s="1"/>
  <c r="Q62" i="21"/>
  <c r="Q13" i="21"/>
  <c r="R142" i="29"/>
  <c r="C106" i="55" s="1"/>
  <c r="E169" i="29"/>
  <c r="Q162" i="29"/>
  <c r="Q169" i="29" s="1"/>
  <c r="Q65" i="14"/>
  <c r="Q68" i="14" s="1"/>
  <c r="Q44" i="21"/>
  <c r="G18" i="38"/>
  <c r="C11" i="55"/>
  <c r="F246" i="29"/>
  <c r="R242" i="29"/>
  <c r="R246" i="29" s="1"/>
  <c r="R60" i="29"/>
  <c r="Q146" i="14"/>
  <c r="Q145" i="14"/>
  <c r="Q148" i="14" s="1"/>
  <c r="Q65" i="21"/>
  <c r="Q71" i="21"/>
  <c r="C45" i="36"/>
  <c r="O221" i="29"/>
  <c r="Q20" i="21"/>
  <c r="Q66" i="21"/>
  <c r="Q202" i="29"/>
  <c r="Q61" i="21"/>
  <c r="D14" i="6"/>
  <c r="G300" i="1"/>
  <c r="Q66" i="14"/>
  <c r="Q69" i="14" s="1"/>
  <c r="Q72" i="14" s="1"/>
  <c r="C42" i="55"/>
  <c r="G222" i="38"/>
  <c r="Q77" i="21"/>
  <c r="F164" i="38"/>
  <c r="C78" i="30"/>
  <c r="O246" i="29"/>
  <c r="R224" i="14"/>
  <c r="H150" i="7"/>
  <c r="Q56" i="21"/>
  <c r="Q59" i="21"/>
  <c r="D162" i="29"/>
  <c r="J91" i="7"/>
  <c r="J97" i="7" s="1"/>
  <c r="H97" i="7"/>
  <c r="C178" i="30"/>
  <c r="F386" i="14"/>
  <c r="R268" i="14"/>
  <c r="C12" i="30"/>
  <c r="C12" i="36"/>
  <c r="D74" i="28"/>
  <c r="G74" i="28" s="1"/>
  <c r="Q27" i="21"/>
  <c r="H54" i="7"/>
  <c r="J49" i="7"/>
  <c r="J54" i="7" s="1"/>
  <c r="J63" i="7" s="1"/>
  <c r="C41" i="36"/>
  <c r="I41" i="36" s="1"/>
  <c r="D17" i="28"/>
  <c r="D19" i="28" s="1"/>
  <c r="E217" i="30"/>
  <c r="E218" i="30"/>
  <c r="I225" i="14"/>
  <c r="I228" i="14" s="1"/>
  <c r="I226" i="14"/>
  <c r="Q230" i="14" s="1"/>
  <c r="Q234" i="14" s="1"/>
  <c r="H20" i="7"/>
  <c r="J14" i="7"/>
  <c r="J20" i="7" s="1"/>
  <c r="C30" i="30"/>
  <c r="I30" i="30" s="1"/>
  <c r="I24" i="30"/>
  <c r="C22" i="30"/>
  <c r="I17" i="30"/>
  <c r="I64" i="30"/>
  <c r="Q29" i="21"/>
  <c r="Q74" i="21"/>
  <c r="D56" i="2"/>
  <c r="D135" i="2" s="1"/>
  <c r="D143" i="2" s="1"/>
  <c r="D145" i="2" s="1"/>
  <c r="D147" i="2" s="1"/>
  <c r="Q103" i="21"/>
  <c r="C9" i="55"/>
  <c r="R277" i="14"/>
  <c r="R229" i="29"/>
  <c r="E38" i="28"/>
  <c r="C80" i="38"/>
  <c r="E39" i="29"/>
  <c r="Q30" i="29"/>
  <c r="Q69" i="21"/>
  <c r="F202" i="29"/>
  <c r="G217" i="30"/>
  <c r="G218" i="30"/>
  <c r="Q185" i="14"/>
  <c r="Q188" i="14" s="1"/>
  <c r="Q86" i="21"/>
  <c r="Q105" i="14"/>
  <c r="Q108" i="14" s="1"/>
  <c r="E229" i="29"/>
  <c r="Q228" i="29"/>
  <c r="Q47" i="21"/>
  <c r="Q53" i="21"/>
  <c r="C85" i="55"/>
  <c r="R144" i="14"/>
  <c r="R117" i="14"/>
  <c r="F106" i="14"/>
  <c r="F105" i="14"/>
  <c r="F108" i="14" s="1"/>
  <c r="R108" i="14" s="1"/>
  <c r="Q57" i="21"/>
  <c r="D39" i="28"/>
  <c r="G39" i="28" s="1"/>
  <c r="E64" i="28"/>
  <c r="C18" i="55" s="1"/>
  <c r="F306" i="14"/>
  <c r="F305" i="14"/>
  <c r="F308" i="14" s="1"/>
  <c r="R308" i="14" s="1"/>
  <c r="R317" i="14"/>
  <c r="F169" i="29"/>
  <c r="R162" i="29"/>
  <c r="R169" i="29" s="1"/>
  <c r="Q385" i="14"/>
  <c r="Q388" i="14" s="1"/>
  <c r="O133" i="29"/>
  <c r="C3" i="57" s="1"/>
  <c r="F26" i="14"/>
  <c r="Q43" i="21"/>
  <c r="F225" i="14"/>
  <c r="F228" i="14" s="1"/>
  <c r="R228" i="14" s="1"/>
  <c r="D14" i="28"/>
  <c r="R344" i="14"/>
  <c r="H28" i="7"/>
  <c r="K34" i="18"/>
  <c r="L114" i="8"/>
  <c r="G101" i="6" s="1"/>
  <c r="I306" i="14"/>
  <c r="Q310" i="14" s="1"/>
  <c r="Q314" i="14" s="1"/>
  <c r="I305" i="14"/>
  <c r="I308" i="14" s="1"/>
  <c r="Q306" i="14"/>
  <c r="Q305" i="14"/>
  <c r="Q308" i="14" s="1"/>
  <c r="J22" i="10"/>
  <c r="J23" i="10" s="1"/>
  <c r="J24" i="10" s="1"/>
  <c r="D246" i="29"/>
  <c r="P242" i="29"/>
  <c r="P246" i="29" s="1"/>
  <c r="C153" i="30"/>
  <c r="I146" i="30"/>
  <c r="R388" i="14"/>
  <c r="D245" i="38"/>
  <c r="I270" i="14"/>
  <c r="Q273" i="14"/>
  <c r="Q276" i="14" s="1"/>
  <c r="R276" i="14" s="1"/>
  <c r="H66" i="28"/>
  <c r="H69" i="28" s="1"/>
  <c r="E69" i="28"/>
  <c r="R197" i="14"/>
  <c r="F186" i="14"/>
  <c r="F185" i="14"/>
  <c r="F188" i="14" s="1"/>
  <c r="R188" i="14" s="1"/>
  <c r="C258" i="29"/>
  <c r="F218" i="30"/>
  <c r="D164" i="38"/>
  <c r="I386" i="14"/>
  <c r="Q390" i="14" s="1"/>
  <c r="Q394" i="14" s="1"/>
  <c r="R104" i="14"/>
  <c r="C148" i="30"/>
  <c r="I148" i="30" s="1"/>
  <c r="C81" i="55"/>
  <c r="C105" i="55"/>
  <c r="K41" i="40"/>
  <c r="C196" i="55" s="1"/>
  <c r="C23" i="55"/>
  <c r="Q83" i="21"/>
  <c r="H64" i="28"/>
  <c r="Q105" i="21"/>
  <c r="C169" i="29"/>
  <c r="O162" i="29"/>
  <c r="O169" i="29" s="1"/>
  <c r="H294" i="1"/>
  <c r="P229" i="29"/>
  <c r="Q79" i="21"/>
  <c r="D258" i="1"/>
  <c r="H205" i="1"/>
  <c r="Q265" i="14"/>
  <c r="Q268" i="14" s="1"/>
  <c r="Q26" i="14"/>
  <c r="Q29" i="14" s="1"/>
  <c r="Q32" i="14" s="1"/>
  <c r="Q25" i="14"/>
  <c r="Q28" i="14" s="1"/>
  <c r="R37" i="14"/>
  <c r="E246" i="29"/>
  <c r="E258" i="29" s="1"/>
  <c r="F21" i="29"/>
  <c r="R20" i="29"/>
  <c r="R21" i="29" s="1"/>
  <c r="E75" i="28" s="1"/>
  <c r="H75" i="28" s="1"/>
  <c r="R68" i="14"/>
  <c r="R133" i="29"/>
  <c r="Q70" i="21"/>
  <c r="Q96" i="21"/>
  <c r="Q76" i="21"/>
  <c r="Q63" i="21"/>
  <c r="Q50" i="21"/>
  <c r="Q37" i="21"/>
  <c r="Q24" i="21"/>
  <c r="Q82" i="21"/>
  <c r="Q106" i="21"/>
  <c r="Q25" i="21"/>
  <c r="Q98" i="21"/>
  <c r="Q91" i="21"/>
  <c r="Q84" i="21"/>
  <c r="Q54" i="21"/>
  <c r="Q39" i="21"/>
  <c r="Q32" i="21"/>
  <c r="Q46" i="21"/>
  <c r="Q16" i="21"/>
  <c r="Q97" i="21"/>
  <c r="Q38" i="21"/>
  <c r="Q99" i="21"/>
  <c r="Q58" i="21"/>
  <c r="Q33" i="21"/>
  <c r="Q81" i="21"/>
  <c r="Q40" i="21"/>
  <c r="Q15" i="21"/>
  <c r="Q88" i="21"/>
  <c r="Q48" i="21"/>
  <c r="Q22" i="21"/>
  <c r="Q64" i="21"/>
  <c r="Q55" i="21"/>
  <c r="Q87" i="21"/>
  <c r="Q12" i="21"/>
  <c r="Q94" i="21"/>
  <c r="Q67" i="21"/>
  <c r="Q78" i="21"/>
  <c r="Q28" i="21"/>
  <c r="Q52" i="21"/>
  <c r="Q85" i="21"/>
  <c r="Q42" i="21"/>
  <c r="Q51" i="21"/>
  <c r="Q34" i="21"/>
  <c r="Q26" i="21"/>
  <c r="Q92" i="21"/>
  <c r="Q72" i="21"/>
  <c r="Q100" i="21"/>
  <c r="C21" i="36"/>
  <c r="I21" i="36" s="1"/>
  <c r="I19" i="36"/>
  <c r="D202" i="29"/>
  <c r="D39" i="29"/>
  <c r="P30" i="29"/>
  <c r="I345" i="14"/>
  <c r="I348" i="14" s="1"/>
  <c r="I346" i="14"/>
  <c r="Q350" i="14" s="1"/>
  <c r="C34" i="55"/>
  <c r="C39" i="29"/>
  <c r="Q21" i="21"/>
  <c r="E57" i="38"/>
  <c r="E80" i="38" s="1"/>
  <c r="E164" i="38" s="1"/>
  <c r="G56" i="38"/>
  <c r="Q346" i="14"/>
  <c r="C78" i="55"/>
  <c r="C101" i="55"/>
  <c r="Q18" i="21"/>
  <c r="C28" i="55"/>
  <c r="Q19" i="21"/>
  <c r="Q93" i="21"/>
  <c r="D257" i="29"/>
  <c r="P252" i="29"/>
  <c r="P257" i="29" s="1"/>
  <c r="P258" i="29" s="1"/>
  <c r="Q90" i="21"/>
  <c r="Q75" i="21"/>
  <c r="C195" i="30"/>
  <c r="D64" i="28"/>
  <c r="C17" i="55" s="1"/>
  <c r="E41" i="28"/>
  <c r="H41" i="28" s="1"/>
  <c r="F35" i="5"/>
  <c r="F345" i="14"/>
  <c r="F348" i="14" s="1"/>
  <c r="R348" i="14" s="1"/>
  <c r="R357" i="14"/>
  <c r="F346" i="14"/>
  <c r="J28" i="7"/>
  <c r="J32" i="18"/>
  <c r="J34" i="18" s="1"/>
  <c r="K32" i="18"/>
  <c r="Q110" i="14"/>
  <c r="C55" i="55"/>
  <c r="D133" i="29"/>
  <c r="E14" i="28"/>
  <c r="G48" i="38"/>
  <c r="C57" i="38"/>
  <c r="Q31" i="21"/>
  <c r="C48" i="55"/>
  <c r="F145" i="14"/>
  <c r="F148" i="14" s="1"/>
  <c r="R148" i="14" s="1"/>
  <c r="R157" i="14"/>
  <c r="F146" i="14"/>
  <c r="I155" i="30"/>
  <c r="C162" i="30"/>
  <c r="I162" i="30" s="1"/>
  <c r="G196" i="38"/>
  <c r="C245" i="38"/>
  <c r="G245" i="38" s="1"/>
  <c r="C67" i="30"/>
  <c r="I67" i="30" s="1"/>
  <c r="O74" i="29"/>
  <c r="R221" i="29"/>
  <c r="Q89" i="21"/>
  <c r="F133" i="29"/>
  <c r="E133" i="29"/>
  <c r="Q23" i="21"/>
  <c r="J150" i="7"/>
  <c r="J151" i="7" s="1"/>
  <c r="C39" i="55"/>
  <c r="C8" i="55"/>
  <c r="Q30" i="21"/>
  <c r="H136" i="30"/>
  <c r="D229" i="29"/>
  <c r="Q190" i="14"/>
  <c r="Q194" i="14" s="1"/>
  <c r="Q95" i="21"/>
  <c r="C193" i="30"/>
  <c r="O229" i="29"/>
  <c r="C49" i="36"/>
  <c r="D38" i="28"/>
  <c r="Q30" i="14"/>
  <c r="Q34" i="14" s="1"/>
  <c r="C10" i="55"/>
  <c r="Q36" i="21"/>
  <c r="Q104" i="21"/>
  <c r="J84" i="7"/>
  <c r="J88" i="7" s="1"/>
  <c r="J89" i="7" s="1"/>
  <c r="H88" i="7"/>
  <c r="H40" i="3"/>
  <c r="Q45" i="21"/>
  <c r="Q246" i="29"/>
  <c r="R78" i="14" l="1"/>
  <c r="F170" i="29"/>
  <c r="I12" i="36"/>
  <c r="I136" i="30"/>
  <c r="H138" i="30"/>
  <c r="H139" i="30" s="1"/>
  <c r="D258" i="29"/>
  <c r="Q33" i="14"/>
  <c r="Q36" i="14" s="1"/>
  <c r="R36" i="14" s="1"/>
  <c r="I29" i="14"/>
  <c r="I32" i="14" s="1"/>
  <c r="R32" i="14" s="1"/>
  <c r="R38" i="14" s="1"/>
  <c r="I30" i="14"/>
  <c r="J45" i="7"/>
  <c r="J162" i="7" s="1"/>
  <c r="G100" i="6" s="1"/>
  <c r="I195" i="30"/>
  <c r="I198" i="30" s="1"/>
  <c r="C198" i="30"/>
  <c r="C199" i="30" s="1"/>
  <c r="H258" i="1"/>
  <c r="D300" i="1"/>
  <c r="Q113" i="14"/>
  <c r="Q116" i="14" s="1"/>
  <c r="R116" i="14" s="1"/>
  <c r="I109" i="14"/>
  <c r="I112" i="14" s="1"/>
  <c r="R112" i="14" s="1"/>
  <c r="R118" i="14" s="1"/>
  <c r="I110" i="14"/>
  <c r="C15" i="55"/>
  <c r="Q114" i="14"/>
  <c r="Q349" i="14"/>
  <c r="Q352" i="14" s="1"/>
  <c r="Q309" i="14"/>
  <c r="Q312" i="14" s="1"/>
  <c r="G83" i="28"/>
  <c r="G87" i="28" s="1"/>
  <c r="G14" i="6"/>
  <c r="G17" i="6" s="1"/>
  <c r="G87" i="6" s="1"/>
  <c r="G99" i="6" s="1"/>
  <c r="G102" i="6" s="1"/>
  <c r="C12" i="4" s="1"/>
  <c r="D15" i="4" s="1"/>
  <c r="D17" i="6"/>
  <c r="R258" i="29"/>
  <c r="F258" i="29"/>
  <c r="R238" i="14"/>
  <c r="Q149" i="14"/>
  <c r="Q152" i="14" s="1"/>
  <c r="Q150" i="14"/>
  <c r="Q154" i="14" s="1"/>
  <c r="C3" i="55"/>
  <c r="C99" i="55"/>
  <c r="I12" i="30"/>
  <c r="C8" i="56"/>
  <c r="O258" i="29"/>
  <c r="K36" i="18"/>
  <c r="K37" i="18" s="1"/>
  <c r="C23" i="12" s="1"/>
  <c r="D25" i="12" s="1"/>
  <c r="D30" i="12" s="1"/>
  <c r="Q393" i="14"/>
  <c r="Q396" i="14" s="1"/>
  <c r="R396" i="14" s="1"/>
  <c r="I389" i="14"/>
  <c r="I392" i="14" s="1"/>
  <c r="R392" i="14" s="1"/>
  <c r="I390" i="14"/>
  <c r="E47" i="28"/>
  <c r="H47" i="28" s="1"/>
  <c r="I193" i="30"/>
  <c r="D18" i="6"/>
  <c r="G18" i="6" s="1"/>
  <c r="I269" i="14"/>
  <c r="I272" i="14" s="1"/>
  <c r="R272" i="14" s="1"/>
  <c r="R278" i="14" s="1"/>
  <c r="E39" i="28"/>
  <c r="H39" i="28" s="1"/>
  <c r="Q229" i="29"/>
  <c r="Q258" i="29" s="1"/>
  <c r="R358" i="14"/>
  <c r="G80" i="38"/>
  <c r="I153" i="30"/>
  <c r="C172" i="30"/>
  <c r="I172" i="30" s="1"/>
  <c r="I150" i="14"/>
  <c r="Q153" i="14"/>
  <c r="Q156" i="14" s="1"/>
  <c r="R156" i="14" s="1"/>
  <c r="I149" i="14"/>
  <c r="I152" i="14" s="1"/>
  <c r="R152" i="14" s="1"/>
  <c r="R158" i="14" s="1"/>
  <c r="D47" i="28"/>
  <c r="G47" i="28" s="1"/>
  <c r="C94" i="55"/>
  <c r="G38" i="28"/>
  <c r="G40" i="28" s="1"/>
  <c r="D40" i="28"/>
  <c r="C85" i="30"/>
  <c r="I78" i="30"/>
  <c r="H83" i="28"/>
  <c r="H87" i="28" s="1"/>
  <c r="H89" i="28" s="1"/>
  <c r="I49" i="36"/>
  <c r="I350" i="14"/>
  <c r="I349" i="14"/>
  <c r="I352" i="14" s="1"/>
  <c r="R352" i="14" s="1"/>
  <c r="Q353" i="14"/>
  <c r="Q356" i="14" s="1"/>
  <c r="R356" i="14" s="1"/>
  <c r="C83" i="29"/>
  <c r="C170" i="29" s="1"/>
  <c r="O39" i="29"/>
  <c r="Q73" i="14"/>
  <c r="Q76" i="14" s="1"/>
  <c r="R76" i="14" s="1"/>
  <c r="Q313" i="14"/>
  <c r="Q316" i="14" s="1"/>
  <c r="R316" i="14" s="1"/>
  <c r="I310" i="14"/>
  <c r="I309" i="14"/>
  <c r="I312" i="14" s="1"/>
  <c r="E83" i="29"/>
  <c r="E170" i="29" s="1"/>
  <c r="Q39" i="29"/>
  <c r="Q83" i="29" s="1"/>
  <c r="Q170" i="29" s="1"/>
  <c r="R72" i="14"/>
  <c r="R232" i="14"/>
  <c r="Q354" i="14"/>
  <c r="C180" i="30"/>
  <c r="I178" i="30"/>
  <c r="G57" i="38"/>
  <c r="F45" i="5"/>
  <c r="G14" i="28"/>
  <c r="G15" i="28" s="1"/>
  <c r="D15" i="28"/>
  <c r="H38" i="28"/>
  <c r="H40" i="28" s="1"/>
  <c r="I22" i="30"/>
  <c r="C31" i="30"/>
  <c r="C47" i="36"/>
  <c r="I47" i="36" s="1"/>
  <c r="I45" i="36"/>
  <c r="C164" i="38"/>
  <c r="R39" i="29"/>
  <c r="R83" i="29" s="1"/>
  <c r="R170" i="29" s="1"/>
  <c r="F83" i="29"/>
  <c r="C43" i="36"/>
  <c r="O75" i="29"/>
  <c r="O83" i="29" s="1"/>
  <c r="O170" i="29" s="1"/>
  <c r="C100" i="55"/>
  <c r="C50" i="36"/>
  <c r="I50" i="36" s="1"/>
  <c r="C13" i="30"/>
  <c r="I13" i="30" s="1"/>
  <c r="Q70" i="14"/>
  <c r="Q74" i="14" s="1"/>
  <c r="H14" i="28"/>
  <c r="H15" i="28" s="1"/>
  <c r="H54" i="28" s="1"/>
  <c r="H70" i="28" s="1"/>
  <c r="H88" i="28" s="1"/>
  <c r="E15" i="28"/>
  <c r="D83" i="29"/>
  <c r="D170" i="29" s="1"/>
  <c r="P39" i="29"/>
  <c r="P83" i="29" s="1"/>
  <c r="I189" i="14"/>
  <c r="I192" i="14" s="1"/>
  <c r="R192" i="14" s="1"/>
  <c r="R198" i="14" s="1"/>
  <c r="Q193" i="14"/>
  <c r="Q196" i="14" s="1"/>
  <c r="R196" i="14" s="1"/>
  <c r="I190" i="14"/>
  <c r="P162" i="29"/>
  <c r="P169" i="29" s="1"/>
  <c r="C77" i="55" s="1"/>
  <c r="D169" i="29"/>
  <c r="C13" i="36"/>
  <c r="I13" i="36" s="1"/>
  <c r="C69" i="30"/>
  <c r="Q269" i="14"/>
  <c r="Q272" i="14" s="1"/>
  <c r="G54" i="28" l="1"/>
  <c r="G70" i="28" s="1"/>
  <c r="G88" i="28" s="1"/>
  <c r="H218" i="30"/>
  <c r="H217" i="30"/>
  <c r="I43" i="36"/>
  <c r="C10" i="56"/>
  <c r="F46" i="5"/>
  <c r="F56" i="5" s="1"/>
  <c r="E32" i="12"/>
  <c r="E34" i="12"/>
  <c r="C125" i="30"/>
  <c r="I125" i="30" s="1"/>
  <c r="I85" i="30"/>
  <c r="C4" i="55"/>
  <c r="D8" i="31"/>
  <c r="H300" i="1"/>
  <c r="C2" i="55" s="1"/>
  <c r="P170" i="29"/>
  <c r="E33" i="12"/>
  <c r="C246" i="38"/>
  <c r="G164" i="38"/>
  <c r="C247" i="38" s="1"/>
  <c r="C5" i="56"/>
  <c r="C4" i="56"/>
  <c r="G89" i="28"/>
  <c r="C191" i="30"/>
  <c r="I191" i="30" s="1"/>
  <c r="I180" i="30"/>
  <c r="C15" i="36"/>
  <c r="I31" i="30"/>
  <c r="I199" i="30"/>
  <c r="I69" i="30"/>
  <c r="C70" i="30"/>
  <c r="C75" i="30" s="1"/>
  <c r="E40" i="28"/>
  <c r="R312" i="14"/>
  <c r="R318" i="14" s="1"/>
  <c r="C51" i="36"/>
  <c r="I51" i="36" s="1"/>
  <c r="R398" i="14"/>
  <c r="I75" i="30" l="1"/>
  <c r="C138" i="30"/>
  <c r="C5" i="57"/>
  <c r="C3" i="56"/>
  <c r="C11" i="56"/>
  <c r="F59" i="5"/>
  <c r="F60" i="5" s="1"/>
  <c r="I74" i="30"/>
  <c r="I70" i="30"/>
  <c r="C56" i="36"/>
  <c r="C23" i="36"/>
  <c r="I15" i="36"/>
  <c r="C214" i="30"/>
  <c r="C215" i="30" l="1"/>
  <c r="C216" i="30" s="1"/>
  <c r="D216" i="30" s="1"/>
  <c r="E216" i="30" s="1"/>
  <c r="F216" i="30" s="1"/>
  <c r="G216" i="30" s="1"/>
  <c r="H216" i="30" s="1"/>
  <c r="I216" i="30" s="1"/>
  <c r="I214" i="30"/>
  <c r="I215" i="30" s="1"/>
  <c r="I23" i="36"/>
  <c r="C33" i="36"/>
  <c r="C57" i="36"/>
  <c r="I56" i="36"/>
  <c r="D11" i="4"/>
  <c r="D16" i="4" s="1"/>
  <c r="C6" i="56"/>
  <c r="C9" i="56"/>
  <c r="C139" i="30"/>
  <c r="I138" i="30"/>
  <c r="I139" i="30" s="1"/>
  <c r="I218" i="30" l="1"/>
  <c r="I217" i="30"/>
  <c r="C217" i="30"/>
  <c r="C140" i="30"/>
  <c r="C219" i="30" s="1"/>
  <c r="C218" i="30"/>
  <c r="D140" i="30"/>
  <c r="C4" i="57"/>
  <c r="C2" i="56"/>
  <c r="I57" i="36"/>
  <c r="C58" i="36"/>
  <c r="D58" i="36" s="1"/>
  <c r="E58" i="36" s="1"/>
  <c r="F58" i="36" s="1"/>
  <c r="G58" i="36" s="1"/>
  <c r="H58" i="36" s="1"/>
  <c r="I58" i="36" s="1"/>
  <c r="C34" i="36"/>
  <c r="I33" i="36"/>
  <c r="I34" i="36" l="1"/>
  <c r="I60" i="36" s="1"/>
  <c r="C60" i="36"/>
  <c r="C35" i="36"/>
  <c r="D219" i="30"/>
  <c r="E140" i="30"/>
  <c r="E219" i="30" l="1"/>
  <c r="F140" i="30"/>
  <c r="C61" i="36"/>
  <c r="D35" i="36"/>
  <c r="D61" i="36" l="1"/>
  <c r="E35" i="36"/>
  <c r="F219" i="30"/>
  <c r="G140" i="30"/>
  <c r="G219" i="30" l="1"/>
  <c r="H140" i="30"/>
  <c r="E61" i="36"/>
  <c r="F35" i="36"/>
  <c r="F61" i="36" l="1"/>
  <c r="G35" i="36"/>
  <c r="H219" i="30"/>
  <c r="I140" i="30"/>
  <c r="I219" i="30" s="1"/>
  <c r="H35" i="36" l="1"/>
  <c r="G61" i="36"/>
  <c r="I35" i="36" l="1"/>
  <c r="I61" i="36" s="1"/>
  <c r="H61" i="36"/>
</calcChain>
</file>

<file path=xl/sharedStrings.xml><?xml version="1.0" encoding="utf-8"?>
<sst xmlns="http://schemas.openxmlformats.org/spreadsheetml/2006/main" count="7382" uniqueCount="2212">
  <si>
    <t>BALANCE SHEET</t>
  </si>
  <si>
    <t xml:space="preserve">Statistics Department                            </t>
  </si>
  <si>
    <t>Amount in XCG 1,000</t>
  </si>
  <si>
    <t xml:space="preserve">CONFIDENTIAL                                       </t>
  </si>
  <si>
    <t>Reporting frequency : monthly</t>
  </si>
  <si>
    <t>Name of  Reporting Institution:</t>
  </si>
  <si>
    <t>Reporting Date:</t>
  </si>
  <si>
    <t/>
  </si>
  <si>
    <t>Level of Reporting:</t>
  </si>
  <si>
    <t>CLASS 1 : ASSETS</t>
  </si>
  <si>
    <t>RESIDENT</t>
  </si>
  <si>
    <t>NON-RESIDENT</t>
  </si>
  <si>
    <t>TOTAL</t>
  </si>
  <si>
    <t>CBCS</t>
  </si>
  <si>
    <t>Reporting Institution's</t>
  </si>
  <si>
    <t>XCG</t>
  </si>
  <si>
    <t>Forex</t>
  </si>
  <si>
    <t>O</t>
  </si>
  <si>
    <t>CoA codes</t>
  </si>
  <si>
    <t>GL accounts</t>
  </si>
  <si>
    <t>(1)</t>
  </si>
  <si>
    <t>(2)</t>
  </si>
  <si>
    <t>(3)</t>
  </si>
  <si>
    <t>(4)</t>
  </si>
  <si>
    <t>(0)</t>
  </si>
  <si>
    <t>1100 000</t>
  </si>
  <si>
    <t>CASH AND DEPOSIT BALANCES</t>
  </si>
  <si>
    <t>1101 000</t>
  </si>
  <si>
    <t>Cash on hand</t>
  </si>
  <si>
    <t>1102 000</t>
  </si>
  <si>
    <t>Due from Central Banks</t>
  </si>
  <si>
    <t>1103 000</t>
  </si>
  <si>
    <t>Due from Other Depository Corporations</t>
  </si>
  <si>
    <t>1104 000</t>
  </si>
  <si>
    <t>Cash items in process of collection</t>
  </si>
  <si>
    <t>1109 000</t>
  </si>
  <si>
    <t>Other cash items</t>
  </si>
  <si>
    <t>Total Cash and Deposit Balances</t>
  </si>
  <si>
    <t>1200 000</t>
  </si>
  <si>
    <t>INTERBANK FUNDS - SOLD</t>
  </si>
  <si>
    <t>1203 000</t>
  </si>
  <si>
    <t>Other Depository Corporations</t>
  </si>
  <si>
    <t>Total Interbank Funds - Sold</t>
  </si>
  <si>
    <t>1300 000</t>
  </si>
  <si>
    <t>INVESTMENTS</t>
  </si>
  <si>
    <t>1301 000</t>
  </si>
  <si>
    <t xml:space="preserve">Financial Assets measured at fair value </t>
  </si>
  <si>
    <t>1301 100</t>
  </si>
  <si>
    <t>Equity Instruments</t>
  </si>
  <si>
    <t>1301 130</t>
  </si>
  <si>
    <t>1301 140</t>
  </si>
  <si>
    <t>Other Financial Corporations</t>
  </si>
  <si>
    <t>1301 150</t>
  </si>
  <si>
    <t>Public Nonfinancial Corporations</t>
  </si>
  <si>
    <t>1301 160</t>
  </si>
  <si>
    <t>Other Nonfinancial Corporations</t>
  </si>
  <si>
    <t>1301 190</t>
  </si>
  <si>
    <t>Other</t>
  </si>
  <si>
    <t>Total Equity Instruments</t>
  </si>
  <si>
    <t>1301 200</t>
  </si>
  <si>
    <t>Debt Instruments</t>
  </si>
  <si>
    <t>1301 210</t>
  </si>
  <si>
    <t>Governments</t>
  </si>
  <si>
    <t>1301 230</t>
  </si>
  <si>
    <t>1301 240</t>
  </si>
  <si>
    <t>1301 250</t>
  </si>
  <si>
    <t>1301 260</t>
  </si>
  <si>
    <t>1301 290</t>
  </si>
  <si>
    <t>Total Debt Instruments</t>
  </si>
  <si>
    <t xml:space="preserve">Total Financial Assets measured at fair value </t>
  </si>
  <si>
    <t>1303 000</t>
  </si>
  <si>
    <t>Financial Assets measured at amortized cost</t>
  </si>
  <si>
    <t>1303 100</t>
  </si>
  <si>
    <t>Short Term Debentures</t>
  </si>
  <si>
    <t>1303 110</t>
  </si>
  <si>
    <t>1303 130</t>
  </si>
  <si>
    <t>1303 140</t>
  </si>
  <si>
    <t>1303 150</t>
  </si>
  <si>
    <t>1303 160</t>
  </si>
  <si>
    <t>1303 190</t>
  </si>
  <si>
    <t>Total Short Term Debentures</t>
  </si>
  <si>
    <t>1303 200</t>
  </si>
  <si>
    <t>Long Term Debentures</t>
  </si>
  <si>
    <t>1303 210</t>
  </si>
  <si>
    <t>1303 230</t>
  </si>
  <si>
    <t>1303 240</t>
  </si>
  <si>
    <t>1303 250</t>
  </si>
  <si>
    <t>1303 260</t>
  </si>
  <si>
    <t>1303 290</t>
  </si>
  <si>
    <t>Total Long Term Debentures</t>
  </si>
  <si>
    <t>Total Financial Assets measured at amortized cost</t>
  </si>
  <si>
    <t>1304 000</t>
  </si>
  <si>
    <t>Investments in entities accounted for using the equity method</t>
  </si>
  <si>
    <t>1304 130</t>
  </si>
  <si>
    <t>1304 140</t>
  </si>
  <si>
    <t>1304 150</t>
  </si>
  <si>
    <t>1304 160</t>
  </si>
  <si>
    <t>1304 190</t>
  </si>
  <si>
    <t>Total Investments in entities accounted for using the equity method</t>
  </si>
  <si>
    <t>1305 000</t>
  </si>
  <si>
    <t>Derivatives Financial Assets</t>
  </si>
  <si>
    <t>1305 100</t>
  </si>
  <si>
    <t>Derivatives Held For Trading</t>
  </si>
  <si>
    <t>1305 200</t>
  </si>
  <si>
    <t>Derivatives Held For Hedging:</t>
  </si>
  <si>
    <t>1305 210</t>
  </si>
  <si>
    <t>Fair value hedge</t>
  </si>
  <si>
    <t>1305 220</t>
  </si>
  <si>
    <t xml:space="preserve">Cash flow hedge </t>
  </si>
  <si>
    <t>1305 230</t>
  </si>
  <si>
    <t>Hedge of a net investment in a foreign operation</t>
  </si>
  <si>
    <t>Total Derivatives Held For Hedging</t>
  </si>
  <si>
    <t>Total Derivatives Financial Assets</t>
  </si>
  <si>
    <t>1306 000</t>
  </si>
  <si>
    <t>Time Deposits</t>
  </si>
  <si>
    <t>1306 200</t>
  </si>
  <si>
    <t xml:space="preserve"> Central Banks </t>
  </si>
  <si>
    <t>1306 300</t>
  </si>
  <si>
    <t>Total Time Deposits</t>
  </si>
  <si>
    <t>1309 000</t>
  </si>
  <si>
    <t>Less: Allowance for Impairment</t>
  </si>
  <si>
    <t>Total Investments</t>
  </si>
  <si>
    <t>1400 000</t>
  </si>
  <si>
    <t>LOANS</t>
  </si>
  <si>
    <t>1401 000</t>
  </si>
  <si>
    <t>Current Account Overdrafts</t>
  </si>
  <si>
    <t>1401 010</t>
  </si>
  <si>
    <t>1401 030</t>
  </si>
  <si>
    <t>1401 040</t>
  </si>
  <si>
    <t>1401 050</t>
  </si>
  <si>
    <t>1401 060</t>
  </si>
  <si>
    <t>1401 070</t>
  </si>
  <si>
    <t>Households</t>
  </si>
  <si>
    <t>1401 090</t>
  </si>
  <si>
    <t xml:space="preserve">Other </t>
  </si>
  <si>
    <t>Total Current Accounts Overdrafts</t>
  </si>
  <si>
    <t>1402 000</t>
  </si>
  <si>
    <t>Term Loans</t>
  </si>
  <si>
    <t>1402 010</t>
  </si>
  <si>
    <t>1402 030</t>
  </si>
  <si>
    <t>1402 040</t>
  </si>
  <si>
    <t>1402 050</t>
  </si>
  <si>
    <t>1402 060</t>
  </si>
  <si>
    <t>1402 070</t>
  </si>
  <si>
    <t>1402 090</t>
  </si>
  <si>
    <t>Total Term  Loans</t>
  </si>
  <si>
    <t>1403 000</t>
  </si>
  <si>
    <t>Mortgages</t>
  </si>
  <si>
    <t>1403 010</t>
  </si>
  <si>
    <t>1403 030</t>
  </si>
  <si>
    <t>1403 040</t>
  </si>
  <si>
    <t>1403 050</t>
  </si>
  <si>
    <t>1403 060</t>
  </si>
  <si>
    <t>1403 070</t>
  </si>
  <si>
    <t>1403 090</t>
  </si>
  <si>
    <t>Total Mortgages</t>
  </si>
  <si>
    <t>1404 000</t>
  </si>
  <si>
    <t>Finance Leases</t>
  </si>
  <si>
    <t>1404 010</t>
  </si>
  <si>
    <t>1404 030</t>
  </si>
  <si>
    <t>1404 040</t>
  </si>
  <si>
    <t>1404 050</t>
  </si>
  <si>
    <t>1404 060</t>
  </si>
  <si>
    <t>1404 070</t>
  </si>
  <si>
    <t>1404 090</t>
  </si>
  <si>
    <t>Total Finance Leases</t>
  </si>
  <si>
    <t>1405 000</t>
  </si>
  <si>
    <t>Other loans</t>
  </si>
  <si>
    <t>1405 010</t>
  </si>
  <si>
    <t>1405 030</t>
  </si>
  <si>
    <t>1405 040</t>
  </si>
  <si>
    <t>1405 050</t>
  </si>
  <si>
    <t>1405 060</t>
  </si>
  <si>
    <t>1405 070</t>
  </si>
  <si>
    <t>1405 090</t>
  </si>
  <si>
    <t>Total Other Loans</t>
  </si>
  <si>
    <t>1409 000</t>
  </si>
  <si>
    <t>Less: Specific Provisions  on Loans</t>
  </si>
  <si>
    <t>Total Loans</t>
  </si>
  <si>
    <t>1500 000</t>
  </si>
  <si>
    <t>CUSTOMERS' LIABILITY ON BANKERS ACCEPTANCES</t>
  </si>
  <si>
    <t>1501 000</t>
  </si>
  <si>
    <t>1503 000</t>
  </si>
  <si>
    <t>1504 000</t>
  </si>
  <si>
    <t>1505 000</t>
  </si>
  <si>
    <t>1506 000</t>
  </si>
  <si>
    <t>1507 000</t>
  </si>
  <si>
    <t>1509 000</t>
  </si>
  <si>
    <t>Total customers' liability on bankers acceptances</t>
  </si>
  <si>
    <t>1600 000</t>
  </si>
  <si>
    <t>NON-CURRENT ASSETS HELD FOR SALE AND DISCONTINUED OPERATIONS</t>
  </si>
  <si>
    <t>1601 000</t>
  </si>
  <si>
    <t>Real Estate &amp; Other Assets from Debts Previously Contracted</t>
  </si>
  <si>
    <t>1602 000</t>
  </si>
  <si>
    <t>All Other Non-current Assets</t>
  </si>
  <si>
    <t>1609 000</t>
  </si>
  <si>
    <t>Total Non-current assets held for sale and discontinued operations</t>
  </si>
  <si>
    <t>1700 000</t>
  </si>
  <si>
    <t>PROPERTY, PLANT AND EQUIPMENT</t>
  </si>
  <si>
    <t>1701 000</t>
  </si>
  <si>
    <t xml:space="preserve">Land </t>
  </si>
  <si>
    <t>1702 000</t>
  </si>
  <si>
    <t>Buildings</t>
  </si>
  <si>
    <t>1703 000</t>
  </si>
  <si>
    <t>Leasehold Improvements</t>
  </si>
  <si>
    <t>1704 000</t>
  </si>
  <si>
    <t>Machinery and Equipment</t>
  </si>
  <si>
    <t>1705 000</t>
  </si>
  <si>
    <t>Revaluation Reserves</t>
  </si>
  <si>
    <t>1708 000</t>
  </si>
  <si>
    <t>Less: Accumulated Depreciation</t>
  </si>
  <si>
    <t>1709 000</t>
  </si>
  <si>
    <t>Total Property, Plant and Equipment</t>
  </si>
  <si>
    <t>1900 000</t>
  </si>
  <si>
    <t>OTHER ASSETS</t>
  </si>
  <si>
    <t>1901 000</t>
  </si>
  <si>
    <t>Intangible Assets:</t>
  </si>
  <si>
    <t>1901 010</t>
  </si>
  <si>
    <t>Goodwill</t>
  </si>
  <si>
    <t>1901 020</t>
  </si>
  <si>
    <t>Other Intangible Assets:</t>
  </si>
  <si>
    <t>1901 021</t>
  </si>
  <si>
    <t>with indefinite useful life</t>
  </si>
  <si>
    <t>1901 022</t>
  </si>
  <si>
    <t>with definite useful life</t>
  </si>
  <si>
    <t>Total Intangible Assets</t>
  </si>
  <si>
    <t>1902 000</t>
  </si>
  <si>
    <t>Prepaid Expenses</t>
  </si>
  <si>
    <t>1903 000</t>
  </si>
  <si>
    <t>Accounts Receivable</t>
  </si>
  <si>
    <t>1904 000</t>
  </si>
  <si>
    <t>Accrued Interest Receivable</t>
  </si>
  <si>
    <t>1905 000</t>
  </si>
  <si>
    <t>Deferred Tax Assets</t>
  </si>
  <si>
    <t>1906 000</t>
  </si>
  <si>
    <t>Dividends Receivable</t>
  </si>
  <si>
    <t>1907 000</t>
  </si>
  <si>
    <t>All Other Assets</t>
  </si>
  <si>
    <t>1909 000</t>
  </si>
  <si>
    <t xml:space="preserve">Less: Allowance for Impairment </t>
  </si>
  <si>
    <t>Total Other Assets</t>
  </si>
  <si>
    <t>1000 000</t>
  </si>
  <si>
    <t>TOTAL ASSETS  (Total Accounts #11 through #19)</t>
  </si>
  <si>
    <t>CLASS 2 : LIABILITIES</t>
  </si>
  <si>
    <t>2100 000</t>
  </si>
  <si>
    <t>DEPOSITS</t>
  </si>
  <si>
    <t>2101 000</t>
  </si>
  <si>
    <t>Demand Deposits</t>
  </si>
  <si>
    <t>2101 100</t>
  </si>
  <si>
    <t>2101 300</t>
  </si>
  <si>
    <t>2101 400</t>
  </si>
  <si>
    <t>2101 500</t>
  </si>
  <si>
    <t>2101 600</t>
  </si>
  <si>
    <t>2101 700</t>
  </si>
  <si>
    <t>2101 900</t>
  </si>
  <si>
    <t>Total Demand Deposits</t>
  </si>
  <si>
    <t>2102 000</t>
  </si>
  <si>
    <t>Savings Deposits:</t>
  </si>
  <si>
    <t>2102 100</t>
  </si>
  <si>
    <t>2102 300</t>
  </si>
  <si>
    <t>2102 400</t>
  </si>
  <si>
    <t>2102 500</t>
  </si>
  <si>
    <t>2102 600</t>
  </si>
  <si>
    <t>2102 700</t>
  </si>
  <si>
    <t>2102 900</t>
  </si>
  <si>
    <t>Total Savings Deposits</t>
  </si>
  <si>
    <t>2103 000</t>
  </si>
  <si>
    <t>2103 100</t>
  </si>
  <si>
    <t>2103 300</t>
  </si>
  <si>
    <t>2103 400</t>
  </si>
  <si>
    <t>2103 500</t>
  </si>
  <si>
    <t>2103 600</t>
  </si>
  <si>
    <t>2103 700</t>
  </si>
  <si>
    <t>2103 900</t>
  </si>
  <si>
    <t>Total Deposits</t>
  </si>
  <si>
    <t>2200 000</t>
  </si>
  <si>
    <t>FINANCIAL LIABILITIES</t>
  </si>
  <si>
    <t>2201 000</t>
  </si>
  <si>
    <t xml:space="preserve">Financial Liabilities measured at fair value </t>
  </si>
  <si>
    <t>2201 100</t>
  </si>
  <si>
    <t>2201 200</t>
  </si>
  <si>
    <t>Other financial instruments</t>
  </si>
  <si>
    <t>Total Financial Liabilities measured at  fair value</t>
  </si>
  <si>
    <t>2202 000</t>
  </si>
  <si>
    <t>Financial Liabilities measured at amortized cost</t>
  </si>
  <si>
    <t>2202 100</t>
  </si>
  <si>
    <t>2202 200</t>
  </si>
  <si>
    <t>Central banks</t>
  </si>
  <si>
    <t>2202 300</t>
  </si>
  <si>
    <t>2202 400</t>
  </si>
  <si>
    <t>2202 500</t>
  </si>
  <si>
    <t>2202 600</t>
  </si>
  <si>
    <t>2202 700</t>
  </si>
  <si>
    <t>2202 900</t>
  </si>
  <si>
    <t xml:space="preserve">Total Financial Liabilities measured at amortized cost </t>
  </si>
  <si>
    <t>Total Financial Liabilities</t>
  </si>
  <si>
    <t>2300 000</t>
  </si>
  <si>
    <t>DERIVATIVES FINANCIAL LIABILITIES</t>
  </si>
  <si>
    <t>2301 000</t>
  </si>
  <si>
    <t>2302 000</t>
  </si>
  <si>
    <t>Derivatives Held For Hedging</t>
  </si>
  <si>
    <t>2302 100</t>
  </si>
  <si>
    <t>Fair value hedges</t>
  </si>
  <si>
    <t>2302 200</t>
  </si>
  <si>
    <t>Cash flow hedges</t>
  </si>
  <si>
    <t>2302 300</t>
  </si>
  <si>
    <t xml:space="preserve">Hedge of net investments in foreign operations </t>
  </si>
  <si>
    <t>Total Derivatives held for Hedging</t>
  </si>
  <si>
    <t>Total Derivatives Financial Liabilities</t>
  </si>
  <si>
    <t>2400 000</t>
  </si>
  <si>
    <t>INTERBANK FUNDS - BOUGHT</t>
  </si>
  <si>
    <t>2403 000</t>
  </si>
  <si>
    <t>Total Interbank Funds - Bought</t>
  </si>
  <si>
    <t>2500 000</t>
  </si>
  <si>
    <t>BANKERS' LIABILITY FOR ACCEPTANCES</t>
  </si>
  <si>
    <t>2600 000</t>
  </si>
  <si>
    <t>OTHER LIABILITIES</t>
  </si>
  <si>
    <t>2601 000</t>
  </si>
  <si>
    <t>Accrued and Unpaid Expenses</t>
  </si>
  <si>
    <t>2602 000</t>
  </si>
  <si>
    <t>Taxes Payable</t>
  </si>
  <si>
    <t>2603 000</t>
  </si>
  <si>
    <t>Accounts Payable</t>
  </si>
  <si>
    <t>2604 000</t>
  </si>
  <si>
    <t>Accrued Interest Payable</t>
  </si>
  <si>
    <t>2605 000</t>
  </si>
  <si>
    <t>Deferred Tax Liabilities and All other Provisions:</t>
  </si>
  <si>
    <t>2605 100</t>
  </si>
  <si>
    <t>Deferred Tax Liabilities</t>
  </si>
  <si>
    <t>2605 200</t>
  </si>
  <si>
    <t>All other Provisions</t>
  </si>
  <si>
    <t>Total deferred tax liabilities and all other provisions</t>
  </si>
  <si>
    <t>2606 000</t>
  </si>
  <si>
    <t>Dividends Payable</t>
  </si>
  <si>
    <t>2607 000</t>
  </si>
  <si>
    <t>All Other Liabilities</t>
  </si>
  <si>
    <t>2608 000</t>
  </si>
  <si>
    <t>Items in suspense</t>
  </si>
  <si>
    <t>Total Other Liabilities</t>
  </si>
  <si>
    <t>2700 000</t>
  </si>
  <si>
    <t>LIABILITY INCLUDED IN DISPOSAL GROUPS CLASSIFIED AS HELD FOR SALE</t>
  </si>
  <si>
    <t>2800 000</t>
  </si>
  <si>
    <t>SUBORDINATED DEBENTURES AND LIMITED LIFE REDEEMABLE PREFERENCE SHARES</t>
  </si>
  <si>
    <t>2801 000</t>
  </si>
  <si>
    <t>Subordinated Debentures</t>
  </si>
  <si>
    <t>2801 100</t>
  </si>
  <si>
    <t>Qualifying as Secondary Capital</t>
  </si>
  <si>
    <t>2801 200</t>
  </si>
  <si>
    <t>Not Qualifying as Secondary Capital</t>
  </si>
  <si>
    <t>Total Subordinated Debentures</t>
  </si>
  <si>
    <t>2802 000</t>
  </si>
  <si>
    <t>Limited Life Redeemable Preference Shares</t>
  </si>
  <si>
    <t>Total Subordinated Debentures and Limited Life Redeemable Preference Shares</t>
  </si>
  <si>
    <t>2000 000</t>
  </si>
  <si>
    <t>TOTAL LIABILITIES (Total Accounts #21 through #28)</t>
  </si>
  <si>
    <t>CLASS 3 : EQUITY</t>
  </si>
  <si>
    <t>NON- RESIDENT</t>
  </si>
  <si>
    <t>3100 000</t>
  </si>
  <si>
    <t>SHAREHOLDERS' EQUITY</t>
  </si>
  <si>
    <t>3101 000</t>
  </si>
  <si>
    <t>Share Capital</t>
  </si>
  <si>
    <t>3102 000</t>
  </si>
  <si>
    <t>Share Premium</t>
  </si>
  <si>
    <t>3103 000</t>
  </si>
  <si>
    <t>Revaluation and Regulatory Reserves</t>
  </si>
  <si>
    <t>3103 100</t>
  </si>
  <si>
    <t>3103 110</t>
  </si>
  <si>
    <t>3103 120</t>
  </si>
  <si>
    <t>Cash flow Hedges</t>
  </si>
  <si>
    <t>3103 130</t>
  </si>
  <si>
    <t>Changes in fair value of equity investments measured at fair value that is not held for trading</t>
  </si>
  <si>
    <t>3103 140</t>
  </si>
  <si>
    <t>Changes in fair value of financial liabilities designated as at fair value through profit or loss attributable to changes in credit risk</t>
  </si>
  <si>
    <t>3103 150</t>
  </si>
  <si>
    <t>Revaluation Reserves Property Plant and Equipment</t>
  </si>
  <si>
    <t>3103 160</t>
  </si>
  <si>
    <t xml:space="preserve">Revaluation Reserves Intangible Assets </t>
  </si>
  <si>
    <t>3103 170</t>
  </si>
  <si>
    <t>Revaluation Reserves of Investment Properties</t>
  </si>
  <si>
    <t>3103 180</t>
  </si>
  <si>
    <t>Unrealized Reserves for Available for Sale Investments</t>
  </si>
  <si>
    <t xml:space="preserve">Total Revaluation Reserves </t>
  </si>
  <si>
    <t>3103 200</t>
  </si>
  <si>
    <t>Regulatory Reserves</t>
  </si>
  <si>
    <t>3103 210</t>
  </si>
  <si>
    <t>Regulatory Reserves for Investments</t>
  </si>
  <si>
    <t>3103 220</t>
  </si>
  <si>
    <t>Regulatory Reserves for Loans</t>
  </si>
  <si>
    <t>3103 230</t>
  </si>
  <si>
    <t>Regulatory Reserves for Other Assets</t>
  </si>
  <si>
    <t xml:space="preserve">Total Regulatory Reserves </t>
  </si>
  <si>
    <t>Total Revaluation and Regulatory Reserves</t>
  </si>
  <si>
    <t>3104 000</t>
  </si>
  <si>
    <t>Other Reserves</t>
  </si>
  <si>
    <t>3104 100</t>
  </si>
  <si>
    <t>Foreign Currency Translation Reserve</t>
  </si>
  <si>
    <t>3104 200</t>
  </si>
  <si>
    <t>Statutory Reserves</t>
  </si>
  <si>
    <t>3104 300</t>
  </si>
  <si>
    <t>Non-current assets held for sale and discontinued operations</t>
  </si>
  <si>
    <t>3104 400</t>
  </si>
  <si>
    <t xml:space="preserve">Reserves of investments in entities accounted for using the equity method </t>
  </si>
  <si>
    <t>3104 500</t>
  </si>
  <si>
    <t>All Other Reserves</t>
  </si>
  <si>
    <t>Total Other Reserves</t>
  </si>
  <si>
    <t>3105 000</t>
  </si>
  <si>
    <t>Retained Earnings</t>
  </si>
  <si>
    <t>3105 100</t>
  </si>
  <si>
    <t>Retained earnings prior periods</t>
  </si>
  <si>
    <t>3105 200</t>
  </si>
  <si>
    <t>Net income current period</t>
  </si>
  <si>
    <t>3105 300</t>
  </si>
  <si>
    <t>Less: Transfers to/ (from) Regulatory reserves</t>
  </si>
  <si>
    <t>Total Retained Earnings</t>
  </si>
  <si>
    <t>Total Shareholders' Equity</t>
  </si>
  <si>
    <t>3200 000</t>
  </si>
  <si>
    <t>NON-CONTROLLING INTEREST</t>
  </si>
  <si>
    <t>3000 000</t>
  </si>
  <si>
    <t>TOTAL EQUITY  (Total accounts #31 and #32)</t>
  </si>
  <si>
    <t>3800 000</t>
  </si>
  <si>
    <t>TOTAL LIABILITIES AND EQUITY (Total Classes #2 and #3)</t>
  </si>
  <si>
    <t>For the exclusive use of the</t>
  </si>
  <si>
    <t>PROFIT AND LOSS ACCOUNT</t>
  </si>
  <si>
    <t>CLASS 4 : NET INTEREST INCOME</t>
  </si>
  <si>
    <t>4100 000</t>
  </si>
  <si>
    <t>INTEREST INCOME</t>
  </si>
  <si>
    <t>4101 000</t>
  </si>
  <si>
    <t>INTEREST INCOME ON DEPOSITS  BALANCES AND ON INTERBANK FUNDS-SOLD</t>
  </si>
  <si>
    <t>4101 300</t>
  </si>
  <si>
    <t>Total Interest Income on Deposits Balances and  on Interbank Funds-Sold</t>
  </si>
  <si>
    <t>4102 000</t>
  </si>
  <si>
    <t>INTEREST INCOME ON INVESTMENTS</t>
  </si>
  <si>
    <t>4102 100</t>
  </si>
  <si>
    <t>Financial Assets measured at fair value</t>
  </si>
  <si>
    <t>4102 300</t>
  </si>
  <si>
    <t>4102 310</t>
  </si>
  <si>
    <t>Total Short Term debentures</t>
  </si>
  <si>
    <t>4102 320</t>
  </si>
  <si>
    <t>4102 400</t>
  </si>
  <si>
    <t>DERIVATIVES HEDGE ACCOUNTING: INTEREST RATE RISK</t>
  </si>
  <si>
    <t>4102 500</t>
  </si>
  <si>
    <t>4102 520</t>
  </si>
  <si>
    <t xml:space="preserve">Central Banks </t>
  </si>
  <si>
    <t>4102 530</t>
  </si>
  <si>
    <t xml:space="preserve">Other Depository Corporations </t>
  </si>
  <si>
    <t>Total Interest Income on Investments</t>
  </si>
  <si>
    <t>4103 000</t>
  </si>
  <si>
    <t>INTEREST INCOME ON LOANS</t>
  </si>
  <si>
    <t>4103 100</t>
  </si>
  <si>
    <t>4103 200</t>
  </si>
  <si>
    <t>4103 300</t>
  </si>
  <si>
    <t>4103 400</t>
  </si>
  <si>
    <t>4103 500</t>
  </si>
  <si>
    <t>Other Loans</t>
  </si>
  <si>
    <t>Total Interest Income on Loans</t>
  </si>
  <si>
    <t>TOTAL INTEREST INCOME</t>
  </si>
  <si>
    <t>4200 000</t>
  </si>
  <si>
    <t>INTEREST EXPENSES</t>
  </si>
  <si>
    <t>4201 000</t>
  </si>
  <si>
    <t>4202 000</t>
  </si>
  <si>
    <t>Savings Deposits</t>
  </si>
  <si>
    <t>4203 000</t>
  </si>
  <si>
    <t>4204 000</t>
  </si>
  <si>
    <t>4204 100</t>
  </si>
  <si>
    <t>4204 200</t>
  </si>
  <si>
    <t>Other financial liabilities</t>
  </si>
  <si>
    <t xml:space="preserve">Total Financial Liabilities measured at fair value </t>
  </si>
  <si>
    <t>4205 000</t>
  </si>
  <si>
    <t>4206 000</t>
  </si>
  <si>
    <t>4207 000</t>
  </si>
  <si>
    <t>Interbank Funds - Bought</t>
  </si>
  <si>
    <t>4207 300</t>
  </si>
  <si>
    <t xml:space="preserve"> Other Depository Corporations</t>
  </si>
  <si>
    <t>4208 000</t>
  </si>
  <si>
    <t>Subordinated Debentures and Limited Life Redeemable Preference Shares</t>
  </si>
  <si>
    <t>4208 100</t>
  </si>
  <si>
    <t>4208 200</t>
  </si>
  <si>
    <t>Limited Life Preferred Stock</t>
  </si>
  <si>
    <t>Total Subordinated Debentures and Limited Life reddemable Preference Shares</t>
  </si>
  <si>
    <t>TOTAL INTEREST EXPENSES</t>
  </si>
  <si>
    <t>4000 000</t>
  </si>
  <si>
    <t>NET INTEREST INCOME</t>
  </si>
  <si>
    <t>CLASS 5 : NET FEES AND COMMISSIONS</t>
  </si>
  <si>
    <t>5100 000</t>
  </si>
  <si>
    <t>FEES AND COMMISSIONS INCOME</t>
  </si>
  <si>
    <t>5101 100</t>
  </si>
  <si>
    <t>Service Income</t>
  </si>
  <si>
    <t>5101 110</t>
  </si>
  <si>
    <t>Transfer Fees</t>
  </si>
  <si>
    <t>5101 120</t>
  </si>
  <si>
    <t>Withdrawal Fees</t>
  </si>
  <si>
    <t>5101 130</t>
  </si>
  <si>
    <t>Collections</t>
  </si>
  <si>
    <t>5101 140</t>
  </si>
  <si>
    <t>Securities Brokerage Activities</t>
  </si>
  <si>
    <t>5101 150</t>
  </si>
  <si>
    <t>Insurance Brokerage Activities</t>
  </si>
  <si>
    <t>5101 160</t>
  </si>
  <si>
    <t>Fees on loans</t>
  </si>
  <si>
    <t>5101 190</t>
  </si>
  <si>
    <t>Total Service Income</t>
  </si>
  <si>
    <t>5101 200</t>
  </si>
  <si>
    <t>Foreign Exchange Fees</t>
  </si>
  <si>
    <t>5101 300</t>
  </si>
  <si>
    <t>Fees on Contingent Liabilities</t>
  </si>
  <si>
    <t>5101 310</t>
  </si>
  <si>
    <t>Guarantees Issued</t>
  </si>
  <si>
    <t>5101 320</t>
  </si>
  <si>
    <t>Risk Participation</t>
  </si>
  <si>
    <t>5101 330</t>
  </si>
  <si>
    <t>Repo-style transactions</t>
  </si>
  <si>
    <t>5101 340</t>
  </si>
  <si>
    <t>Note issuance and revolving underwriting facilities</t>
  </si>
  <si>
    <t>5101 350</t>
  </si>
  <si>
    <t>Commitments</t>
  </si>
  <si>
    <t>5101 390</t>
  </si>
  <si>
    <t>All Other Contingent Liabilities</t>
  </si>
  <si>
    <t>Total Contingent Liabilities</t>
  </si>
  <si>
    <t>5101 900</t>
  </si>
  <si>
    <t>All Other Fees and Commissions</t>
  </si>
  <si>
    <t>Total Fees and Commissions Income</t>
  </si>
  <si>
    <t>5200 000</t>
  </si>
  <si>
    <t>FEES AND COMMISSIONS EXPENSES</t>
  </si>
  <si>
    <t>5000 000</t>
  </si>
  <si>
    <t>NET FEES AND COMMISSIONS</t>
  </si>
  <si>
    <t>CLASS 6 : OPERATING PROFIT</t>
  </si>
  <si>
    <t>6100 000</t>
  </si>
  <si>
    <t>DIVIDEND INCOME ON INVESTMENTS</t>
  </si>
  <si>
    <t>6101 000</t>
  </si>
  <si>
    <t>6101 100</t>
  </si>
  <si>
    <t>Total Financial Assets measured at fair value</t>
  </si>
  <si>
    <t>TOTAL DIVIDEND INCOME ON INVESTMENTS</t>
  </si>
  <si>
    <t>6200 000</t>
  </si>
  <si>
    <t>(UN)REALIZED GAINS / (LOSSES)</t>
  </si>
  <si>
    <t>6201 000</t>
  </si>
  <si>
    <t>(UN) REALIZED GAINS / (LOSSES) ON FINANCIAL ASSETS MEASURED AT FAIR VALUE</t>
  </si>
  <si>
    <t>6201 100</t>
  </si>
  <si>
    <t>Realized Gains /(Losses) on Financial Assets measured at fair value</t>
  </si>
  <si>
    <t>6201 200</t>
  </si>
  <si>
    <t>Unrealized Gains /(Losses) on Financial Assets measured at fair value</t>
  </si>
  <si>
    <t>6201 210</t>
  </si>
  <si>
    <t>Unrealized Gains on Financial Assets measured at fair value</t>
  </si>
  <si>
    <t>6201 220</t>
  </si>
  <si>
    <t>Unrealized (Losses) on Financial Assets measured at fair value</t>
  </si>
  <si>
    <t>Total Unrealized Gains /(Losses) on Financial Assets measured at fair value</t>
  </si>
  <si>
    <t>Total (Un) Realized Gains /(Losses) on Financial Assets measured at fair value</t>
  </si>
  <si>
    <t>6202 000</t>
  </si>
  <si>
    <t xml:space="preserve">(UN) REALIZED GAINS / (LOSSES) ON FINANCIAL LIABILITIES MEASURED AT FAIR VALUE </t>
  </si>
  <si>
    <t>6202 100</t>
  </si>
  <si>
    <t xml:space="preserve">Realized Gains / (Losses) on Financial Liabilities measured at fair value </t>
  </si>
  <si>
    <t>6202 200</t>
  </si>
  <si>
    <t xml:space="preserve">Unrealized  Gains / (Losses) on Financial Liabilities measured at fair value </t>
  </si>
  <si>
    <t>6202 210</t>
  </si>
  <si>
    <t>Unrealized Gains on Financial Liabilities measured at fair value</t>
  </si>
  <si>
    <t>6202 220</t>
  </si>
  <si>
    <t>Unrealized (Losses) on Financial Liabilities measured at fair value</t>
  </si>
  <si>
    <t xml:space="preserve">Total Unrealized Gains / (Losses) on Financial Liabilities measured at fair value </t>
  </si>
  <si>
    <t xml:space="preserve">Total (Un)realized Gains / (Losses) on Financial Liabilities measured at fair value </t>
  </si>
  <si>
    <t>6203 000</t>
  </si>
  <si>
    <t xml:space="preserve">REALIZED GAINS / (LOSSES) ON FINANCIAL ASSETS AND LIABILITIES MEASURED AT AMORTIZED COST </t>
  </si>
  <si>
    <t>6203 100</t>
  </si>
  <si>
    <t>Short term debentures</t>
  </si>
  <si>
    <t>6203 200</t>
  </si>
  <si>
    <t>Total Realized Gains / (Losses) on Financial Assets and Liabilities measured at amortized cost</t>
  </si>
  <si>
    <t>6204 000</t>
  </si>
  <si>
    <t>SHARE OF THE PROFIT /(LOSS) OF INVESTMENTS IN ENTITIES ACCOUNTED FOR USING THE EQUITY METHOD</t>
  </si>
  <si>
    <t>6205 000</t>
  </si>
  <si>
    <t>GAINS / (LOSSES) ON DERIVATIVES FINANCIAL ASSETS AND LIABILITIES</t>
  </si>
  <si>
    <t>6205 100</t>
  </si>
  <si>
    <t>Derivatives held for Trading</t>
  </si>
  <si>
    <t>6205 200</t>
  </si>
  <si>
    <t>Derivatives held for Hedging</t>
  </si>
  <si>
    <t>Total Gains / (Losses) on Derivatives Financial Assets and Liabilities</t>
  </si>
  <si>
    <t>6207 000</t>
  </si>
  <si>
    <t>GAINS / (LOSSES) ON FOREIGN CURRENCIES</t>
  </si>
  <si>
    <t>6208 000</t>
  </si>
  <si>
    <t>PROFIT/(LOSS) FROM NON-CURRENT ASSETS AND DISPOSALS GROUPS CLASSIFIED AS HELD FOR SALE NOT QUALIFYING AS DISCONTINUED OPERATIONS</t>
  </si>
  <si>
    <t>TOTAL (UN)REALIZED GAINS / (LOSSES)</t>
  </si>
  <si>
    <t>6300 000</t>
  </si>
  <si>
    <t>ALL OTHER INCOME</t>
  </si>
  <si>
    <t>6400 000</t>
  </si>
  <si>
    <t>PERSONNEL EXPENSES</t>
  </si>
  <si>
    <t>6500 000</t>
  </si>
  <si>
    <t>OCCUPANCY EXPENSES</t>
  </si>
  <si>
    <t>6600 000</t>
  </si>
  <si>
    <t>PROVISION FOR / (RECOVERIES FROM) LOAN LOSSES</t>
  </si>
  <si>
    <t>6700 000</t>
  </si>
  <si>
    <t>IMPAIRMENT</t>
  </si>
  <si>
    <t>6701 000</t>
  </si>
  <si>
    <t>6702 000</t>
  </si>
  <si>
    <t>Financial Assets (Unquoted Equity)</t>
  </si>
  <si>
    <t>6703 000</t>
  </si>
  <si>
    <t>Property plant and equipment</t>
  </si>
  <si>
    <t>6704 000</t>
  </si>
  <si>
    <t>Investment properties</t>
  </si>
  <si>
    <t>6705 000</t>
  </si>
  <si>
    <t>6706 000</t>
  </si>
  <si>
    <t>6707 000</t>
  </si>
  <si>
    <t>Other Non-Financial Assets</t>
  </si>
  <si>
    <t>TOTAL IMPAIRMENT</t>
  </si>
  <si>
    <t>6900 000</t>
  </si>
  <si>
    <t>ALL OTHER OPERATING EXPENSES</t>
  </si>
  <si>
    <t>6000 000</t>
  </si>
  <si>
    <t>OPERATING PROFIT</t>
  </si>
  <si>
    <t>CLASS 7 : NON-CONTROLING INTEREST, TAXES AND NET INCOME</t>
  </si>
  <si>
    <t>7100 000</t>
  </si>
  <si>
    <t>NON-CONTROLLING INTEREST IN PROFIT/ (LOSS) OF CONSOLIDATED SUBSIDIARIES</t>
  </si>
  <si>
    <t>7200 000</t>
  </si>
  <si>
    <t>NET INCOME AFTER NON-CONTROLLING INTEREST</t>
  </si>
  <si>
    <t>7300 000</t>
  </si>
  <si>
    <t>LESS:  APPLICABLE PROFIT TAXES</t>
  </si>
  <si>
    <t>7900 000</t>
  </si>
  <si>
    <t>NET INCOME FOR THE CURRENT PERIOD</t>
  </si>
  <si>
    <t>8000 000</t>
  </si>
  <si>
    <t>DIVIDENDS DECLARED</t>
  </si>
  <si>
    <t>8001 000</t>
  </si>
  <si>
    <t>NET INCOME AFTER DIVIDENDS DECLARED</t>
  </si>
  <si>
    <t>CONTINGENT LIABILITIES</t>
  </si>
  <si>
    <t>CLASS 8 : CONTINGENT LIABILITIES</t>
  </si>
  <si>
    <t>NON RESIDENT</t>
  </si>
  <si>
    <t>(5)</t>
  </si>
  <si>
    <t>8100 000</t>
  </si>
  <si>
    <t>GUARANTEES ISSUED</t>
  </si>
  <si>
    <t>8101 000</t>
  </si>
  <si>
    <t>Direct credit substitutes</t>
  </si>
  <si>
    <t>8102 000</t>
  </si>
  <si>
    <t>Standby Letters of Credit</t>
  </si>
  <si>
    <t>8103 000</t>
  </si>
  <si>
    <t>Short term, self liquidating trade letters</t>
  </si>
  <si>
    <t>8104 000</t>
  </si>
  <si>
    <t>Credit arising from the movement of goods</t>
  </si>
  <si>
    <t>Total Guarantees issued</t>
  </si>
  <si>
    <t>8200 000</t>
  </si>
  <si>
    <t>RISK PARTICIPATIONS</t>
  </si>
  <si>
    <t>8201 000</t>
  </si>
  <si>
    <t>Risk participations in bankers acceptances</t>
  </si>
  <si>
    <t>8202 000</t>
  </si>
  <si>
    <t>Risk participations in financial standby letters of credit</t>
  </si>
  <si>
    <t>Total Risk Participations</t>
  </si>
  <si>
    <t>8300 000</t>
  </si>
  <si>
    <t>REPO-STYLE TRANSACTIONS</t>
  </si>
  <si>
    <t>8301 000</t>
  </si>
  <si>
    <t>Sale and repurchase agreements</t>
  </si>
  <si>
    <t>8302 000</t>
  </si>
  <si>
    <t>Assets sales with recourse</t>
  </si>
  <si>
    <t>8303 000</t>
  </si>
  <si>
    <t>Lending of banks' securities or posting of securities as collateral</t>
  </si>
  <si>
    <t>Total Repo-style transactions</t>
  </si>
  <si>
    <t>8400 000</t>
  </si>
  <si>
    <t>NOTE ISSUANCE FACILITIES AND REVOLVING UNDERWRITING FACILITIES</t>
  </si>
  <si>
    <t>8500 000</t>
  </si>
  <si>
    <t>COMMITMENTS</t>
  </si>
  <si>
    <t>8501 000</t>
  </si>
  <si>
    <t>Forward assets purchases</t>
  </si>
  <si>
    <t>8502 000</t>
  </si>
  <si>
    <t>Forward forward deposits</t>
  </si>
  <si>
    <t>8503 000</t>
  </si>
  <si>
    <t>Partly-paid shares and securities</t>
  </si>
  <si>
    <t>8504 000</t>
  </si>
  <si>
    <t>Commitments with original maturity &gt; 1 year</t>
  </si>
  <si>
    <t>8505 000</t>
  </si>
  <si>
    <t>Commitments with original maturity up to 1 year</t>
  </si>
  <si>
    <t>8506 000</t>
  </si>
  <si>
    <t>Commitments unconditionally cancelable without prior notice by the reporting institution</t>
  </si>
  <si>
    <t>8507 000</t>
  </si>
  <si>
    <t>Commitments with automatic cancellation due to deterioration in borrowers' creditworthiness</t>
  </si>
  <si>
    <t>8508 000</t>
  </si>
  <si>
    <t>Commitments with certain drawdown</t>
  </si>
  <si>
    <t>Total Commitments</t>
  </si>
  <si>
    <t>8600 000</t>
  </si>
  <si>
    <t>PENDING LITIGATION</t>
  </si>
  <si>
    <t>8700 000</t>
  </si>
  <si>
    <t>PERFORMANCE RELATED CONTINGENCIES</t>
  </si>
  <si>
    <t>8900 000</t>
  </si>
  <si>
    <t>ALL OTHER CONTINGENT LIABILITIES</t>
  </si>
  <si>
    <t>TOTAL CONTINGENT LIABILITIES</t>
  </si>
  <si>
    <t>Supporting Schedule 1A</t>
  </si>
  <si>
    <t>CAPITAL ADEQUACY RATIO (CAR)</t>
  </si>
  <si>
    <t>ROW</t>
  </si>
  <si>
    <t>DESCRIPTION</t>
  </si>
  <si>
    <t>A</t>
  </si>
  <si>
    <t>B</t>
  </si>
  <si>
    <t>Amount</t>
  </si>
  <si>
    <t>TOTAL CAPITAL BASE (SS 1B)</t>
  </si>
  <si>
    <t>TOTAL RISK WEIGHTED ASSETS FOR CREDIT RISK (SS 1C)</t>
  </si>
  <si>
    <t>TOTAL RISK WEIGHTED ASSETS FOR OPERATIONAL RISK (SS 1F-1, 1F-2 or 1F-3)</t>
  </si>
  <si>
    <t>TOTAL RISK WEIGHTED ASSETS FOR MARKET RISK (SS 1G)</t>
  </si>
  <si>
    <t>AGGREGATE RISK WEIGHTED ASSETS (= sum of rows 20A, 30A and 40A)</t>
  </si>
  <si>
    <t>TOTAL CAPITAL ADEQUACY RATIO (CAR) PERCENTAGE (= rows 10B / 50B x 100%)</t>
  </si>
  <si>
    <t>TOTAL RISK WEIGHTED ASSETS PREVIOUS PERIOD</t>
  </si>
  <si>
    <t>Supporting Schedule 1B</t>
  </si>
  <si>
    <t>CAPITAL</t>
  </si>
  <si>
    <t>Frequency : monthly</t>
  </si>
  <si>
    <t>ACCOUNT ITEM  SUB-REPORT</t>
  </si>
  <si>
    <t>AMOUNT</t>
  </si>
  <si>
    <t>%</t>
  </si>
  <si>
    <t>CAPITAL BASE</t>
  </si>
  <si>
    <t>(= Col. 1 x 2)</t>
  </si>
  <si>
    <t>Tier 1 Capital:</t>
  </si>
  <si>
    <t>Other reserves</t>
  </si>
  <si>
    <t>Non-controlling Interest</t>
  </si>
  <si>
    <t>Tier 1 Capital (= sum of rows 10 through 50)</t>
  </si>
  <si>
    <t>Deductions from Tier 1 Capital:</t>
  </si>
  <si>
    <t>I.  100% deductions:</t>
  </si>
  <si>
    <t xml:space="preserve">Goodwill </t>
  </si>
  <si>
    <t>Intangible Assets with definite useful lives</t>
  </si>
  <si>
    <t>Net Disallowed deferred tax assets</t>
  </si>
  <si>
    <t>Disallowed unrealized gain on Financial Assets measured at fair value</t>
  </si>
  <si>
    <t>Disallowed unrealized gain on Financial Liabilities measured at fair value</t>
  </si>
  <si>
    <t>Shortfall in Tier 2 Capital: If 'deductions from Tier 2 Capital' (Cell F58) surpasses the 'adjusted Tier 2 Capital' (Cell F56), insert the amount that exceeds adjusted Tier 2 capital (which is the difference between F58 and F56) in column D.</t>
  </si>
  <si>
    <t>II.   50/50 deductions of (significant) Investments:</t>
  </si>
  <si>
    <t>Equity Investments in Banking, Securities and other Financial Entities (excl Insurance Companies)</t>
  </si>
  <si>
    <t>Other Regulatory Investments in Banking, Securities and other Financial Entities (excl Insurance Companies)</t>
  </si>
  <si>
    <t>Reciprocal Crossholdings designed to artificially inflate the capital position of the reporting institution</t>
  </si>
  <si>
    <t>Participation in Insurance Subsidiaries and significant minority investments in Insurance Entities (insurance undertakings, reinsurance undertakings, insurance holding companies)</t>
  </si>
  <si>
    <t>Other Regulatory Capital Investments in Insurance Subsidiaries and significant minority investments in Insurance Entities (insurance undertakings, reinsurance undertakings, insurance holding companies)</t>
  </si>
  <si>
    <t>Investments in Commercial Entities exceeding the materiality level ≥20%</t>
  </si>
  <si>
    <t>Total Deductions from Tier 1 Capital (= sum of rows 70 through 180)</t>
  </si>
  <si>
    <t>Net Tier 1 Capital (&gt; 50% Total capital Base) (= rows 60 less 190)</t>
  </si>
  <si>
    <t>Tier 2 Capital:</t>
  </si>
  <si>
    <t>Revaluation reserves</t>
  </si>
  <si>
    <t xml:space="preserve">Regulatory reserves  </t>
  </si>
  <si>
    <t>2801 100 and 2802</t>
  </si>
  <si>
    <t>Subordinated Debentures and limited life redeemable preference shares Qualifying as Tier 2 Capital:</t>
  </si>
  <si>
    <t>&gt; 4 years</t>
  </si>
  <si>
    <t>4 ≤ 3 years</t>
  </si>
  <si>
    <t>3 ≤ 2 years</t>
  </si>
  <si>
    <t>2 ≤ 1 years</t>
  </si>
  <si>
    <t xml:space="preserve"> </t>
  </si>
  <si>
    <t>≤ 1year</t>
  </si>
  <si>
    <t>Total Subordinated Debentures and Limited life redeemable preference shares (Max 50% of net tier 1) (= sum of rows 230 through 270)</t>
  </si>
  <si>
    <t>Tier 2 Capital (= sum of rows 210, 220 and 280)</t>
  </si>
  <si>
    <t>Adjustment on Tier 2 capital (deduction of prudential filters):</t>
  </si>
  <si>
    <t>Revaluation of intangible assets with indefinite useful life</t>
  </si>
  <si>
    <t xml:space="preserve">Revaluation of investment property </t>
  </si>
  <si>
    <t>Unrealized Reserves for Available for Sale Investments (only unrealized gains)</t>
  </si>
  <si>
    <t>Changes in fair value of equity investments measured at fair value that is not held for sale</t>
  </si>
  <si>
    <t>Changes in fair value of financial liabilities measured at fair value attributable to changes in credit risk</t>
  </si>
  <si>
    <t>3101 110 and 3103 120</t>
  </si>
  <si>
    <t xml:space="preserve">Accumulated net/unrealized: gains/(losses) on hedge of net investment in foreign operations and cash flow hedges </t>
  </si>
  <si>
    <t>Total adjustment on Tier 2 capital (= sum of rows 300 through 360)</t>
  </si>
  <si>
    <t>Adjusted Tier 2 Capital (= row 290 less 370)</t>
  </si>
  <si>
    <t>Deductions from Tier 2 Capital:</t>
  </si>
  <si>
    <t xml:space="preserve"> 50/50 deductions of (significant) Investments</t>
  </si>
  <si>
    <t>Net Tier 2 Capital (max. 100% of Net Tier 1 Capital) (= rows 380 less 390)</t>
  </si>
  <si>
    <t>TOTAL CAPITAL BASE (= sum of rows 200 and 400)</t>
  </si>
  <si>
    <t>TOTAL CAPITAL BASE (previous period)</t>
  </si>
  <si>
    <t>Supporting Schedule 1C</t>
  </si>
  <si>
    <t>RISK-WEIGHTED ASSETS</t>
  </si>
  <si>
    <t xml:space="preserve">STANDARDIZED CREDIT RISK </t>
  </si>
  <si>
    <t xml:space="preserve">ACCOUNT ITEM   </t>
  </si>
  <si>
    <t>RISK ASSETS</t>
  </si>
  <si>
    <t>Exposures before CRM</t>
  </si>
  <si>
    <t>Exposures after CRM</t>
  </si>
  <si>
    <t>Risk Weight%</t>
  </si>
  <si>
    <t>Risk Weighted Assets</t>
  </si>
  <si>
    <t xml:space="preserve"> SUB-REPORTS  SS</t>
  </si>
  <si>
    <t>(= Col. 2 x 3)</t>
  </si>
  <si>
    <t>Cash and Deposit Balances:</t>
  </si>
  <si>
    <t>- Cash and Due from Central Banks  and ODCs</t>
  </si>
  <si>
    <t>- Gold bullion</t>
  </si>
  <si>
    <t>- Cash items in process of collection and other cash items</t>
  </si>
  <si>
    <t>Total Cash and Due from Banks</t>
  </si>
  <si>
    <t>Interbank Funds - Sold</t>
  </si>
  <si>
    <t>13,14,15</t>
  </si>
  <si>
    <t xml:space="preserve">Claims on: (- Curaçao and Sint Maarten Governments or Central Bank; - non-commercial PSEs of Curaçao and Sint. Maarten) denominated and funded in domestic currency </t>
  </si>
  <si>
    <t>Claims on: - foreign Governments and Central Banks:</t>
  </si>
  <si>
    <t>with risk grade 1</t>
  </si>
  <si>
    <t>with risk grade 2</t>
  </si>
  <si>
    <t>with risk grade 3</t>
  </si>
  <si>
    <t>with risk grade 4</t>
  </si>
  <si>
    <t>with risk grade 5</t>
  </si>
  <si>
    <t>with risk grade 6</t>
  </si>
  <si>
    <t>Claims on: - foreign Governments with only ECA risk scores:</t>
  </si>
  <si>
    <t>With ECA risk scores 0-1</t>
  </si>
  <si>
    <t>With ECA risk score 2</t>
  </si>
  <si>
    <t>With ECA risk score 3</t>
  </si>
  <si>
    <t>With ECA risk scores 4-6</t>
  </si>
  <si>
    <t>With ECA risk score 7</t>
  </si>
  <si>
    <t>Claims on: - foreign Governments or Central Banks denominated and funded in their foreign domestic currency;  - Certain foreign PSEs :</t>
  </si>
  <si>
    <t>Own  discretion</t>
  </si>
  <si>
    <t>Claims on: - BIS, IMF, ECB and EC; -  highly rated MDBs:</t>
  </si>
  <si>
    <t>Claims on: MDBs; - non-commercial PSEs of Curaçao and Sint Maarten in foreign currency; - Banks, being with an original maturity of &gt; 3 months; -  Other Financial Institutions including Securities firms (excluding Insurance Companies) subject to supervisory and regulatory arrangements:</t>
  </si>
  <si>
    <t>Claims on Banks, being  with an original maturity of ≤ 3 months:</t>
  </si>
  <si>
    <t>.</t>
  </si>
  <si>
    <t>Claims on: Other Financial Institutions including Securities firms (but excluding Insurance Companies) not subject to supervisory and regulatory arrangements; - Corporates including Insurance Companies and commercial PSEs owned by the Government</t>
  </si>
  <si>
    <t>with risk grades 3, 4</t>
  </si>
  <si>
    <t xml:space="preserve">Claims on unrated Corporates (ONCs). Higher risk weight due to  a high default experience in Curaçao, Sint Maarten or BES </t>
  </si>
  <si>
    <t xml:space="preserve">Claims in the Retail Portfolio </t>
  </si>
  <si>
    <t>Residential Mortgage Loans:</t>
  </si>
  <si>
    <t>Sub-report II part IID</t>
  </si>
  <si>
    <t xml:space="preserve">- with LTV ratio between 50% up to and including 70% </t>
  </si>
  <si>
    <t xml:space="preserve">- with LTV ratio up to and including 50% </t>
  </si>
  <si>
    <t>Claims secured by commercial real estate and other mortgage execpt residential and past due mortgage loans</t>
  </si>
  <si>
    <t>Past Due Loans:</t>
  </si>
  <si>
    <t>- Retail Loans past due for more than 90 days (&gt; 3 months)  with specific provisions according to  SR IV</t>
  </si>
  <si>
    <t>- Retail loans (net of specific provisions as prescibed in the Bank's SR IV) that are past due more than 90 days, but which the (minimum) specific provisions as indicated in SR IV have not been set up</t>
  </si>
  <si>
    <t>- Residential Mortgages (net of specific provisions as prescribed in SR IV) that are classified as Substandard, Doubtful or Loss as described in SR IV and for which the minimum specific provisions as indicated in SR IV have been set up.</t>
  </si>
  <si>
    <t>- Residential Mortgages (net of specific provisions as prescribed in SR IV) that are classified as Substandard, but for which the (minimum) specific provision as indicated in SR IV have not been set up.</t>
  </si>
  <si>
    <t>- All Other past due Loans classified as Substandard as descibed in SR IV, and for which the minimum specific provisions as indicated in SR IV have been set up</t>
  </si>
  <si>
    <t>- All Other past due Loans classified as Substandard as descibed in SR IV, but for which the (minimum) specific provisions as indicated in SR IV have not been set up</t>
  </si>
  <si>
    <t>- All Other past due Loans classified as Doubtful or Loss as descibed in SR IV, and for which the minimum specific provisions as indicated in SR IV have been set up</t>
  </si>
  <si>
    <t>- All Other past due Loans classified as Doubtful or Loss as descibed in SR IV, but for which the( minimum) specific provisions as indicated in SR IV have not been set up</t>
  </si>
  <si>
    <t>Total Claims  (= sum of rows 60 through 540)</t>
  </si>
  <si>
    <t>16, 17</t>
  </si>
  <si>
    <t>- Non-current assets held for sale and discontinued operations;  - Property, Plant and Equipment</t>
  </si>
  <si>
    <t>Other Assets (excluding Goodwill, other Intangible Assets with definite useful lives and gold bullion held on an unallocated basis)</t>
  </si>
  <si>
    <t>Other Assets: Gold bullion on an unallocated basis</t>
  </si>
  <si>
    <t>All other: - Investments [(Financial Assets: - measured at fair value; - designated at fair value through profit or loss;  -measured at amortized cost and) -Investments in entities accounted for using the equity method]; - Loans; - Customers' Liability on Bankers' Acceptances and; -all other claims on foreign PSEs</t>
  </si>
  <si>
    <t xml:space="preserve">with risk grade 1 </t>
  </si>
  <si>
    <t>Total Class 1 (excluding investments in Unconsolidated Subsidiaries and Affiliates, Goodwill and Intangible Assets with definite useful lives) (sum of rows 40, 50 and 550 through 640)</t>
  </si>
  <si>
    <t>SS 11</t>
  </si>
  <si>
    <t>Additional Risk weighted assets for net exposures in excess of 15% of Capital Base (SS 1B):</t>
  </si>
  <si>
    <t>a.  15%&lt; x ≤ 20%     with initial risk weight of:                      0%</t>
  </si>
  <si>
    <t xml:space="preserve">                                                                                    100% - 150%</t>
  </si>
  <si>
    <t>b.   x &gt;  20%    with initial risk weight of:                                0%</t>
  </si>
  <si>
    <t>SS 12A</t>
  </si>
  <si>
    <t>Risk Weighted Asset Equivalent of Net Due From In Excess of SRII Limits</t>
  </si>
  <si>
    <t>SS 13A</t>
  </si>
  <si>
    <t>Risk-weighted assets equivalent of the credit extension in excess of the SR I limit</t>
  </si>
  <si>
    <t>Total Risk Weighted Assets On-Balance sheet Assets (= sum of rows 650 through 750)</t>
  </si>
  <si>
    <t>SS 1D</t>
  </si>
  <si>
    <t xml:space="preserve">Total Risk Weighted Assets Contingent Liabilities </t>
  </si>
  <si>
    <t>SS 1E</t>
  </si>
  <si>
    <t>Total Risk Weighted Assets Derivatives</t>
  </si>
  <si>
    <t>TOTAL CREDIT RISK-WEIGHTED ASSETS (= sum of rows 760 through 780)</t>
  </si>
  <si>
    <t>Supporting Schedule 1D</t>
  </si>
  <si>
    <t>STANDARDIZED CREDIT RISK - CONTINGENT LIABILITIES</t>
  </si>
  <si>
    <t>ACCOUNT ITEM</t>
  </si>
  <si>
    <t>Row</t>
  </si>
  <si>
    <t>Account Item</t>
  </si>
  <si>
    <t>Outstanding  Amount</t>
  </si>
  <si>
    <t xml:space="preserve">Credit Conversion Factor </t>
  </si>
  <si>
    <t>Credit Equivalent Amount "CEA"                 (= Col. 1 x 2)</t>
  </si>
  <si>
    <t>Credit Risk Mitigation  Amount "CRM"</t>
  </si>
  <si>
    <t>CEA after applying    CRM                (= Col. 3 - 4)</t>
  </si>
  <si>
    <t>Risk Weight  %</t>
  </si>
  <si>
    <t>Total             RWA                 (= Col. 5 x 6)</t>
  </si>
  <si>
    <t>Guarantees Issued:</t>
  </si>
  <si>
    <t>Total Direct credit substitues</t>
  </si>
  <si>
    <t>Total Standby Letters of Credit</t>
  </si>
  <si>
    <t>Total Short term, self liquidating trade letters</t>
  </si>
  <si>
    <t>Total Credit arising from the movement of goods</t>
  </si>
  <si>
    <t>Total Guarantees issued (= sum of rows 10 through 280)</t>
  </si>
  <si>
    <t>Risk Participations:</t>
  </si>
  <si>
    <t>Total Risk participations in bankers acceptances</t>
  </si>
  <si>
    <t>Total Risk participations in financial standby letters of credit</t>
  </si>
  <si>
    <t>Total risk participations (= sum of rows 300 and 430)</t>
  </si>
  <si>
    <t>Repo-Style Transactions:</t>
  </si>
  <si>
    <t>Total Sale and repurchase agreements</t>
  </si>
  <si>
    <t>Total Assets sales with recourse</t>
  </si>
  <si>
    <t>Total Lending of banks' securities or posting of securities as collateral</t>
  </si>
  <si>
    <t>Total repo-style transactions (= sum of rows 450  through 650):</t>
  </si>
  <si>
    <t>Note Issuance Facilities and Revolving Underwriting Facilities</t>
  </si>
  <si>
    <t>Total Note Issuance Facilities and Revolving Underwriting Facilities</t>
  </si>
  <si>
    <t>Forward asset purchases</t>
  </si>
  <si>
    <t>Total Forward asset purchases</t>
  </si>
  <si>
    <t>Total Forward forward deposits</t>
  </si>
  <si>
    <t>Outstanding Amount</t>
  </si>
  <si>
    <t>Risk Weight Average %</t>
  </si>
  <si>
    <t>Total partly-paid shares and securities</t>
  </si>
  <si>
    <t>Total Commitments with original maturity &gt; 1 year</t>
  </si>
  <si>
    <t>Total Commitments with original maturity up to 1 year</t>
  </si>
  <si>
    <t>Unconditionally cancelable by the reporting institution without prior notice</t>
  </si>
  <si>
    <t>With automatic cancellation due to deterioration in borrowers' creditworthiness</t>
  </si>
  <si>
    <t>Total Commitments with certain drawdown</t>
  </si>
  <si>
    <t>Total commitments (= sum of rows 740 through 1170)</t>
  </si>
  <si>
    <t>Pending Litigations</t>
  </si>
  <si>
    <t>Performance Related Contingencies</t>
  </si>
  <si>
    <t>Total Performance Related Contingencies</t>
  </si>
  <si>
    <t>TOTAL RISK WEIGHTED ASSETS CONTINGENT LIABILITIES (= sum of rows 290, 440, 660, 730, 1180, 1190, 1260, 1270)</t>
  </si>
  <si>
    <t>Supporting Schedule 1E</t>
  </si>
  <si>
    <t>STANDARDIZED CREDIT RISK - DERIVATIVES CONTRACTS</t>
  </si>
  <si>
    <t>ITEM</t>
  </si>
  <si>
    <t>DERIVATIVES CONTRACTS</t>
  </si>
  <si>
    <t>Item</t>
  </si>
  <si>
    <t>Notional Principal amount</t>
  </si>
  <si>
    <t>Potential future exposure        (= Col. 1 x 2)</t>
  </si>
  <si>
    <t>Current exposure</t>
  </si>
  <si>
    <t>Credit equivalent amount     "CEA"           (= Col. 3 + 4)</t>
  </si>
  <si>
    <t>Credit Risk Mitigation amount "CRM"</t>
  </si>
  <si>
    <t>CEA after applying    CRM       (=Col.5 - 6)</t>
  </si>
  <si>
    <t>Risk Weight %</t>
  </si>
  <si>
    <t>Total          RWA                 (= Col. 7 x 8)</t>
  </si>
  <si>
    <t>Interest rate contracts:</t>
  </si>
  <si>
    <t>≤ 1 year remaining term</t>
  </si>
  <si>
    <t>&gt; 1 year ≤ 5 years remaining term</t>
  </si>
  <si>
    <t>&gt; 5 years remaining term</t>
  </si>
  <si>
    <t>Total Interest rate contracts (sum of rows 10 through 180)</t>
  </si>
  <si>
    <t>Foreign Exchange rate contracts and gold:</t>
  </si>
  <si>
    <t>Total Foreign Exchange rate contracts and gold (sum of rows 200 through 370)</t>
  </si>
  <si>
    <t>1305 300</t>
  </si>
  <si>
    <t>Equity contracts:</t>
  </si>
  <si>
    <t>Total Equity contracts (sum of rows 390 through 560)</t>
  </si>
  <si>
    <t>Notional amount</t>
  </si>
  <si>
    <t>Potential future exposure       (= Col. 1 x 2)</t>
  </si>
  <si>
    <t>Credit Risk Mitigation "CRM"</t>
  </si>
  <si>
    <t>CEA after applying    CRM</t>
  </si>
  <si>
    <t>RWA                 (= Col. 5 x 6)</t>
  </si>
  <si>
    <t>1305 400</t>
  </si>
  <si>
    <t>Precious metals other than gold:</t>
  </si>
  <si>
    <t>Total precious metals other than gold (sum of rows 580 through 750)</t>
  </si>
  <si>
    <t>1305 500</t>
  </si>
  <si>
    <t>Contracts on other Commodities:</t>
  </si>
  <si>
    <t>Total contracts on other Commodities (sum of rows 770 through 940)</t>
  </si>
  <si>
    <t>TOTAL RISK WEIGHTED ASSETS  DERIVATIVES (= sum of rows 190, 380, 570, 760 and 950)</t>
  </si>
  <si>
    <t>Supporting Schedule 1F-1</t>
  </si>
  <si>
    <t xml:space="preserve">BASIC INDICATOR APPROACH -  OPERATIONAL RISK </t>
  </si>
  <si>
    <t>GROSS INCOME ("GI")</t>
  </si>
  <si>
    <t>Year X-3</t>
  </si>
  <si>
    <t>Year X-2</t>
  </si>
  <si>
    <t>Year X-1</t>
  </si>
  <si>
    <t>Total</t>
  </si>
  <si>
    <t>Components of gross income:</t>
  </si>
  <si>
    <t>Net Interest Income</t>
  </si>
  <si>
    <t>Net Fees and Commisions</t>
  </si>
  <si>
    <t>Dividend Income on Investments</t>
  </si>
  <si>
    <t>Realized gains / (Losses) on Financial Assets measured at fair value</t>
  </si>
  <si>
    <t xml:space="preserve">Realized gains / (Losses) on Financial  Liabilties measured at fair </t>
  </si>
  <si>
    <t>Share of the profit /(loss) of investments in entities accounted for using the equity method</t>
  </si>
  <si>
    <t>Gains/(losses) on Derivatives Financial Assets &amp; Liabilities</t>
  </si>
  <si>
    <t>Gains/(losses) on foreign currencies</t>
  </si>
  <si>
    <t>GI: Annual Gross Income previous 3 years (sum of columns 1 - 3, row 10-80)</t>
  </si>
  <si>
    <t xml:space="preserve">α: Alpha </t>
  </si>
  <si>
    <t>GI x α : Weighted Income previous 3 years (rows 90 x 100)</t>
  </si>
  <si>
    <t>∑: Total Weighted Income all previous 3 years, only with positive weighted GI (sum of columns 1 - 3, row 110)</t>
  </si>
  <si>
    <t>N: Number of previous 3 years with positive GI</t>
  </si>
  <si>
    <t>KBIA  (capital charge BIA): (row 120 / row 130)</t>
  </si>
  <si>
    <t>Total Risk-weighted assets equivalent amount for Operational Risk: (row 140 x 12.5)</t>
  </si>
  <si>
    <t>*) Untill further Notice by the Bank, reporting institutions should report their operational risk using only the Basic Indicator Approach.</t>
  </si>
  <si>
    <t>Supporting Schedule 1F-2</t>
  </si>
  <si>
    <t>RISK WEIGHTED ASSETS</t>
  </si>
  <si>
    <t xml:space="preserve">(*)  STANDARDIZED APPROACH -  OPERATIONAL RISK </t>
  </si>
  <si>
    <t>BUSINESS LINES</t>
  </si>
  <si>
    <t xml:space="preserve">                   GROSS INCOME ("GI")</t>
  </si>
  <si>
    <t xml:space="preserve">Beta- Factors </t>
  </si>
  <si>
    <t>WEIGHTED INCOME (= Col. (1; 2; 3) x 4)</t>
  </si>
  <si>
    <t>β 1-8</t>
  </si>
  <si>
    <t>Corporate finance</t>
  </si>
  <si>
    <t>Trading and sales</t>
  </si>
  <si>
    <t>Retail banking</t>
  </si>
  <si>
    <t>Commercial banking</t>
  </si>
  <si>
    <t>Payment and settlement</t>
  </si>
  <si>
    <t>Agency services</t>
  </si>
  <si>
    <t>Asset management</t>
  </si>
  <si>
    <t>Retail brokerage</t>
  </si>
  <si>
    <t>∑: Total weighted Income previous 3 years, only with positive weighted GI per business line (= sum of columns 6 - 8, rows 10 - 80)</t>
  </si>
  <si>
    <t>KTSA (capital charge SA):                                                 {(sum of columns 6 - 8, row 90)/row 100}</t>
  </si>
  <si>
    <t>Total Risk-weighted assets equivalent amount for Operational Risk: (= row 110 x 12.5)</t>
  </si>
  <si>
    <t>Supporting Schedule 1F-3</t>
  </si>
  <si>
    <t xml:space="preserve">(*)   ALTERNATIVE STANDARDIZED APPROACH -  OPERATIONAL RISK </t>
  </si>
  <si>
    <t>Beta- Factors    β 1-8</t>
  </si>
  <si>
    <t>∑: Total weighted Income previous 3 years, only with positive weighted GI per business line              (= sum of columns 6 - 8, rows 10 - 60)</t>
  </si>
  <si>
    <t>LOANS AND ADVANCES</t>
  </si>
  <si>
    <t xml:space="preserve">m            Factor </t>
  </si>
  <si>
    <t>WEIGHTED INCOME  (= Col. (1; 2; 3 ) x 4 x 5)</t>
  </si>
  <si>
    <t>∑: "Total weighted Income" (loans and advances) previous 3 years per business line (= sum of columns 6 - 8, rows 80 + 90)</t>
  </si>
  <si>
    <t>KTASA (capital charge ASA):                                                  (sum of columns 6 - 8, rows 70 and 100, )/row 110)</t>
  </si>
  <si>
    <t>Total Risk-weighted assets equivalent amount for Operational Risk: (= row 120 x 12.5)</t>
  </si>
  <si>
    <t>Supporting Schedule 1G</t>
  </si>
  <si>
    <t xml:space="preserve"> MARKET RISK STANDARD METHOD</t>
  </si>
  <si>
    <t>Summary</t>
  </si>
  <si>
    <t>Description</t>
  </si>
  <si>
    <t>Capital Charge/ Multiplier</t>
  </si>
  <si>
    <t>Total Required Capital</t>
  </si>
  <si>
    <t>Risk Weighted Assets Equivalent Amount</t>
  </si>
  <si>
    <t>Interest rate risk:</t>
  </si>
  <si>
    <t>Specific risk (from SS 1 H-1)</t>
  </si>
  <si>
    <t>General market risk (from SS 1 H-3)</t>
  </si>
  <si>
    <t>Interest rate options (from SS 1L)</t>
  </si>
  <si>
    <t>Total interest rate risk (= sum of column 1, rows 10 through 30)</t>
  </si>
  <si>
    <t>Equity position risk:</t>
  </si>
  <si>
    <t>Specific risk (from SS1 I-2)</t>
  </si>
  <si>
    <t>General market risk (from SS1 I-2)</t>
  </si>
  <si>
    <t>Equity options (from SS 1L)</t>
  </si>
  <si>
    <t>Total equity position risk (= sum of column 1, rows 50 through 70)</t>
  </si>
  <si>
    <t>Foreign exchange risk:</t>
  </si>
  <si>
    <t>Foreign exchange risk (from SS 1J)</t>
  </si>
  <si>
    <t>Foreign exchange options (from SS 1L)</t>
  </si>
  <si>
    <t>Total foreign exchange risk (= sum of column 1, rows 90 and 100)</t>
  </si>
  <si>
    <t>Commodities risk:</t>
  </si>
  <si>
    <t>Simplified apprach (from SS 1K)</t>
  </si>
  <si>
    <t>Commodity options (from SS 1L)</t>
  </si>
  <si>
    <t>Total commodities risk (= sum of column 1 rows 120 and 130)</t>
  </si>
  <si>
    <t>Total market risk capital charge (= sum of column 2, rows 40, 80, 110 and 140)</t>
  </si>
  <si>
    <t>Multiplier</t>
  </si>
  <si>
    <t>Total Risk Weighted Assets equivalent amount for Market Risk (= column 2, row 150, x  column 1, row 160)</t>
  </si>
  <si>
    <t xml:space="preserve">Compliance with 'de minimis' rule number: if total market risk capital charge is ≤ 1% of total assets and less than XCG 100.000, include number 31.   </t>
  </si>
  <si>
    <t>Compliance with 'de minimis' rule number: if total market risk capital charge is &lt; 5% of previous month required capital but above 1% of total assets and above XCG 100.000, include number 32.</t>
  </si>
  <si>
    <t xml:space="preserve">Compliance with 'de minimis' rule number: if three or less market risk positions and below 1% of total assets, XCG 100.000 and 5% of previous month required capital, include number 33.   </t>
  </si>
  <si>
    <t>Minimum required capital previous period</t>
  </si>
  <si>
    <t>Supporting Schedule 1H-1</t>
  </si>
  <si>
    <t xml:space="preserve"> MARKET RISK   STANDARD METHOD</t>
  </si>
  <si>
    <t>Interest rate risk - Specific Risk</t>
  </si>
  <si>
    <t>CATEGORIES OF ISSUERS</t>
  </si>
  <si>
    <t>Position</t>
  </si>
  <si>
    <t>Gross market (= Col. 1 + 2)</t>
  </si>
  <si>
    <t>Specific risk weight %</t>
  </si>
  <si>
    <t>Capital charge     (= Col. 3 x 4)</t>
  </si>
  <si>
    <t xml:space="preserve">value     </t>
  </si>
  <si>
    <t>weight %</t>
  </si>
  <si>
    <t>charge</t>
  </si>
  <si>
    <t>Short</t>
  </si>
  <si>
    <t>Long</t>
  </si>
  <si>
    <t>(= Col. 1 + 2)</t>
  </si>
  <si>
    <t>(= Col. 3 x 4)</t>
  </si>
  <si>
    <t>1. Category Government:</t>
  </si>
  <si>
    <t>rated AAA to AA-</t>
  </si>
  <si>
    <t xml:space="preserve">rated A+ to BBB-, with residual term to final  maturity  ≤ 6 months </t>
  </si>
  <si>
    <t>rated A+ to BBB-, with residual term to final maturity  &gt; 6 ≤ 24 months</t>
  </si>
  <si>
    <t>rated A+ to BBB-, with residual term to final maturity  &gt; 24 months</t>
  </si>
  <si>
    <t>rated BB+ to B-</t>
  </si>
  <si>
    <t>rated below B-</t>
  </si>
  <si>
    <t>unrated</t>
  </si>
  <si>
    <t>2. Category Qualifying:</t>
  </si>
  <si>
    <t xml:space="preserve">with residual term to final  maturity  ≤ 6 months </t>
  </si>
  <si>
    <t>with residual term to final maturity  &gt; 6 ≤ 24 months</t>
  </si>
  <si>
    <t>with residual term to final maturity  &gt; 24 months</t>
  </si>
  <si>
    <t>3. Category Other:</t>
  </si>
  <si>
    <t>rated BB+ to BB-</t>
  </si>
  <si>
    <t>rated below BB-</t>
  </si>
  <si>
    <t>Total Interest Rate Risk - Specific - Capital Charge (*) (= sum of rows 10 through 130)</t>
  </si>
  <si>
    <t>*)  Not including the capital charge against interest rate options risk/ positions.</t>
  </si>
  <si>
    <t>Supporting Schedule 1H-2</t>
  </si>
  <si>
    <t>Interest rate risk - General Market Risk</t>
  </si>
  <si>
    <t>Capital base previous period</t>
  </si>
  <si>
    <t xml:space="preserve">0.25% of Total Capital (*): XCG: </t>
  </si>
  <si>
    <t xml:space="preserve">15% of Total Capital (*): XCG: </t>
  </si>
  <si>
    <t>Currency:</t>
  </si>
  <si>
    <t>Zone / Time Band:</t>
  </si>
  <si>
    <t>ZONE 1</t>
  </si>
  <si>
    <t>ZONE 2</t>
  </si>
  <si>
    <t>ZONE 3</t>
  </si>
  <si>
    <t>General market risk capital charges</t>
  </si>
  <si>
    <t>Coupon &lt; 3%</t>
  </si>
  <si>
    <t>0 - 1 mth</t>
  </si>
  <si>
    <t>1 - 3 mths</t>
  </si>
  <si>
    <t>3 - 6 mths</t>
  </si>
  <si>
    <t>6 - 12 mths</t>
  </si>
  <si>
    <t>1 - 1.9 yrs</t>
  </si>
  <si>
    <t>1.9 - 2.8 yrs</t>
  </si>
  <si>
    <t>2.8 - 3.6 yrs</t>
  </si>
  <si>
    <t>3.6 - 4.3 yrs</t>
  </si>
  <si>
    <t>4.3 - 5.7 yrs</t>
  </si>
  <si>
    <t>5.7 - 7.3 yrs</t>
  </si>
  <si>
    <t>7.3 - 9.3 yrs</t>
  </si>
  <si>
    <t>9.3 - 10.6 yrs</t>
  </si>
  <si>
    <t>10.6-12 yrs</t>
  </si>
  <si>
    <t>12-20 yrs</t>
  </si>
  <si>
    <t>over 20 yrs</t>
  </si>
  <si>
    <t>Coupon =&gt; 3%</t>
  </si>
  <si>
    <t>1 - 2 yrs</t>
  </si>
  <si>
    <t>2 - 3 yrs</t>
  </si>
  <si>
    <t>3 - 4 yrs</t>
  </si>
  <si>
    <t>4 - 5 yrs</t>
  </si>
  <si>
    <t>5 - 7 yrs</t>
  </si>
  <si>
    <t>7 - 10 yrs</t>
  </si>
  <si>
    <t>10 - 15 yrs</t>
  </si>
  <si>
    <t>15 - 20 yrs</t>
  </si>
  <si>
    <t>Row/ column</t>
  </si>
  <si>
    <t>C</t>
  </si>
  <si>
    <t>D</t>
  </si>
  <si>
    <t>E</t>
  </si>
  <si>
    <t>F</t>
  </si>
  <si>
    <t>G</t>
  </si>
  <si>
    <t>H</t>
  </si>
  <si>
    <t>I</t>
  </si>
  <si>
    <t>J</t>
  </si>
  <si>
    <t>K</t>
  </si>
  <si>
    <t>L</t>
  </si>
  <si>
    <t>M</t>
  </si>
  <si>
    <t>N</t>
  </si>
  <si>
    <t>P</t>
  </si>
  <si>
    <t>Positions:</t>
  </si>
  <si>
    <t>Total Long</t>
  </si>
  <si>
    <t>Total Short</t>
  </si>
  <si>
    <t>Risk Weight (%)</t>
  </si>
  <si>
    <t>Weighted Long</t>
  </si>
  <si>
    <t>Weighted Short</t>
  </si>
  <si>
    <t>Matched Weighted Position</t>
  </si>
  <si>
    <t>Unmatched Weighted Position</t>
  </si>
  <si>
    <t>Capital Required I</t>
  </si>
  <si>
    <t>Capital Charge I</t>
  </si>
  <si>
    <t>Resid. Matched</t>
  </si>
  <si>
    <t>Resid. Unmatched</t>
  </si>
  <si>
    <t>Capital Required II</t>
  </si>
  <si>
    <t>Capital Charge II</t>
  </si>
  <si>
    <t>Capital Required III</t>
  </si>
  <si>
    <t>Capital Charge III</t>
  </si>
  <si>
    <t>Capital Required IV</t>
  </si>
  <si>
    <t>Capital Charge IV</t>
  </si>
  <si>
    <t>Capital Charge V</t>
  </si>
  <si>
    <t>Total Interest Rate Risk - General - Market Risk Capital Charge (*)</t>
  </si>
  <si>
    <t>Note: This supporting schedule should be completed separately for each currency in which the repoting institution has significant interest rate risk exposures.</t>
  </si>
  <si>
    <t>Supporting Schedule 1H-3</t>
  </si>
  <si>
    <t>Interest rate risk - General Market Risk (summary)</t>
  </si>
  <si>
    <t>CURRENCY</t>
  </si>
  <si>
    <t>Capital charges:</t>
  </si>
  <si>
    <t>II</t>
  </si>
  <si>
    <t>III</t>
  </si>
  <si>
    <t>IV</t>
  </si>
  <si>
    <t>V</t>
  </si>
  <si>
    <t>Total per currency</t>
  </si>
  <si>
    <t>USD</t>
  </si>
  <si>
    <t>EURO</t>
  </si>
  <si>
    <t>British Pound</t>
  </si>
  <si>
    <t>YEN</t>
  </si>
  <si>
    <t>Swiss Franc</t>
  </si>
  <si>
    <t>AWG</t>
  </si>
  <si>
    <t>Canadian Dollar</t>
  </si>
  <si>
    <t>Total Interest rate risk - General - Market Risk Capital Charge (*) (= total of column G)</t>
  </si>
  <si>
    <t>Supporting Schedule 1I-1</t>
  </si>
  <si>
    <t>Equity position risk (per national market- country)</t>
  </si>
  <si>
    <t>National market (Country):</t>
  </si>
  <si>
    <t>EQUITY INSTRUMENTS</t>
  </si>
  <si>
    <t>Gross Long</t>
  </si>
  <si>
    <t>Gross Short</t>
  </si>
  <si>
    <t xml:space="preserve">Gross positions subject to specific risk capital charge                                  (= Col. B + C)                </t>
  </si>
  <si>
    <t>Net open position subject to general market risk capital charge                            (= Col. B - C)</t>
  </si>
  <si>
    <t>Total Equity Position Risk - Specific risk - Capital Charge (*) (= 8% of column D, row 230)</t>
  </si>
  <si>
    <t>Total Equity Position Risk - General market risk - Capital Charge (*) (= 8% of column E, row 230)</t>
  </si>
  <si>
    <t>*)        Not including the capital charge against equity options risk/ positions.</t>
  </si>
  <si>
    <t>Note: This supporting schedule should be completed separately for each national market (country) in which the reporting institution holds positions in equities</t>
  </si>
  <si>
    <t>Supporting Schedule 1I-2</t>
  </si>
  <si>
    <t>Equity position risk (summary)</t>
  </si>
  <si>
    <t>NATIONAL MARKET (COUNTRY)</t>
  </si>
  <si>
    <t>Total specific risk capital charge</t>
  </si>
  <si>
    <t>Total general market risk capital charge</t>
  </si>
  <si>
    <t>Total Equity Position Risk - Specific risk  -Capital Charge (*)  (= total of Column B)</t>
  </si>
  <si>
    <t>Total Equity Position Risk - General market risk  -Capital Charge (*) (= total of Column C)</t>
  </si>
  <si>
    <t>*)  Not including the capital charge against equity options risk/ positions.</t>
  </si>
  <si>
    <t>Supporting Schedule 1J</t>
  </si>
  <si>
    <t xml:space="preserve">Foreign exchange risk </t>
  </si>
  <si>
    <t xml:space="preserve">   XCG equivalent of:</t>
  </si>
  <si>
    <t>Net Spot position</t>
  </si>
  <si>
    <t>Net Forward position</t>
  </si>
  <si>
    <t>Guarantees</t>
  </si>
  <si>
    <t>Net Future Income/Expenses</t>
  </si>
  <si>
    <t>Other profit and loss in foreign currencies</t>
  </si>
  <si>
    <t>Net Long position   (= Col. A through E)</t>
  </si>
  <si>
    <t>Net short position (= Col. A through E)</t>
  </si>
  <si>
    <t>Net Long position</t>
  </si>
  <si>
    <t>Net Short position</t>
  </si>
  <si>
    <t>JPY</t>
  </si>
  <si>
    <t>GBP</t>
  </si>
  <si>
    <t>EUR</t>
  </si>
  <si>
    <t>CHF</t>
  </si>
  <si>
    <t>CAD</t>
  </si>
  <si>
    <t>AFL</t>
  </si>
  <si>
    <t>Other:</t>
  </si>
  <si>
    <t>AUD</t>
  </si>
  <si>
    <t>Total: Net long/ Net short position (= sum of rows 10 through 170 of each column H and I)</t>
  </si>
  <si>
    <t>Deduct:  Net open positions in USD</t>
  </si>
  <si>
    <t>Deduct:  Net open positions in AFL</t>
  </si>
  <si>
    <t>Sum of Net currency position after deductions</t>
  </si>
  <si>
    <t xml:space="preserve">Gold:  absolute value of open position                   </t>
  </si>
  <si>
    <t>Overall net position: (= Highest XCG equivalent, absolute value of currency positions row 160 columns H and I, plus the position in gold row 220 column I)</t>
  </si>
  <si>
    <t>Capital requirement (*): Total Capital Charge for Foreign Exchange Risk (= 8% of row 230)</t>
  </si>
  <si>
    <t>*)  Not including the capital charge against currency options risk/ positions.</t>
  </si>
  <si>
    <t>Supporting Schedule 1K</t>
  </si>
  <si>
    <t>Commodities risk -  Simplified approach</t>
  </si>
  <si>
    <t>COMMODITY TYPE</t>
  </si>
  <si>
    <t>Net Open Position</t>
  </si>
  <si>
    <t>Gross Position</t>
  </si>
  <si>
    <t xml:space="preserve"> Capital required against: </t>
  </si>
  <si>
    <t>(= Col. B - C )</t>
  </si>
  <si>
    <t>(= Col. B + C )</t>
  </si>
  <si>
    <t>Directional risk              (= 15% of Col. D)</t>
  </si>
  <si>
    <t>Basis, Interest and Forward Gap risk        (= 3% of Col. E)</t>
  </si>
  <si>
    <t>(= Col. B - C)</t>
  </si>
  <si>
    <t>(= 15% of Col. D)</t>
  </si>
  <si>
    <t xml:space="preserve">Total Commodity Position Risk Capital Charge (*) (= sum of row 400 columns F and G) </t>
  </si>
  <si>
    <t>*)  Not including the capital charge against commodities options risk/ positions.</t>
  </si>
  <si>
    <t>Supporting Schedule 1L</t>
  </si>
  <si>
    <t>Options risk - Simplified approach</t>
  </si>
  <si>
    <t>Part I</t>
  </si>
  <si>
    <t xml:space="preserve">                Market value of the underlying:</t>
  </si>
  <si>
    <t xml:space="preserve">Long cash and Long put or Short cash and Long call (where reporting institution is covered) </t>
  </si>
  <si>
    <t>Long cash and Long put</t>
  </si>
  <si>
    <t>Short cash and Long call</t>
  </si>
  <si>
    <t xml:space="preserve">       Total     (= Col. A+B)</t>
  </si>
  <si>
    <t>Risk charge (general market risk + specific risk)</t>
  </si>
  <si>
    <t>Product of market value and risk charge                   (= Col. C x D)</t>
  </si>
  <si>
    <t>Amount the Option is IN the money</t>
  </si>
  <si>
    <t xml:space="preserve">         Capital charge        (= Col. E - F)</t>
  </si>
  <si>
    <t>INTEREST RATES (General market risk)</t>
  </si>
  <si>
    <t>INTEREST RATES (Specific market risk)</t>
  </si>
  <si>
    <t>EQUITIES</t>
  </si>
  <si>
    <t>FOREIGN EXCHANGE</t>
  </si>
  <si>
    <t>COMMODITIES</t>
  </si>
  <si>
    <t>Part II</t>
  </si>
  <si>
    <t>Long call or Long put                                            (where reporting institution is not covered "naked")</t>
  </si>
  <si>
    <t xml:space="preserve">Long call </t>
  </si>
  <si>
    <t>Long put</t>
  </si>
  <si>
    <t>Product of market value and risk charge              (= Col. C x D)</t>
  </si>
  <si>
    <t>Market value of the option</t>
  </si>
  <si>
    <t>Capital charge (lower of Col. E and  F)</t>
  </si>
  <si>
    <t>Part III</t>
  </si>
  <si>
    <t>Aggregate Capital charges</t>
  </si>
  <si>
    <t>(= sum of Col. G Parts I + II)</t>
  </si>
  <si>
    <t>INTEREST RATES</t>
  </si>
  <si>
    <t>Supporting Schedule 11A</t>
  </si>
  <si>
    <t>LARGE EXPOSURES</t>
  </si>
  <si>
    <t xml:space="preserve">600% of Total Capital (*): XCG: </t>
  </si>
  <si>
    <t xml:space="preserve">20% of Total Capital (*): XCG: </t>
  </si>
  <si>
    <t>25% of Total Capital (*): XCG:</t>
  </si>
  <si>
    <t>EXEMPTIONS OF SR III</t>
  </si>
  <si>
    <t>COMPEN-SATION</t>
  </si>
  <si>
    <t xml:space="preserve">NET AMOUNT     (= Col. 6 -  7 through 14)                                                                                                                                                    </t>
  </si>
  <si>
    <t xml:space="preserve"> EXCESS AMOUNT                                                                                                                         </t>
  </si>
  <si>
    <t xml:space="preserve"> ITEM </t>
  </si>
  <si>
    <t>CLIENT CODE</t>
  </si>
  <si>
    <t>NAME</t>
  </si>
  <si>
    <t xml:space="preserve">EXPOSURE </t>
  </si>
  <si>
    <t>CBCS APPROVAL 1/2/3</t>
  </si>
  <si>
    <t>GROSS AMOUNT</t>
  </si>
  <si>
    <t xml:space="preserve">SPECIFIC PROVISIONS </t>
  </si>
  <si>
    <t xml:space="preserve">ALLOWANCE FOR IMPAIRMENT </t>
  </si>
  <si>
    <t xml:space="preserve">exposures to the government </t>
  </si>
  <si>
    <t xml:space="preserve">exposures to the public authorities </t>
  </si>
  <si>
    <t xml:space="preserve">exposures secured by a guarantee /pledge </t>
  </si>
  <si>
    <t>exposures fully secured by cash deposits or securities (**)</t>
  </si>
  <si>
    <t>interbank exposures             (***)</t>
  </si>
  <si>
    <t xml:space="preserve">                                                                                                                  
     </t>
  </si>
  <si>
    <t>Total Exposures:</t>
  </si>
  <si>
    <t>Less: Exemptions of SR III:</t>
  </si>
  <si>
    <t>Total Net Large Exposures:</t>
  </si>
  <si>
    <t>* )    Being the total capital base amount of SS 1B, as per the end of the month preceding the reporting date.</t>
  </si>
  <si>
    <t>**)    Securities listed on a Stock Exchange acknowledged by the Government as outlined further in SR III.</t>
  </si>
  <si>
    <t>Supporting Schedule 11B</t>
  </si>
  <si>
    <t>LARGE AND OTHER EXPOSURES</t>
  </si>
  <si>
    <t>Reporting frequency : quarterly</t>
  </si>
  <si>
    <t xml:space="preserve">NET  AMOUNT     (= Col. 6 -  7 through 14)                                                                                                                                                    </t>
  </si>
  <si>
    <t>N.A.                      (left unused)</t>
  </si>
  <si>
    <t>GROSS    AMOUNT</t>
  </si>
  <si>
    <t>***)  With a maturity of six months or less.</t>
  </si>
  <si>
    <t>Supporting Schedule 12A</t>
  </si>
  <si>
    <t>DUE FROM/TO UNCONSOLIDATED AFFILIATES</t>
  </si>
  <si>
    <t>Total Capital base previous period: XCG:</t>
  </si>
  <si>
    <t>Due from unconsolidated affiliates</t>
  </si>
  <si>
    <t>Total due from in excess of SR II limits</t>
  </si>
  <si>
    <t>Due to allowed</t>
  </si>
  <si>
    <t>Total net "due  from" in excess of SR II limits</t>
  </si>
  <si>
    <t xml:space="preserve"> Banks</t>
  </si>
  <si>
    <t>Others</t>
  </si>
  <si>
    <t>20-40%</t>
  </si>
  <si>
    <t>10-20%</t>
  </si>
  <si>
    <t>TOTAL DUE FROM/ TO (= rows 10 through 880, columns C, D, E, and F):</t>
  </si>
  <si>
    <t xml:space="preserve">SR II LIMIT:                                                           </t>
  </si>
  <si>
    <t>DUE FROM IN EXCESS OF SR II LIMIT(= row 890, columns C and D less row 900 columns C and D):</t>
  </si>
  <si>
    <t>TOTAL NET "DUE FROM" IN EXCESS OF SR II LIMITS (= row 910, column E, less row 890 column F):</t>
  </si>
  <si>
    <t>RISK WEIGHTED ASSETS EQUIVALENT OF NET DUE FROM IN EXCESS OF SR II LIMITS (= row 920, column G x 1000%):</t>
  </si>
  <si>
    <t>(*) Supporting Schedule 12B</t>
  </si>
  <si>
    <t xml:space="preserve">                        F                             </t>
  </si>
  <si>
    <t xml:space="preserve">  N.A.              (left unused)</t>
  </si>
  <si>
    <t>Due to unconsolidated affiliates</t>
  </si>
  <si>
    <t>TOTAL DUE FROM/ TO (= rows 10 through 390, columns C, D, and F):</t>
  </si>
  <si>
    <t>* )    SS 12B should only be reported by the reporting institutions described in SR II paragraph II.4.2.</t>
  </si>
  <si>
    <t>Supporting Schedule 13A</t>
  </si>
  <si>
    <t>CREDIT EXTENSION TO PRINCIPAL SHAREHOLDERS,</t>
  </si>
  <si>
    <t>SUPERVISORY DIRECTORS, EXECUTIVE OFFICERS AND EMPLOYEES</t>
  </si>
  <si>
    <t xml:space="preserve">CONFIDENTIAL     </t>
  </si>
  <si>
    <t>5% of Total capital base previous period:</t>
  </si>
  <si>
    <t>10% of Total capital base previous period:</t>
  </si>
  <si>
    <t>GROUPS</t>
  </si>
  <si>
    <t>DIRECT  CREDIT EXTENSION</t>
  </si>
  <si>
    <t>INDIRECT CREDIT EXTENSION</t>
  </si>
  <si>
    <t xml:space="preserve"> 1. Principal shareholders</t>
  </si>
  <si>
    <t xml:space="preserve"> 2. Supervisory directors</t>
  </si>
  <si>
    <t xml:space="preserve"> 3. Executive officers: </t>
  </si>
  <si>
    <t>3a. Credit extension to executive officers</t>
  </si>
  <si>
    <t xml:space="preserve">3b. Less: mortgages and  education loans  to executive officers </t>
  </si>
  <si>
    <t>3c. Net credit extension  to executive officers</t>
  </si>
  <si>
    <t>TOTAL groups 1 - 3</t>
  </si>
  <si>
    <t xml:space="preserve"> 4. Employees:</t>
  </si>
  <si>
    <t>Capital Charge on excess credit extension to groups 1-3 (=sum of column 3, row60, less 5% of Total capital)</t>
  </si>
  <si>
    <t>Capital Charge on excess credit extension to groups 4 (=sum of column 3, row70, less 10% of Total capital)</t>
  </si>
  <si>
    <t>Total Capital Charge on groups 1 to 4 (=sum of column 3, rows 80 and 90)</t>
  </si>
  <si>
    <t>Risk-weighted assets equivalent of the credit extension in excess of the SR I limit (=column 3, row 100 x 12.5)</t>
  </si>
  <si>
    <t>Number of employees</t>
  </si>
  <si>
    <t>(*) Supporting Schedule 13B</t>
  </si>
  <si>
    <t xml:space="preserve">SUPERVISORY DIRECTORS, EXECUTIVE OFFICERS AND EMPLOYEES </t>
  </si>
  <si>
    <t>N.A.  (row left unused)</t>
  </si>
  <si>
    <t xml:space="preserve"> 4. Employees: </t>
  </si>
  <si>
    <t>TOTAL groups 1 - 4</t>
  </si>
  <si>
    <t>* )    SS 13B should only be reported by the reporting institutions described in SR I paragraph I.4.2.</t>
  </si>
  <si>
    <t>ATTACHMENT J-2 MAPPING OF BUSINESS LINES</t>
  </si>
  <si>
    <t>Basel II paragraph 652 , annex 8</t>
  </si>
  <si>
    <t xml:space="preserve"> Level 1 </t>
  </si>
  <si>
    <t xml:space="preserve">Level 2 </t>
  </si>
  <si>
    <t xml:space="preserve">Activities Group </t>
  </si>
  <si>
    <t xml:space="preserve">% of Gross Income </t>
  </si>
  <si>
    <t xml:space="preserve">Composition of Gross Income </t>
  </si>
  <si>
    <t xml:space="preserve">Corporate Finance </t>
  </si>
  <si>
    <t xml:space="preserve">Municipal/Government Finance  </t>
  </si>
  <si>
    <t xml:space="preserve">Mergers and acquisitions, underwriting, privatizations, securitisation, research, debt (government, high yield), equity, Syndications, IPO, secondary private placements. </t>
  </si>
  <si>
    <t xml:space="preserve">Net fees / commissions earned in each business line. </t>
  </si>
  <si>
    <t xml:space="preserve">Merchant Banking </t>
  </si>
  <si>
    <t xml:space="preserve">Advisory Services </t>
  </si>
  <si>
    <t xml:space="preserve">Trading &amp; Sales </t>
  </si>
  <si>
    <t xml:space="preserve">Sales                              Market Making                    Proprietary Positions     Treasury </t>
  </si>
  <si>
    <t xml:space="preserve">Fixed income, equity, foreign exchanges, commodities, credit, funding, own position securities, lending and repos, brokerage, debt, prime brokerage. </t>
  </si>
  <si>
    <t xml:space="preserve">Profits / losses on instruments held for trading purposes, net of funding cost. </t>
  </si>
  <si>
    <t>Treasury</t>
  </si>
  <si>
    <t xml:space="preserve">Fees from wholesale broking. </t>
  </si>
  <si>
    <t xml:space="preserve">Retail Banking </t>
  </si>
  <si>
    <t>Retail lending and deposits, banking services, trust and estates</t>
  </si>
  <si>
    <t xml:space="preserve">Net interest income on loans and advances to retail customers and small businesses treated as retail. </t>
  </si>
  <si>
    <t xml:space="preserve">                                    Retail Banking </t>
  </si>
  <si>
    <t xml:space="preserve">                                      Private Banking</t>
  </si>
  <si>
    <t>Private lending and deposits, banking services, trust and estates, investment advice</t>
  </si>
  <si>
    <t xml:space="preserve">Fees related to traditional retail activities.                                              Net income from swaps and derivatives held to hedge the retail banking book.  </t>
  </si>
  <si>
    <t>Card Services</t>
  </si>
  <si>
    <t>Merchant/commercial/corporate cards, private labels and retail</t>
  </si>
  <si>
    <t xml:space="preserve">Income on purchased retail receivables. </t>
  </si>
  <si>
    <t xml:space="preserve">Net interest income on loans and advances to corporate, inter-bank and sovereign customers.                                                                                                                                                 Income on purchased corporate receivables.      </t>
  </si>
  <si>
    <t xml:space="preserve">                                      Commercial Banking</t>
  </si>
  <si>
    <t xml:space="preserve">                                     Commercial Banking</t>
  </si>
  <si>
    <t>Project finance, real estate, export finance, trade finance, factoring, leasing, lending, guarantees, bills of exchange</t>
  </si>
  <si>
    <t xml:space="preserve">Fees related to traditional commercial banking activities including commitments, guarantees, and bills of exchange.                                            Net interest income on securities held in the banking book.                                    Profits/losses on swaps and derivatives held to hedge the commercial banking book.  </t>
  </si>
  <si>
    <t>Payment and Settlement</t>
  </si>
  <si>
    <t>External Clients</t>
  </si>
  <si>
    <t>Payments and collections, funds transfer, clearing and settlement</t>
  </si>
  <si>
    <t xml:space="preserve">Net fees / commissions earned. Fees to cover provision of payments / settlement facilities for wholesale counterparties. </t>
  </si>
  <si>
    <t>Custody</t>
  </si>
  <si>
    <t>Escrow, depository receipts, securities lending (customers) corporate actions</t>
  </si>
  <si>
    <t>Agency Services</t>
  </si>
  <si>
    <t>Corporate Agency</t>
  </si>
  <si>
    <t>Issuer and paying agents</t>
  </si>
  <si>
    <t xml:space="preserve">Net fees / commissions earned in each business. </t>
  </si>
  <si>
    <t>Corporate Trust</t>
  </si>
  <si>
    <t>Asset Management</t>
  </si>
  <si>
    <t>Discretionary Fund Management</t>
  </si>
  <si>
    <t>Pooled, segregated, retail, institutional, closed, open, private equity</t>
  </si>
  <si>
    <t>Non-Discretionary Fund Management</t>
  </si>
  <si>
    <t>Pooled, segregated, retail, institutional, closed, open</t>
  </si>
  <si>
    <t xml:space="preserve">Retail Brokerage </t>
  </si>
  <si>
    <t>Retail Brokerage</t>
  </si>
  <si>
    <t>Execution and full service 254</t>
  </si>
  <si>
    <t>Supporting Schedule 20</t>
  </si>
  <si>
    <t>LIQUIDITY REPORT</t>
  </si>
  <si>
    <t xml:space="preserve">Department of Statistics                              </t>
  </si>
  <si>
    <t>Basis : consolidated</t>
  </si>
  <si>
    <t xml:space="preserve">    </t>
  </si>
  <si>
    <t>Risk weight</t>
  </si>
  <si>
    <t xml:space="preserve">                         Required liquidity</t>
  </si>
  <si>
    <t>I    CALCULATION REQUIRED LIQUIDITY</t>
  </si>
  <si>
    <t>Resident</t>
  </si>
  <si>
    <t>Non Resident</t>
  </si>
  <si>
    <t>Account, item</t>
  </si>
  <si>
    <t>(Contingent) liabilities, Large exposures:</t>
  </si>
  <si>
    <t>DEMAND DEPOSITS</t>
  </si>
  <si>
    <t>a. Other Depository Corporations</t>
  </si>
  <si>
    <t>b. All Other</t>
  </si>
  <si>
    <t>Total Item 2101</t>
  </si>
  <si>
    <t>SAVINGS DEPOSITS</t>
  </si>
  <si>
    <t>a. Total savings deposits</t>
  </si>
  <si>
    <t>b. Average total withdrawal amount of savings deposits</t>
  </si>
  <si>
    <t>Total Item 2102</t>
  </si>
  <si>
    <t>TIME DEPOSITS</t>
  </si>
  <si>
    <t>a. Other Depository Corporations &lt; 1 month</t>
  </si>
  <si>
    <t>b. Other Depository Corporations &gt;1 - ≤ 24 months</t>
  </si>
  <si>
    <t>c. All Other &lt; 1 month</t>
  </si>
  <si>
    <t>d. All Other &gt;1 - ≤ 24 months</t>
  </si>
  <si>
    <t>e. All Other</t>
  </si>
  <si>
    <t>Total Item 2103</t>
  </si>
  <si>
    <t xml:space="preserve">FINANCIAL LIABILITIES MEASURED AT FAIR VALUE </t>
  </si>
  <si>
    <t>a. Financial liabilities &lt; 1 month</t>
  </si>
  <si>
    <t>b. Financial liabilities &gt; 1 - ≤ 24 months</t>
  </si>
  <si>
    <t>c. All Other</t>
  </si>
  <si>
    <t>Total Item 2201</t>
  </si>
  <si>
    <t>FINANCIAL LIABILITIES MEASURED AT AMORTIZED COST</t>
  </si>
  <si>
    <t>Total Item 2202</t>
  </si>
  <si>
    <t>DERIVATIVES - FINANCIAL  LIABILITIES</t>
  </si>
  <si>
    <t>a. Derivatives held for Trading</t>
  </si>
  <si>
    <t>b. Derivatives held for Hedging</t>
  </si>
  <si>
    <t>Total Account 23</t>
  </si>
  <si>
    <t>INTERBANK FUNDS-BOUGHT</t>
  </si>
  <si>
    <t>a. &lt; 1 month</t>
  </si>
  <si>
    <t>b. &gt; 1 - ≤ 24 months</t>
  </si>
  <si>
    <t xml:space="preserve">c. All Other </t>
  </si>
  <si>
    <t>Total Account 25</t>
  </si>
  <si>
    <t>LIABILITY INCLUDED IN DISPOSAL GROUPS CLASSIFIED AS HELD FOR SALE ("LDGHS")</t>
  </si>
  <si>
    <t>SUBORDINATED DEBENTURES AND LTD. LIFE REDEEMABLE PREFERENCE SHARES ("SLRP")</t>
  </si>
  <si>
    <t>Total Account 28</t>
  </si>
  <si>
    <t xml:space="preserve">Total Class 2 </t>
  </si>
  <si>
    <t>I    CALCULATION REQUIRED LIQUIDITY                                            (continued)</t>
  </si>
  <si>
    <t>Account , item</t>
  </si>
  <si>
    <t>Liabilities, Contingent liabilities, Large exposures:</t>
  </si>
  <si>
    <t>Class 8</t>
  </si>
  <si>
    <t>a. Direct credit substitutes</t>
  </si>
  <si>
    <t>b. Risk Participations</t>
  </si>
  <si>
    <t>c. Commitments</t>
  </si>
  <si>
    <t>d. Fully cash collateralized</t>
  </si>
  <si>
    <t xml:space="preserve">e. All other </t>
  </si>
  <si>
    <t>Total Class 8</t>
  </si>
  <si>
    <t>Additional Liquidity Requirements</t>
  </si>
  <si>
    <t>a. Large deposits</t>
  </si>
  <si>
    <t>b. Large other liabilities</t>
  </si>
  <si>
    <t>c. Large contingencies</t>
  </si>
  <si>
    <t>Total Additional Liquidity Requirements</t>
  </si>
  <si>
    <t>TOTAL REQUIRED LIQUIDITY</t>
  </si>
  <si>
    <t xml:space="preserve">                       Outstanding Amount</t>
  </si>
  <si>
    <t xml:space="preserve">                          Liquid Assets</t>
  </si>
  <si>
    <t xml:space="preserve">II    CALCULATION LIQUID ASSETS              </t>
  </si>
  <si>
    <t>Liquid assets:</t>
  </si>
  <si>
    <t xml:space="preserve">Cash and Deposit Balances </t>
  </si>
  <si>
    <t>Interbank Funds-Sold</t>
  </si>
  <si>
    <t>a. Reserve requirement</t>
  </si>
  <si>
    <t xml:space="preserve">b. Eligible Time Deposits and CD's ≤ 3 months </t>
  </si>
  <si>
    <t>Other Investments</t>
  </si>
  <si>
    <t>a. Eligible Government bonds and Treasury Paper ≤ 12 months ("GBT ≤ 12")</t>
  </si>
  <si>
    <t>b. Eligible Government Bonds and treasury Paper 12 &lt; T ≤ 36 m. ("GBT 12 &lt; T ≤36")</t>
  </si>
  <si>
    <t>c. Other marketable securities</t>
  </si>
  <si>
    <t>TOTAL LIQUID ASSETS</t>
  </si>
  <si>
    <t xml:space="preserve">III    CALCULATION LIQUIDITY POSITION             </t>
  </si>
  <si>
    <t xml:space="preserve">        Liquidity Position</t>
  </si>
  <si>
    <t xml:space="preserve">III    CALCULATION LIQUIDITY POSITION              </t>
  </si>
  <si>
    <t xml:space="preserve">Less: TOTAL REQUIRED LIQUIDITY </t>
  </si>
  <si>
    <t>LIQUIDITY POSITION { SURPLUS/(DEFICIT)}</t>
  </si>
  <si>
    <t>Supporting Schedule 21</t>
  </si>
  <si>
    <t>GROSS TO NET BALANCES</t>
  </si>
  <si>
    <t>GROSS BALANCE</t>
  </si>
  <si>
    <t>COMPENSATIONS</t>
  </si>
  <si>
    <t xml:space="preserve">SPECIFIC PROVISIONS/IMPAIRMENTS </t>
  </si>
  <si>
    <t>NET BALANCE</t>
  </si>
  <si>
    <t>FOREX</t>
  </si>
  <si>
    <t>Total Financial Assets measured at amotized cost</t>
  </si>
  <si>
    <t>Cash flow hedge hedge</t>
  </si>
  <si>
    <t>Time Deposits:</t>
  </si>
  <si>
    <t>LOANS:</t>
  </si>
  <si>
    <t>Intangible Assets</t>
  </si>
  <si>
    <t>Other Intangible Assets</t>
  </si>
  <si>
    <t>Total other Intangible Assets</t>
  </si>
  <si>
    <t>Accrued Interest Receivables</t>
  </si>
  <si>
    <t xml:space="preserve">Financial Liabilities measured at fair </t>
  </si>
  <si>
    <t xml:space="preserve">Total Financial Liabilities measured at  fair value </t>
  </si>
  <si>
    <t xml:space="preserve">Financial Liabilities measured at amortized cost </t>
  </si>
  <si>
    <t>DERIVATIVES - FINANCIAL LIABILITIES</t>
  </si>
  <si>
    <t>Total Derivatives - Financial Liabilities</t>
  </si>
  <si>
    <t>Deferred Tax Liabilities and all other provisions</t>
  </si>
  <si>
    <t>Total Deffered Tax Liabilities and all other provisions</t>
  </si>
  <si>
    <t>All Other Liabilties</t>
  </si>
  <si>
    <t>Items in Suspense</t>
  </si>
  <si>
    <t>LIABILITY INCLUDED IN DISPOSALS GROUPS CLASSIFIED AS HELD FOR SALE</t>
  </si>
  <si>
    <t>Qualifying as Secondary capital</t>
  </si>
  <si>
    <t>Supporting Schedule 22</t>
  </si>
  <si>
    <t>MATURITY</t>
  </si>
  <si>
    <t>REMAINING TERMS (IN MONTHS):</t>
  </si>
  <si>
    <t>Demand</t>
  </si>
  <si>
    <t>T&lt;=1</t>
  </si>
  <si>
    <t>1&lt;T&lt;=3</t>
  </si>
  <si>
    <t>3&lt;T&lt;=12</t>
  </si>
  <si>
    <t>12&lt;T&lt;=24</t>
  </si>
  <si>
    <t>T&gt;24</t>
  </si>
  <si>
    <t>Equity Instruments:</t>
  </si>
  <si>
    <t>Debt Instruments:</t>
  </si>
  <si>
    <t>Remaining terms (in months):</t>
  </si>
  <si>
    <t>Short Term Debentures:</t>
  </si>
  <si>
    <t>Long Term Debentures:</t>
  </si>
  <si>
    <t>Total investments in entities accounted for using the equity method</t>
  </si>
  <si>
    <t xml:space="preserve">OTHER ASSETS </t>
  </si>
  <si>
    <t>A. PERIOD</t>
  </si>
  <si>
    <t>B. CUMULATIVE</t>
  </si>
  <si>
    <t>FINANCIAL LIABILITIES:</t>
  </si>
  <si>
    <t>Financial Liabilities measured at fair value</t>
  </si>
  <si>
    <t xml:space="preserve">     Debt Instruments</t>
  </si>
  <si>
    <t xml:space="preserve">     Other financial instruments</t>
  </si>
  <si>
    <t>Total Financial Liabilities measured at amortized cost</t>
  </si>
  <si>
    <t xml:space="preserve">Limited Life Redeemable Preference Shares </t>
  </si>
  <si>
    <t>NET SURPLUS/(DEFICIT)</t>
  </si>
  <si>
    <t>Supporting Schedule 23</t>
  </si>
  <si>
    <t>LARGE DEPOSITORS</t>
  </si>
  <si>
    <t>1% of Class 2:</t>
  </si>
  <si>
    <t>CODE</t>
  </si>
  <si>
    <t>MATURITY DATE</t>
  </si>
  <si>
    <t>BALANCE:</t>
  </si>
  <si>
    <t>QUALIFYING DEPOSIT</t>
  </si>
  <si>
    <t>PER DEPOSIT</t>
  </si>
  <si>
    <t>Supporting Schedule 24</t>
  </si>
  <si>
    <t>Non-resident</t>
  </si>
  <si>
    <t>BALANCE PREVIOUS MONTH</t>
  </si>
  <si>
    <t>Add new deposits</t>
  </si>
  <si>
    <t>Interest</t>
  </si>
  <si>
    <t>Less: withdrawals</t>
  </si>
  <si>
    <t>Less: shift to time deposits</t>
  </si>
  <si>
    <t>Balance this month</t>
  </si>
  <si>
    <t>NUMBER OF ACCOUNTS</t>
  </si>
  <si>
    <t>Supporting Schedule 30A</t>
  </si>
  <si>
    <t>(OVERDRAWN) CURRENT ACCOUNT OVERDRAFTS</t>
  </si>
  <si>
    <t xml:space="preserve">CURRENT ACCOUNT OVERDRAFTS </t>
  </si>
  <si>
    <t>CURRENT ACOUNT OVERDRAFTS</t>
  </si>
  <si>
    <t>OVERDRAWN CURRENT ACCOUNT OVERDRAFTS</t>
  </si>
  <si>
    <t>BALANCE</t>
  </si>
  <si>
    <t>LIMITS</t>
  </si>
  <si>
    <t>EXCESS</t>
  </si>
  <si>
    <t>TOTAL CURRENT ACCOUNT OVERDRAFTS</t>
  </si>
  <si>
    <t>Supporting Schedule 30B</t>
  </si>
  <si>
    <t>DELINQUENT AND NON-PERFORMING</t>
  </si>
  <si>
    <t xml:space="preserve"> LOANS</t>
  </si>
  <si>
    <t xml:space="preserve">           ITEM</t>
  </si>
  <si>
    <t>DELINQUENT AND NON-PERFORMING LOANS</t>
  </si>
  <si>
    <t>DELINQUENT AND NON-PERFORMING OTHER LOANS</t>
  </si>
  <si>
    <t>AMOUNTS DELINQUENT AND NON-PERFORMING</t>
  </si>
  <si>
    <t xml:space="preserve">PAST DUE DAYS </t>
  </si>
  <si>
    <t>30 - 89</t>
  </si>
  <si>
    <t>90 - 119</t>
  </si>
  <si>
    <t>120 - 179</t>
  </si>
  <si>
    <t>180 and over</t>
  </si>
  <si>
    <t>Current Account Overdraft</t>
  </si>
  <si>
    <t>Total Current Account Overdraft</t>
  </si>
  <si>
    <t>Total Term Loans</t>
  </si>
  <si>
    <t xml:space="preserve">1403 000 </t>
  </si>
  <si>
    <t>Governments - Construction Loans</t>
  </si>
  <si>
    <t>1403 011</t>
  </si>
  <si>
    <t>Governments - all other mortgages</t>
  </si>
  <si>
    <t>Other Depository Corporations - Construction Loans</t>
  </si>
  <si>
    <t>1403 031</t>
  </si>
  <si>
    <t>Other Depository Corporations - all other mortgages</t>
  </si>
  <si>
    <t>Other Financial Corporations - Construction Loans</t>
  </si>
  <si>
    <t>1403 041</t>
  </si>
  <si>
    <t>Other Financial Corporations - all other mortgages</t>
  </si>
  <si>
    <t>Public Nonfinancial Corporations - Construction Loans</t>
  </si>
  <si>
    <t>1403 051</t>
  </si>
  <si>
    <t>Public Nonfinancial Corporations - all other mortgages</t>
  </si>
  <si>
    <t>Other Nonfinancial Corporations - Construction Loans</t>
  </si>
  <si>
    <t>1403 061</t>
  </si>
  <si>
    <t>Other Nonfinancial Corporations - all other mortgages</t>
  </si>
  <si>
    <t>Households - Construction Loans</t>
  </si>
  <si>
    <t>1403 071</t>
  </si>
  <si>
    <t>Households - all other mortgages</t>
  </si>
  <si>
    <t xml:space="preserve">Other - Construction Loans </t>
  </si>
  <si>
    <t>1403 091</t>
  </si>
  <si>
    <t>Other - all other mortgages</t>
  </si>
  <si>
    <t xml:space="preserve">1404 000    </t>
  </si>
  <si>
    <t>Total Finance Leases:</t>
  </si>
  <si>
    <t xml:space="preserve">1405 000    </t>
  </si>
  <si>
    <t>Total Other loans</t>
  </si>
  <si>
    <t>TOTAL DELINQUENT AND NON-PERFORMING OTHER LOANS</t>
  </si>
  <si>
    <t>Supporting Schedule 31</t>
  </si>
  <si>
    <t>PLEDGED ASSETS</t>
  </si>
  <si>
    <t xml:space="preserve">MATURITY DATE OF PLEDGED ASSETS </t>
  </si>
  <si>
    <t>NAME OF PARTY ON BEHALF OF WHOM THE ASSET HAS BEEN PLEDGED</t>
  </si>
  <si>
    <t>NAME OF BENEFICIARY PLEDGE</t>
  </si>
  <si>
    <t>Non-Resident</t>
  </si>
  <si>
    <t>10</t>
  </si>
  <si>
    <t>20</t>
  </si>
  <si>
    <t>30</t>
  </si>
  <si>
    <t>40</t>
  </si>
  <si>
    <t>50</t>
  </si>
  <si>
    <t>60</t>
  </si>
  <si>
    <t>70</t>
  </si>
  <si>
    <t>80</t>
  </si>
  <si>
    <t>90</t>
  </si>
  <si>
    <t>100</t>
  </si>
  <si>
    <t>110</t>
  </si>
  <si>
    <t>120</t>
  </si>
  <si>
    <t>130</t>
  </si>
  <si>
    <t>140</t>
  </si>
  <si>
    <t>150</t>
  </si>
  <si>
    <t>160</t>
  </si>
  <si>
    <t>170</t>
  </si>
  <si>
    <t>Supporting Schedule 32</t>
  </si>
  <si>
    <t>INTEREST RATE REPRICING</t>
  </si>
  <si>
    <t>REMAINING TERMS (IN MONTHS)</t>
  </si>
  <si>
    <t>Current Accounts Overdrafts</t>
  </si>
  <si>
    <t>Financial Leases</t>
  </si>
  <si>
    <t>CUSTOMER'S LIABILITY ON BANKERS ACCEPTANCES</t>
  </si>
  <si>
    <t xml:space="preserve">          A. PERIOD</t>
  </si>
  <si>
    <t xml:space="preserve">          B. CUMULATIVE</t>
  </si>
  <si>
    <t>Financial Liabilities measured at amortized cost:</t>
  </si>
  <si>
    <t>Derivatives Held for Trading</t>
  </si>
  <si>
    <t>Derivatives Held for Hedging</t>
  </si>
  <si>
    <t>Total Derivatives - Financial  Liabilities</t>
  </si>
  <si>
    <t>NET SURPLUS /(DEFICIT)</t>
  </si>
  <si>
    <t>Supporting Schedule 40</t>
  </si>
  <si>
    <t>RESERVE REQUIREMENT</t>
  </si>
  <si>
    <t>Government</t>
  </si>
  <si>
    <t>2101 301</t>
  </si>
  <si>
    <t>of which: Commercial banks</t>
  </si>
  <si>
    <t>2101 302</t>
  </si>
  <si>
    <t>Total Other Depository Corporations excluding Commercial banks</t>
  </si>
  <si>
    <t>2102 301</t>
  </si>
  <si>
    <t>2102 302</t>
  </si>
  <si>
    <t>Total Other Depository Corporations excluding Commercial Banks</t>
  </si>
  <si>
    <t>2103 301</t>
  </si>
  <si>
    <t>2103 302</t>
  </si>
  <si>
    <t>2104 600</t>
  </si>
  <si>
    <t xml:space="preserve">  Total Deposits</t>
  </si>
  <si>
    <t>2202 301</t>
  </si>
  <si>
    <t>2202 302</t>
  </si>
  <si>
    <t>2402 001</t>
  </si>
  <si>
    <t>2402 002</t>
  </si>
  <si>
    <t>TOTAL DOMESTIC DEBT</t>
  </si>
  <si>
    <t>Less: Resident time deposits &gt; 2 year remining term (SS 46)</t>
  </si>
  <si>
    <t>TOTAL ADJUSTED DOMESTIC DEBT</t>
  </si>
  <si>
    <t>Supporting Schedule 41</t>
  </si>
  <si>
    <t>SHORT TERM NET FOREIGN ASSETS</t>
  </si>
  <si>
    <t xml:space="preserve">       NON-RESIDENT ≤ 1 year </t>
  </si>
  <si>
    <t xml:space="preserve">       NON-RESIDENT &gt; 1 year </t>
  </si>
  <si>
    <t xml:space="preserve"> TOTAL </t>
  </si>
  <si>
    <t xml:space="preserve"> XCG </t>
  </si>
  <si>
    <t xml:space="preserve"> Forex </t>
  </si>
  <si>
    <t>CASH AND DEMAND BALANCES</t>
  </si>
  <si>
    <t>Central Bank</t>
  </si>
  <si>
    <t>Total Cash and Demand Balances</t>
  </si>
  <si>
    <t xml:space="preserve">      NON-RESIDENT &lt; 1 year</t>
  </si>
  <si>
    <t xml:space="preserve">      NON-RESIDENT ≥ 1 year</t>
  </si>
  <si>
    <t>Derivative Financial Instruments</t>
  </si>
  <si>
    <t>Total Derivatives Financial Instruments</t>
  </si>
  <si>
    <t>All Other Non-current assets</t>
  </si>
  <si>
    <t>Total Non-current Assets held for sale and discontinued operations</t>
  </si>
  <si>
    <t>Dividend Receivable</t>
  </si>
  <si>
    <t>TOTAL ASSETS  (Total Acc. #11 through #19)</t>
  </si>
  <si>
    <t>Total Financial Liabilities designated at  fair value through profit or loss</t>
  </si>
  <si>
    <t xml:space="preserve"> OTHER LIABILITIES</t>
  </si>
  <si>
    <t>Subordinated Debentures:</t>
  </si>
  <si>
    <t>Limited Life Redeemable Preferrence Share</t>
  </si>
  <si>
    <t>TOTAL LIABILITIES (Total Acc. #21 through #29)</t>
  </si>
  <si>
    <t>SHORT TERM NET FOREIGN ASSETS POSITION</t>
  </si>
  <si>
    <t>TOTAL NET FOREIGN ASSETS POSITION</t>
  </si>
  <si>
    <t>Supporting Schedule 42</t>
  </si>
  <si>
    <t>WEEKLY NET FOREIGN ASSET</t>
  </si>
  <si>
    <t>Reporting frequency : weekly</t>
  </si>
  <si>
    <t>in XCG</t>
  </si>
  <si>
    <t>Claims on Non-Residents in Foreign Currency (Non-Resident; Forex)</t>
  </si>
  <si>
    <t>Claims on Non-Residents in N.A. guilders (Non-Resident; XCG)</t>
  </si>
  <si>
    <t>Total Claims on Non-Residents</t>
  </si>
  <si>
    <t>Liabilities to Non-Residents in Foreign Currency (Non-Resident; Forex)</t>
  </si>
  <si>
    <t>Liabilities to Non-Residents in N.A. guilders (Non-Resident; XCG)</t>
  </si>
  <si>
    <t>Total Liabilities to Non-Residents</t>
  </si>
  <si>
    <t>Net Foreign Position (30-60)</t>
  </si>
  <si>
    <t>B9 Position (10-40)</t>
  </si>
  <si>
    <t>Memorandum Items</t>
  </si>
  <si>
    <t>Liabilities to Government(s)</t>
  </si>
  <si>
    <t>Curacao</t>
  </si>
  <si>
    <t>Sint Maarten</t>
  </si>
  <si>
    <t>Former Central Government</t>
  </si>
  <si>
    <t>Assets to Government(s)</t>
  </si>
  <si>
    <t>Supporting Schedule 43A</t>
  </si>
  <si>
    <t>DOMESTIC LOANS AND ACCEPTANCES</t>
  </si>
  <si>
    <t>Reporting frequency :  quarterly</t>
  </si>
  <si>
    <t>PRIVATE SECTOR</t>
  </si>
  <si>
    <t>ISIC CODE</t>
  </si>
  <si>
    <t>TOTAL LOANS AND ACCEPTANCES</t>
  </si>
  <si>
    <t>CURRENT ACCOUNTS OVERDRAFTS</t>
  </si>
  <si>
    <t>TERM LOANS AND LEASES ≤ 1 YEAR</t>
  </si>
  <si>
    <t>TERM LOANS AND LEASES &gt; 1 YEAR</t>
  </si>
  <si>
    <t>MORTGAGES</t>
  </si>
  <si>
    <t>FINANCE LEASES</t>
  </si>
  <si>
    <t>OTHER LOANS</t>
  </si>
  <si>
    <t>ACCEPTANCES</t>
  </si>
  <si>
    <t>a. Enterprises</t>
  </si>
  <si>
    <t>Agriculture: Forestry and Fishing</t>
  </si>
  <si>
    <t>01-05</t>
  </si>
  <si>
    <t>Mining</t>
  </si>
  <si>
    <t>10-14</t>
  </si>
  <si>
    <t>Manufacturing</t>
  </si>
  <si>
    <t>Food, Beverage and Tobacco</t>
  </si>
  <si>
    <t>15-16</t>
  </si>
  <si>
    <t>Textiles and leather products</t>
  </si>
  <si>
    <t>17-19</t>
  </si>
  <si>
    <t>Wood and Wood products</t>
  </si>
  <si>
    <t>Paper, Printing and Publishing</t>
  </si>
  <si>
    <t>21-22</t>
  </si>
  <si>
    <t>Chemicals and Petroleum Products</t>
  </si>
  <si>
    <t>23-24</t>
  </si>
  <si>
    <t>Rubber, Plastic Products and Other Non-metallic Products</t>
  </si>
  <si>
    <t>25-26</t>
  </si>
  <si>
    <t>Basic metal industry</t>
  </si>
  <si>
    <t>Other manufacturing industries</t>
  </si>
  <si>
    <t>28-37</t>
  </si>
  <si>
    <t>Electricity, Gas and Water</t>
  </si>
  <si>
    <t>40-41</t>
  </si>
  <si>
    <t>Construction</t>
  </si>
  <si>
    <t>Wholesale and Retail Trade</t>
  </si>
  <si>
    <t>50-52</t>
  </si>
  <si>
    <t>Restaurants and Hotels</t>
  </si>
  <si>
    <t>Transport, Storage and Communication</t>
  </si>
  <si>
    <t>60-64</t>
  </si>
  <si>
    <t>Financing, Insurance, Real Estate and Business Services</t>
  </si>
  <si>
    <t>65-74</t>
  </si>
  <si>
    <t>Other Services</t>
  </si>
  <si>
    <t>75-93</t>
  </si>
  <si>
    <t>Activities not adequately defined</t>
  </si>
  <si>
    <t>b. Individuals</t>
  </si>
  <si>
    <t>Individuals</t>
  </si>
  <si>
    <t>TOTAL LOANS AND ACCEPTANCES TO THE PRIVATE SECTOR</t>
  </si>
  <si>
    <t>PUBLIC SECTOR</t>
  </si>
  <si>
    <t>TERM LOANS AND LEASES &lt; 1 YEAR</t>
  </si>
  <si>
    <t>TERM LOANS AND LEASES ≥ 1 YEAR</t>
  </si>
  <si>
    <t>Public Sector Entities</t>
  </si>
  <si>
    <t>TOTAL LOANS AND ACCEPTANCES TO THE PUBLIC SECTOR</t>
  </si>
  <si>
    <t>TOTAL LOANS AND ACCEPTANCES TO THE PRIVATE AND PUBLIC SECTOR</t>
  </si>
  <si>
    <t>Supporting Schedule 43B</t>
  </si>
  <si>
    <t>NEW DOMESTIC LOANS AND ACCEPTANCES</t>
  </si>
  <si>
    <t>*) Only newly extended new loans created in the reporting quarter</t>
  </si>
  <si>
    <t>Supporting Schedule 44</t>
  </si>
  <si>
    <t>CREDIT CARD AND CAR LOANS</t>
  </si>
  <si>
    <t>NONRESIDENT</t>
  </si>
  <si>
    <t>CREDIT CARD</t>
  </si>
  <si>
    <t>Total Credit Card Loans</t>
  </si>
  <si>
    <t>CAR LOANS</t>
  </si>
  <si>
    <t>Total Car Loans</t>
  </si>
  <si>
    <t>Supporting Schedule 45</t>
  </si>
  <si>
    <t>NEW DOMESTIC LOANS BY TYPE AND ACCEPTANCES</t>
  </si>
  <si>
    <t>*) Only newly created and extended new loans in the reporting quarter</t>
  </si>
  <si>
    <t>LOANS AND ACCEPTANCES</t>
  </si>
  <si>
    <t>Business loans</t>
  </si>
  <si>
    <t>Consumer loans:</t>
  </si>
  <si>
    <t>Mortgage loans:</t>
  </si>
  <si>
    <t>Credit cards</t>
  </si>
  <si>
    <t>Car</t>
  </si>
  <si>
    <t>(Purchase of) RE</t>
  </si>
  <si>
    <t xml:space="preserve">     Governments</t>
  </si>
  <si>
    <t>1401 011</t>
  </si>
  <si>
    <t xml:space="preserve">           Of which Agencies and Institutions</t>
  </si>
  <si>
    <t>Goverments excluding Agencies and Inst.</t>
  </si>
  <si>
    <t xml:space="preserve">     Other Depository Corporations</t>
  </si>
  <si>
    <t xml:space="preserve">     Other Financial Corporations</t>
  </si>
  <si>
    <t xml:space="preserve">     Public Nonfinancial Corporations</t>
  </si>
  <si>
    <t xml:space="preserve">     Other Nonfinancial Corporations</t>
  </si>
  <si>
    <t xml:space="preserve">     Households</t>
  </si>
  <si>
    <t xml:space="preserve">     Other </t>
  </si>
  <si>
    <t>1402 011</t>
  </si>
  <si>
    <t>1404 011</t>
  </si>
  <si>
    <t>1405 011</t>
  </si>
  <si>
    <t>1501 0011</t>
  </si>
  <si>
    <t>Supporting Schedule 46</t>
  </si>
  <si>
    <t>MATURITY OF TIME DEPOSITS</t>
  </si>
  <si>
    <t>REMAINING TERM  OF TIME DEPOSITS</t>
  </si>
  <si>
    <t>Less than one month</t>
  </si>
  <si>
    <t>One month to one year</t>
  </si>
  <si>
    <t>One to two years</t>
  </si>
  <si>
    <t>Two years or more</t>
  </si>
  <si>
    <t>TOTAL TERM DEPOSITS</t>
  </si>
  <si>
    <t>Supporting Schedule 47</t>
  </si>
  <si>
    <t>YIELD CURVES AND PLEDGING RATE</t>
  </si>
  <si>
    <t xml:space="preserve"> In percentages</t>
  </si>
  <si>
    <t xml:space="preserve">SUPPORTING SCHEDULE  CBCS </t>
  </si>
  <si>
    <t>EFFECTIVE YIELDS</t>
  </si>
  <si>
    <t>EFFECTIVE YIELD</t>
  </si>
  <si>
    <t>1 Month</t>
  </si>
  <si>
    <t>3 Months</t>
  </si>
  <si>
    <t>6 Months</t>
  </si>
  <si>
    <t>9 Months</t>
  </si>
  <si>
    <t>1 Year</t>
  </si>
  <si>
    <t>2 Years</t>
  </si>
  <si>
    <t>3 Years</t>
  </si>
  <si>
    <t>4 Years</t>
  </si>
  <si>
    <t>5 Years</t>
  </si>
  <si>
    <t>6 Years</t>
  </si>
  <si>
    <t>7 Years</t>
  </si>
  <si>
    <t>8 Years</t>
  </si>
  <si>
    <t>9 Years</t>
  </si>
  <si>
    <t>10 Years</t>
  </si>
  <si>
    <t>11 Years</t>
  </si>
  <si>
    <t>12 Years</t>
  </si>
  <si>
    <t>13 Years</t>
  </si>
  <si>
    <t>14 Years</t>
  </si>
  <si>
    <t>15 Years</t>
  </si>
  <si>
    <t>20 Years</t>
  </si>
  <si>
    <t>25 Years</t>
  </si>
  <si>
    <t>30 Years</t>
  </si>
  <si>
    <t>PLEDGING RATE</t>
  </si>
  <si>
    <t>Pledging rate</t>
  </si>
  <si>
    <t>Supporting Schedule 48</t>
  </si>
  <si>
    <t>BONDS AND TREASURY PAPERS</t>
  </si>
  <si>
    <t>CURAÇAO AND SINT MAARTEN</t>
  </si>
  <si>
    <t>OUTSTANDING AMOUNTS</t>
  </si>
  <si>
    <t>CURAÇAO</t>
  </si>
  <si>
    <t>Outstanding Bonds</t>
  </si>
  <si>
    <t>-Public</t>
  </si>
  <si>
    <t>-Private</t>
  </si>
  <si>
    <t>-Loans APC</t>
  </si>
  <si>
    <t xml:space="preserve">-SVB debt </t>
  </si>
  <si>
    <t>Sub-total</t>
  </si>
  <si>
    <t>-Outstanding promissory notes</t>
  </si>
  <si>
    <t xml:space="preserve">Total </t>
  </si>
  <si>
    <t>SINT MAARTEN</t>
  </si>
  <si>
    <t>-Loans APS</t>
  </si>
  <si>
    <t xml:space="preserve">-SZV debt </t>
  </si>
  <si>
    <t>Supporting Schedule 49</t>
  </si>
  <si>
    <t>OFFICIAL RESERVES</t>
  </si>
  <si>
    <t>GOLD</t>
  </si>
  <si>
    <t>Total Gold</t>
  </si>
  <si>
    <t>Demand deposits (Nostro RC VV)</t>
  </si>
  <si>
    <t>Cash foreign currency</t>
  </si>
  <si>
    <t>Time deposits (Nostro Deposits VV)</t>
  </si>
  <si>
    <t>SECURITIES</t>
  </si>
  <si>
    <t>- Long Term Debentures (Nostro Securities VV)</t>
  </si>
  <si>
    <t>- Other (Nostro Investments VV)</t>
  </si>
  <si>
    <t>TOTAL OFFICIAL RESERVES</t>
  </si>
  <si>
    <t>SUB-REPORT I</t>
  </si>
  <si>
    <t>GOVERNMENTS OF CURAÇAO AND SINT MAARTEN</t>
  </si>
  <si>
    <t>FORMER (N.A.) GOVERNMENT</t>
  </si>
  <si>
    <t xml:space="preserve">AND THEIR AGENCIES AND INSTITUTIONS </t>
  </si>
  <si>
    <t xml:space="preserve">                                                      </t>
  </si>
  <si>
    <t>GOVERNMENT OF CURAÇAO (1)  RESIDENT</t>
  </si>
  <si>
    <t>GOVERNMENT OF CURAÇAO (2)      NON-RESIDENT</t>
  </si>
  <si>
    <t>GOVERNMENT OF SINT MAARTEN  (3)  RESIDENT</t>
  </si>
  <si>
    <t>GOVERNMENT OF SINT MAARTEN  (4)  NON-RESIDENT</t>
  </si>
  <si>
    <t>FORMER (N.A) GOVERNMENT (5) RESIDENT</t>
  </si>
  <si>
    <t>FORMER (N.A) GOVERNMENT (6) NON- RESIDENT</t>
  </si>
  <si>
    <t xml:space="preserve">TOTAL GOVERNMENT (7) </t>
  </si>
  <si>
    <t>INVESTMENTS :</t>
  </si>
  <si>
    <t xml:space="preserve">     Governments </t>
  </si>
  <si>
    <t>1301 211</t>
  </si>
  <si>
    <t xml:space="preserve">     of which Agencies and Institutions</t>
  </si>
  <si>
    <t>1303 111</t>
  </si>
  <si>
    <t>1303 211</t>
  </si>
  <si>
    <t>Total Financial Assets measured at amortized cost (Governments)</t>
  </si>
  <si>
    <t>Derivatives Financial Assets:</t>
  </si>
  <si>
    <t>1305 010</t>
  </si>
  <si>
    <t>1305 011</t>
  </si>
  <si>
    <t>Total Investments (Governments)</t>
  </si>
  <si>
    <t>Current Account Overdrafts:</t>
  </si>
  <si>
    <t>Term Loans:</t>
  </si>
  <si>
    <t>CLASS 1 : ASSETS (continued)</t>
  </si>
  <si>
    <t>Mortgages:</t>
  </si>
  <si>
    <t>Finance Leases:</t>
  </si>
  <si>
    <t>Other Loans:</t>
  </si>
  <si>
    <t>Less: Specific Provisions on Loans</t>
  </si>
  <si>
    <t>Total Loans (Governments)</t>
  </si>
  <si>
    <t>CUSTOMERS' LIABILITY ON BANKERS ACCEPTANCES:</t>
  </si>
  <si>
    <t>1501 100</t>
  </si>
  <si>
    <t>1501 011</t>
  </si>
  <si>
    <t>OTHER ASSETS :</t>
  </si>
  <si>
    <t>1900 010</t>
  </si>
  <si>
    <t>1901 011</t>
  </si>
  <si>
    <t>Total Other Assets (Governments)</t>
  </si>
  <si>
    <t>TOTAL ASSETS  (Governments. Total Accounts #13 through #19)</t>
  </si>
  <si>
    <t>DEPOSITS:</t>
  </si>
  <si>
    <t>Demand Deposits:</t>
  </si>
  <si>
    <t>2101 111</t>
  </si>
  <si>
    <t>2102 111</t>
  </si>
  <si>
    <t>2103 111</t>
  </si>
  <si>
    <t>Total Deposits (Governments)</t>
  </si>
  <si>
    <t>CLASS 2 : LIABILITIES (continued)</t>
  </si>
  <si>
    <t>GOVERNMENT OF CURAÇAO (2)  NON-RESIDENT</t>
  </si>
  <si>
    <t>Financial Liabilities designated at fair value through profit or loss</t>
  </si>
  <si>
    <t xml:space="preserve">     Debt Instruments:</t>
  </si>
  <si>
    <t>2201 110</t>
  </si>
  <si>
    <t>2201 111</t>
  </si>
  <si>
    <t xml:space="preserve">     Other financial instruments:</t>
  </si>
  <si>
    <t>2201 210</t>
  </si>
  <si>
    <t>2201 211</t>
  </si>
  <si>
    <t>Total Financial Liabilities designated at  fair value through profit or loss (Governments)</t>
  </si>
  <si>
    <t>2202 110</t>
  </si>
  <si>
    <t>2202 111</t>
  </si>
  <si>
    <t>Total Financial Liabilities (Governments)</t>
  </si>
  <si>
    <t>DERIVATIVES FINANCIAL LIABILITIES:</t>
  </si>
  <si>
    <t>2300 010</t>
  </si>
  <si>
    <t>2300 011</t>
  </si>
  <si>
    <t>BANKERS' LIABILITY FOR ACCEPTANCES OUTSTANDING</t>
  </si>
  <si>
    <t>2500 010</t>
  </si>
  <si>
    <t>2500 011</t>
  </si>
  <si>
    <t xml:space="preserve"> OTHER LIABILITIES:</t>
  </si>
  <si>
    <t>2600 010</t>
  </si>
  <si>
    <t>2600 011</t>
  </si>
  <si>
    <t>TOTAL LIABILITIES  (Governments. Total Accounts # 21 through #26)</t>
  </si>
  <si>
    <t>CLASS 8: CONTINGENT LIABILITIES</t>
  </si>
  <si>
    <t>8100 010</t>
  </si>
  <si>
    <t>8100 011</t>
  </si>
  <si>
    <t>SUB-REPORT II</t>
  </si>
  <si>
    <t xml:space="preserve">MORTGAGES </t>
  </si>
  <si>
    <t>CONFIDENTIAL</t>
  </si>
  <si>
    <t xml:space="preserve">PART IIA: MORTGAGES FOR (PURCHASE OF) REAL ESTATE </t>
  </si>
  <si>
    <t>MORTGAGES FOR (PURCHASE OF) REAL ESTATE</t>
  </si>
  <si>
    <t>1403 001</t>
  </si>
  <si>
    <t>Mortgages for (purchase of) real estate to:</t>
  </si>
  <si>
    <t>Total mortgages for (purcahase of) real estate</t>
  </si>
  <si>
    <t>PART  IIB: MORTGAGES CONSTRUCTION LOANS</t>
  </si>
  <si>
    <t>MORTGAGES CONSTRUCTION LOANS</t>
  </si>
  <si>
    <t>1403 002</t>
  </si>
  <si>
    <t>Mortgages construction loans to:</t>
  </si>
  <si>
    <t>1403 012</t>
  </si>
  <si>
    <t>1403 032</t>
  </si>
  <si>
    <t>1403 042</t>
  </si>
  <si>
    <t>1403 052</t>
  </si>
  <si>
    <t>1403 062</t>
  </si>
  <si>
    <t>1403 072</t>
  </si>
  <si>
    <t>1403 092</t>
  </si>
  <si>
    <t>Total mortgages construction loans</t>
  </si>
  <si>
    <t>(continue) SUB-REPORT II</t>
  </si>
  <si>
    <t>CENTRALE BANK VAN CURAÇAO EN SINT MAARTEN</t>
  </si>
  <si>
    <t>PART IIC: MORTGAGES OTHERS</t>
  </si>
  <si>
    <t>MORTGAGES OTHERS</t>
  </si>
  <si>
    <t>1403 003</t>
  </si>
  <si>
    <t>Mortgages other loans to:</t>
  </si>
  <si>
    <t>1403 013</t>
  </si>
  <si>
    <t>1403 033</t>
  </si>
  <si>
    <t>1403 043</t>
  </si>
  <si>
    <t>1403 053</t>
  </si>
  <si>
    <t>1403 063</t>
  </si>
  <si>
    <t>1403 073</t>
  </si>
  <si>
    <t>1403 093</t>
  </si>
  <si>
    <t>Total mortgage other loans</t>
  </si>
  <si>
    <t>PART IID: MORTGAGES MEETING THE QUALIFICATION CRITERIA</t>
  </si>
  <si>
    <t>MORTGAGES MEETING THE QUALIFICATION CRITERIA</t>
  </si>
  <si>
    <t>1403 004</t>
  </si>
  <si>
    <t>Mortgages meeting qualification criteria:</t>
  </si>
  <si>
    <t>1403 014</t>
  </si>
  <si>
    <t>1403 034</t>
  </si>
  <si>
    <t>1403 044</t>
  </si>
  <si>
    <t>1403 054</t>
  </si>
  <si>
    <t>1403 064</t>
  </si>
  <si>
    <t>1403 074</t>
  </si>
  <si>
    <t>1403 094</t>
  </si>
  <si>
    <t>Total mortgages meeting qualification criteria:</t>
  </si>
  <si>
    <t>Of which: with Loan-to-value ratios between 50% up to and including 70%</t>
  </si>
  <si>
    <t>Of which: with Loan-to-value ratios up to and including 50%</t>
  </si>
  <si>
    <t>Supporting Schedule 50</t>
  </si>
  <si>
    <t>CURRENCY IN CIRCULATION</t>
  </si>
  <si>
    <t>Total Currency in Circulation</t>
  </si>
  <si>
    <t>Total Government Agencies and Institutions</t>
  </si>
  <si>
    <t>Current Account SVB</t>
  </si>
  <si>
    <t>TOTAL CURRENCY IN CIRCULATION</t>
  </si>
  <si>
    <t>Supporting Schedule 51</t>
  </si>
  <si>
    <t>COMMERCIAL BANK LIABILITIES</t>
  </si>
  <si>
    <t>C/A BALANCES COMMERCIAL BANKS</t>
  </si>
  <si>
    <t>TOTAL AMOUNTS</t>
  </si>
  <si>
    <t>C/A in guilders</t>
  </si>
  <si>
    <t>-/- Current Account PSB Bank</t>
  </si>
  <si>
    <t>C/A in foreign currency</t>
  </si>
  <si>
    <t>TOTAL C/A BALANCES COMMERCIAL BANKS</t>
  </si>
  <si>
    <t>NEGATIVE C/A BALANCES COMMERCIAL BANKS</t>
  </si>
  <si>
    <t>TOTAL NEGATIVE C/A BALANCES COMMERCIAL BANKS</t>
  </si>
  <si>
    <t>Total Required Reserves</t>
  </si>
  <si>
    <t>Total Certificates of Deposits</t>
  </si>
  <si>
    <t>TOTAL TIME DEPOSITS</t>
  </si>
  <si>
    <t>Supporting Schedule 52</t>
  </si>
  <si>
    <t>OTHER LIABILITIES PRIVATE SECTOR, MISC</t>
  </si>
  <si>
    <t>LIABILITY SIDE</t>
  </si>
  <si>
    <t>DEMAND DEPOSITS PRIVATE SECTOR</t>
  </si>
  <si>
    <t>Total Deposits of other residents</t>
  </si>
  <si>
    <t>from GL</t>
  </si>
  <si>
    <t xml:space="preserve"> Current Account PSB Bank</t>
  </si>
  <si>
    <t>-/-</t>
  </si>
  <si>
    <t>Deposits excl. from Reserves</t>
  </si>
  <si>
    <t>Total Demand Deposits Private Sector</t>
  </si>
  <si>
    <t>TIME DEPOSITS PRIVATE SECTOR</t>
  </si>
  <si>
    <t>Time deposits Stichting Ontwikkeling NA</t>
  </si>
  <si>
    <t>Other Time deposits</t>
  </si>
  <si>
    <t>Total Time Deposits Private Sector</t>
  </si>
  <si>
    <t>MISCELLANEOUS</t>
  </si>
  <si>
    <t>+/+</t>
  </si>
  <si>
    <t>Total Miscellaneous</t>
  </si>
  <si>
    <t>Supporting Schedule 53</t>
  </si>
  <si>
    <t>MISCELLANEOUS (ASSETS)</t>
  </si>
  <si>
    <t>MISCELLANEOUS ASSETS</t>
  </si>
  <si>
    <t>Tangible Assets</t>
  </si>
  <si>
    <t>Other Assets</t>
  </si>
  <si>
    <t>TOTAL MISCELLANEOUS ASSETS</t>
  </si>
  <si>
    <t>Supporting Schedule 42A</t>
  </si>
  <si>
    <t>WEEKLY NET FOREIGN ASSET CBCS</t>
  </si>
  <si>
    <t>Cash Foreign Currency</t>
  </si>
  <si>
    <t>OTHER</t>
  </si>
  <si>
    <t>Other Liabilities</t>
  </si>
  <si>
    <t>Total Nostro Investments</t>
  </si>
  <si>
    <t>NET FOREIGN POSITION (50-70-80)</t>
  </si>
  <si>
    <t>Validation Description</t>
  </si>
  <si>
    <t>Schedulename</t>
  </si>
  <si>
    <t>Result</t>
  </si>
  <si>
    <t>ACTIVE</t>
  </si>
  <si>
    <t>Acct 1000 Total Assets = Act 3800 Total Liabilties and Capital</t>
  </si>
  <si>
    <t>Balance sheet</t>
  </si>
  <si>
    <t>Total Asset &gt;= 1</t>
  </si>
  <si>
    <t>Total Liabilities&gt;= 1</t>
  </si>
  <si>
    <t>Acct 3105200 Net Income Current Period from Balance Sheet = Acct 7900 Net Income Current Period from the P&amp;L</t>
  </si>
  <si>
    <t>Total Subordinated Deb qualifying as sec cap SS 1B Cap= account 2801100 and 2802  from Balance Sheet</t>
  </si>
  <si>
    <t>Acct 2103 Total Time deposits SS20 Liquidity schedule Res = Total Time deposits SS21 Gross to Net balances Res</t>
  </si>
  <si>
    <t>SS20 Liquidity Report</t>
  </si>
  <si>
    <t>Acct 2103 Total Time deposits SS20 Liquidity schedule NRes = Total Time deposits SS21 Gross to Net balances NRes</t>
  </si>
  <si>
    <t>Acct 2201 Total Fin Liab at fair value SS20 Liquidity schedule Res = Total Fin Liab at fair value SS21 Gross to Net balances Res</t>
  </si>
  <si>
    <t>Acct 2201 Total Fin Liab at fair value SS20 Liquidity schedule NRes = Total Fin Liab at fair value SS21 Gross to Net balances NRes</t>
  </si>
  <si>
    <t>Acct 2202 Total Fin Liab at amortized cost SS20 Liquidity schedule Res = Total Fin Liab at amortized cost SS21 Gross to Net balances Res</t>
  </si>
  <si>
    <t>Acct 2202 Total Fin Liab at amortized cost SS20 Liquidity schedule NRes = Total Fin Liab at amortized cost SS21 Gross to Net balances NRes</t>
  </si>
  <si>
    <t>Acc 2500 Total Bankers Liability SS20 Liquidity schedule Res = Total Bankers Liability SS21 Gross to Net balances Res</t>
  </si>
  <si>
    <t>Acc 2500 Total Bankers Liability SS20 Liquidity schedule NRes = Total Bankers Liability SS21 Gross to Net balances NRes</t>
  </si>
  <si>
    <t>Acc 2800 Subordinated Deb SS20 Liquidity schedule Res = Subordinated deb SS21 Gross to Net balances Res</t>
  </si>
  <si>
    <t>Acc 2800 Subordinated Deb SS20 Liquidity schedule NRes = Subordinated deb SS21 Gross to Net balances NRes</t>
  </si>
  <si>
    <t>Acc 8000 Total Contigent Liab SS20 Liquidity schedule Res = Total Contingent Liab Class 8 Cont. Liab.</t>
  </si>
  <si>
    <t>Acc 8000 Total Contigent Liab SS20 Liquidity schedule NRes = Total Contingent Liab Class 8 Cont. Liab.</t>
  </si>
  <si>
    <t>Total Specific Provisions SS21 Acct 1300, 1400, 1600, 1700, 1900 col K,L,M,N = Total Spec Prov acct 1309+1409+1609+1709+1909 Bal Sheet</t>
  </si>
  <si>
    <t>SS21 Gross to Net Report</t>
  </si>
  <si>
    <t xml:space="preserve">Total Savings Deposits in Row 60 col 1 SS24 = Total Deposits Account 2102 Balance Sheet </t>
  </si>
  <si>
    <t>SS24 Savings Deposits</t>
  </si>
  <si>
    <t>Total Savings Deposits in Row 60 col 2 SS24 = Total Deposits Account 2102 Balance Sheet</t>
  </si>
  <si>
    <t>Gov ST Debentures Acct 1303110 Maturity Schedule= Gov ST Debentures Acct 1303110 Gross to Net report</t>
  </si>
  <si>
    <t>SS22 Maturity Schedule</t>
  </si>
  <si>
    <t>Other Dep Corp ST Debentures Acct 1303130 Maturity Schedule= Other Dep Corp ST Debentures Acct 1303130 Gross to Net report</t>
  </si>
  <si>
    <t>Other Fin Corp ST Debentures Acct 1303140 Maturity Schedule= Other Fin Corp ST Debentures Acct 1303140 Gross to Net Report</t>
  </si>
  <si>
    <t>Public NonFin Corp ST Debentures Acct 1303150 Maturity Schedule= Public NonFin Corp ST Debentures Acct 1303150 Gross to Net Report</t>
  </si>
  <si>
    <t>Other NonFin Corp ST Debentures Acct 1303160 Maturity Schedule= Other NonFin Corp ST Debentures Acct 1303160 Balance Sheet</t>
  </si>
  <si>
    <t>Other ST Debentures Acct 1303190 Maturity Schedule= Other ST Debentures Acct 1303190 Gross to Net report</t>
  </si>
  <si>
    <t>Gov LT Debentures Acct 1303210 Maturity Schedule= Gov LT Debentures Acct 1303210 Gross to Net Report</t>
  </si>
  <si>
    <t>Other Dep Corp LT Debentures Acct 1303230 Maturity Schedule= Other Dep Corp LT Debentures Acct 1303230 Gross to Net report</t>
  </si>
  <si>
    <t>Other Fin Corp LT Debentures Acct 1303240 Maturity Schedule= Other Fin Corp LT Debentures Acct 1303240 Gross to Net report</t>
  </si>
  <si>
    <t>Public NonFin Corp LT Debentures Acct 1303250 Maturity Schedule= Public NonFin Corp LT Debentures Acct 1303250 Gross to Net Report</t>
  </si>
  <si>
    <t>Other NonFin Corp LT Debentures Acct 1303260 Maturity Schedule= Other NonFin Corp LT Debentures Acct 1303260 Gross to Net Report</t>
  </si>
  <si>
    <t>Other LT Debentures Acct 1303290 Maturity Schedule= Other LT Debentures Acct 1303290 Gross to Net Report</t>
  </si>
  <si>
    <t>Other Dep Corp Inv Acct 1304130 Maturity Schedule= Other Dep Corp Inv Acct 1304130 Gross to Net report</t>
  </si>
  <si>
    <t>Other Fin Corp  Acct 1304140 Maturity Schedule= Other Fin Corp Acct 1304140 Gross to Net report</t>
  </si>
  <si>
    <t>Public NonFin Corp Acct 1304150 Maturity Schedule= Public NonFin Corp Acct 1304150 Gross to Net report</t>
  </si>
  <si>
    <t>Other NonFin Corp Acct 1304160 Maturity Schedule= Other NonFin Corp Acct 1304160 Gross to Net report</t>
  </si>
  <si>
    <t>Other Acct 1304190 Maturity Schedule= Other Acct 1304190 Gross to Net report</t>
  </si>
  <si>
    <t>Central Banks Time Deposit Acct 1306200 Maturity Schedule= Central Bank Time Deposit Acct 1306200 Gross to Net Report</t>
  </si>
  <si>
    <t>Other Dep Corp Time Deposit Acct 1306300 Maturity Schedule= Other Dep Corp Time Deposit Acct 1306300 Gross to Net Report</t>
  </si>
  <si>
    <t>Gov Term Loans Acct 1402010 Maturity Schedule= Gov Term Loans Acct 1402010 Gross to Net Report</t>
  </si>
  <si>
    <t>Other Dep Corp Term Loans Acct 1402030 Maturity Schedule= Other Dep Corp Term Loans Acct 1402030 Gross to Net Report</t>
  </si>
  <si>
    <t>Other Fin Corp Term Loans Acct 1402040 Maturity Schedule= Other Fin Corp Term Loans Acct 1402040 Gross to Net Report</t>
  </si>
  <si>
    <t>Public NonFin Corp Term Loans Acct 1402050 Maturity Schedule= Public NonFin Corp Term Loans Acct 1402050 Gross to Net Report</t>
  </si>
  <si>
    <t>Other NonFin Corp Term Loans Acct 1402060 Maturity Schedule= Other NonFin Corp Term Loans Acct 1402060 Gross to Net Report</t>
  </si>
  <si>
    <t>Households Term Loans Acct 1402070 Maturity Schedule= Households Term Loans Acct 1402760 Gross to Net Report</t>
  </si>
  <si>
    <t>Other Term Loans Acct 1402090 Maturity Schedule= Other Term Loans Acct 1402090 Gross to Net Report</t>
  </si>
  <si>
    <t>Gov Mortgages Acct 1403010 Maturity Schedule= Gov Mortgages Acct 1403010 Gross to Net Report</t>
  </si>
  <si>
    <t>Other Dep Corp Mortgages Acct 1403030 Maturity Schedule= Other Dep Corp Mortgages Acct 1403030 Gross to Net Report</t>
  </si>
  <si>
    <t>Other Fin Corp Mortgages Acct 1403040 Maturity Schedule= Other Fin Corp Mortgages Acct 1403040 Gross to Net Report</t>
  </si>
  <si>
    <t>Public NonFin Corp Mortgages Acct 1403050 Maturity Schedule= Public NonFin Corp Mortgages Acct 1403050 Gross to Net Report</t>
  </si>
  <si>
    <t>Other NonFin Corp Mortgages Acct 1403060 Maturity Schedule= Other NonFin Corp Mortgages Acct 1403060 Gross to Net Report</t>
  </si>
  <si>
    <t>Households Mortgages Acct 1403070 Maturity Schedule= Households Mortgages Acct 1403070 Gross to Net Report</t>
  </si>
  <si>
    <t>Other Mortgages Acct 1403090 Maturity Schedule= Other Mortgages Acct 1403090 Gross to Net Report</t>
  </si>
  <si>
    <t>Gov Lease Financing Acct 1404010 Maturity Schedule= Gov Lease Financing Acct 1404010 Gross to Net Report</t>
  </si>
  <si>
    <t>Other Dep Corp Lease Financing Acct 1404030 Maturity Schedule= Other Dep Corp Lease Financing Acct 1404030 Gross to Net Report</t>
  </si>
  <si>
    <t>Other Fin Corp Lease Financing Acct 1404040 Maturity Schedule= Other Fin Corp Lease Financing Acct 1404040 Gross to Net Report</t>
  </si>
  <si>
    <t>Public NonFin Corp Lease Financing Acct 1404050 Maturity Schedule= Public NonFin Corp Lease Financing Acct 1404050 Gross to Net Report</t>
  </si>
  <si>
    <t>Other NonFin Corp Lease Financing Acct 1404060 Maturity Schedule= Other NonFin Corp Lease Financing Acct 1404060 Gross to Net Report</t>
  </si>
  <si>
    <t>Households Lease Financing Acct 1404070 Maturity Schedule= Households Lease Financing Acct 1404070 Gross to Net Report</t>
  </si>
  <si>
    <t>Other Lease Financing Acct 1404090 Maturity Schedule= Other Lease Financing Acct 1404090 Gross to Net Report</t>
  </si>
  <si>
    <t>Gov Other Loans Acct 1405010 Maturity Schedule= Gov Other loans Acct 1405010 Gross to Net Report</t>
  </si>
  <si>
    <t>Other Dep Corp Other Loans Acct 1405030 Maturity Schedule= Other Dep Corp Other loans Acct 1405030 Gross to Net Report</t>
  </si>
  <si>
    <t>Other Fin Corp Other Loans Acct 1405040 Maturity Schedule= Other Fin Corp Other loans Acct 1405040 Gross to Net Report</t>
  </si>
  <si>
    <t>Public NonFin Corp Other Loans Acct 1405050 Maturity Schedule= Public NonFin Corp Other loans Acct 1405050 Gross to Net Report</t>
  </si>
  <si>
    <t>Other NonFin Corp Other Loans Acct 1405060 Maturity Schedule= Other NonFin Corp Other loans Acct 1405060 Gross to Net Report</t>
  </si>
  <si>
    <t>Households Other Loans Acct 1405070 Maturity Schedule= Households Other loans Acct 1405070 Gross to Net Report</t>
  </si>
  <si>
    <t>Other Other Loans Acct 1405090 Maturity Schedule= Other Other loans Acct 1405090 Gross to Net Report</t>
  </si>
  <si>
    <t>Gov Customer Liabilty Acct 1501000 Maturity Schedule= Gov Customer Liability Acct 1501000 Gross to Net Report</t>
  </si>
  <si>
    <t>Other Dep Corp Customer Liab Acct 1503000 Maturity Schedule= Other Dep Corp Customer Liab Acct 1503000 Gross to Net Report</t>
  </si>
  <si>
    <t>Other Fin Corp Cust. Liab Acct 1504000 Maturity Schedule= Other Fin Corp Cust. LiabAcct 1504000 Gross to Net Report</t>
  </si>
  <si>
    <t>Public NonFin Corp Cust Liab Acct 1505000 Maturity Schedule= Public NonFin Corp Cust Liab Acct 1505000 Gross to Net Report</t>
  </si>
  <si>
    <t>Other NonFin Corp Cust Liab Acct 1506000 Maturity Schedule= Other NonFin Corp Cust Liab Acct 1506000 Gross to Net Report</t>
  </si>
  <si>
    <t>Households Cust Liab Acct 1507000 Maturity Schedule= Households Cust liab Acct 1507000 Gross to Net Report</t>
  </si>
  <si>
    <t>Other Cust Liab Acct 1409000 Maturity Schedule= Other Cust Liab Acct 1509000 Gross to Net Report</t>
  </si>
  <si>
    <t>Non Currents Assets Acct 1600000 Maturity Schedule= Non Current Assets Act 1600000 Gross to Net Report</t>
  </si>
  <si>
    <t>Other Assets Acct 1900000 Maturity Schedule= Other Assets Act 1900000 Gross to Net Report</t>
  </si>
  <si>
    <t>GovTime Deposit Acct 2103100 Maturity Schedule= Gov  Time Deposit Acct 2103100 Gross to Net Report</t>
  </si>
  <si>
    <t>Other Dep Corp Time Deposit Acct 2103300 Maturity Schedule= Other Dep Corp Time Deposit Acct 2103300 Gross to Net Report</t>
  </si>
  <si>
    <t>Other Fin Corp Time Deposit Acct 2103400 Maturity Schedule= Other Fin Corp Time Deposit Acct 2103400 Gross to Net Report</t>
  </si>
  <si>
    <t>Public NonFin Corp Time Deposit Acct 2103500 Maturity Schedule= Public NonFin Corp Time Deposit Acct 2103500 Gross to Net Report</t>
  </si>
  <si>
    <t>Other NonFin Corp Time Deposit Acct 2103600 Maturity Schedule= Other NonFin Corp Time Deposit Acct 2103600 Gross to Net Report</t>
  </si>
  <si>
    <t>Households Time Deposit Acct 2103700 Maturity Schedule= Households Time Deposit Acct 2103700 Gross to Net Report</t>
  </si>
  <si>
    <t>Other Time Deposit Acct 2103900 Maturity Schedule= Other Time Deposit Acct 2103900 Gross to Net Report</t>
  </si>
  <si>
    <t>Gov Fin Liab at amortized cost Acct 2202100 Maturity Schedule= Gov Fin Liab at amortized cost Acct 2202100 Gross to Net Report</t>
  </si>
  <si>
    <t>Central Banks Fin Liab at amortized cost Acct 2202300 Maturity Schedule= Central BanksFin Liab at amortized cost Acct 2202300 Gross to Net Report</t>
  </si>
  <si>
    <t>Other Dep Corp Fin Liab at amortized cost Acct 2202400 Maturity Schedule= Other DepCorp Fin Liab at amortized cost Acct 2202400 Gross to Net Report</t>
  </si>
  <si>
    <t>Other Fin Corp Fin Liab at amortized cost Acct 2202500 Maturity Schedule= Other Fin Corp Fin Liab at amortized cost Acct 2202500 Gross to Net Report</t>
  </si>
  <si>
    <t>Public NonFin Corp Fin Liab at amortized cost Acct 2202600 Maturity Schedule= Public NonFin Corp Fin Liab at amortized cost Acct 2202600 Gross to Net Report</t>
  </si>
  <si>
    <t>Other NonFin Fin Liab at amortized cost Acct 2202700 Maturity Schedule= Other NonFin Fin Liab at amortized cost Acct 2202700 Gross to Net Report</t>
  </si>
  <si>
    <t>Households Fin Liab at amortized cost Acct 2202900 Maturity Schedule= HouseholdsFin Liab at amortized cost Acct 2202900 Gross to Net Report</t>
  </si>
  <si>
    <t>Other Fin Liab at amortized cost Acct 2202900 Maturity Schedule= Other Fin Liab at amortized cost Acct 2202900 Gross to Net Report</t>
  </si>
  <si>
    <t>Banker's Liab Acct 2500000 Maturity Schedule = Banker's Liab Acct 2500000 Gross to Net Report</t>
  </si>
  <si>
    <t>Other Liabilities Act 2600000 Maturity Schedule = Other Liabilities Acct 2600000 Gross to Net Report</t>
  </si>
  <si>
    <t>Liabilities incl indisposal groups Act 2700000 Maturity Schedule = Liabilitiesincl indisposal groups Acct 2700000 Gross to Net Report</t>
  </si>
  <si>
    <t>Sub Deb Qualifying as Cap Act 2801100 Maturity Schedule =Sub Deb Qualifying as Cap Acct 2801100 Gross to Net Report</t>
  </si>
  <si>
    <t>Sub Deb not Qualifying as Cap Act 2801200 Maturity Schedule =Sub Deb not Qualifying as Cap Acct 2801200 Gross to Net Report</t>
  </si>
  <si>
    <t>Limited Life Pref Act 2802000 Maturity Schedule =Limited Life Pref Acct 2802000 Gross to Net Report</t>
  </si>
  <si>
    <t>Fin Assets measured at amortized cost Acct 1303000 Int rate Repricing=Fin Assets measured at amortized cost Acct 1303000 Gross to Net report</t>
  </si>
  <si>
    <t>SS32 Interest rate Repricing</t>
  </si>
  <si>
    <t>Derivatives held for hedging Acct 1305200 Int rate Repricing=Derivatives held for hedgingAcct 1305200 Gross to Net report</t>
  </si>
  <si>
    <t>Total Time Deposits Acct 1306000 Int rate Repricing=Total Time deposits Acct 1306000 Gross to Net report</t>
  </si>
  <si>
    <t>Total Term Loans Acct 1402000 Int rate Repricing=Total Term Loans Acct 1402000 Gross to Net report</t>
  </si>
  <si>
    <t>Total Mortgages Acct 1403000 Int rate Repricing=Total Mortgages Acct 1403000 Gross to Net report</t>
  </si>
  <si>
    <t>Total Financial Leases Acct 1404000 Int rate Repricing=Total Financial Leases Acct 1404000 Gross to Net report</t>
  </si>
  <si>
    <t>Total Other Loans Acct 1405000 Int rate Repricing=Total Other Loans Acct 1405000 Gross to Net report</t>
  </si>
  <si>
    <t>Customer Liabilities Acct 1500000 Int rate Repricing=Custmer Liabilities Acct 1500000 Gross to Net report</t>
  </si>
  <si>
    <t>Time Deposits Acct 2103000 Int rate Repricing=Time deposits Acct 2103000 Gross to Net report</t>
  </si>
  <si>
    <t>Fin liabilities at amortized cost Acct 2202000 Int rate Repricing=Fin Liab at amortized cost Acct 2202000 Gross to Net report</t>
  </si>
  <si>
    <t>Bankers liability Acct 2500000 Int rate Repricing=Bankers Liabilty Acct 2500000 Gross to Net report</t>
  </si>
  <si>
    <t>Other Dep Corp Inv in Ent. Acct for using the equity method Acct 1304130 Short Term NFA=Acct 1304130 Balance Sheet</t>
  </si>
  <si>
    <t>SS41 Short Term NFA</t>
  </si>
  <si>
    <t>Other Fin Corp Inv in Ent. Acct for using the equity method Acct 1304140 Short Term NFA=Acct 1304140 Balance Sheet</t>
  </si>
  <si>
    <t>Other Public NonFin Corp Inv in Ent. Acct for using the equity method Acct 1304150 Short Term NFA=Acct 1304150 Balance Sheet</t>
  </si>
  <si>
    <t>Other NonFin Corp Inv in Ent. Acct for using the equity method Acct 1304160 Short Term NFA=Acct 1304160 Balance Sheet</t>
  </si>
  <si>
    <t>Other Inv in Ent. Acct for using the equity method Acct 1304190 Short Term NFA=Acct 1304190 Balance Sheet</t>
  </si>
  <si>
    <t>Government Time Loans Acct 1402020 Short Term NFA=Acct 1402020 Balance Sheet</t>
  </si>
  <si>
    <t>Other Dep Corp Time Loans Acct 1402030 Short Term NFA=Acct 1402030 Balance Sheet</t>
  </si>
  <si>
    <t>Other Fin Corp Time Loans Acct 1402040 Short Term NFA=Acct 1402040 Balance Sheet</t>
  </si>
  <si>
    <t>Public NonFin Corp Time Loans Acct 1402050 Short Term NFA=Acct 1402050 Balance Sheet</t>
  </si>
  <si>
    <t>Other NonFin Corp Time Loans Acct 1402060 Short Term NFA=Acct 1402060 Balance Sheet</t>
  </si>
  <si>
    <t>Households Time Loans Acct 1402070 Short Term NFA=Acct 1402070 Balance Sheet</t>
  </si>
  <si>
    <t>Other Time Loans Acct 1402090 Short Term NFA=Acct 1402090 Balance Sheet</t>
  </si>
  <si>
    <t>Government Mortgages Acct 1403020 Short Term NFA=Acct 1403020 Balance Sheet</t>
  </si>
  <si>
    <t>Other Dep Corp Mortgages Acct 1403030 Short Term NFA=Acct 1403030 Balance Sheet</t>
  </si>
  <si>
    <t>Other Fin Corp Mortgages Acct 1403040 Short Term NFA=Acct 1403040 Balance Sheet</t>
  </si>
  <si>
    <t>Public NonFin Corp Mortgages Acct 1403050 Short Term NFA=Acct 1403050 Balance Sheet</t>
  </si>
  <si>
    <t>Other NonFin Corp Mortgages Acct 1403060 Short Term NFA=Acct 1403060 Balance Sheet</t>
  </si>
  <si>
    <t>Households Mortgages Acct 1403070 Short Term NFA=Acct 1403070 Balance Sheet</t>
  </si>
  <si>
    <t>Other Mortgages Acct 1403090 Short Term NFA=Acct 1403090 Balance Sheet</t>
  </si>
  <si>
    <t>Government Finance Lease Acct 1404020 Short Term NFA=Acct 1404020 Balance Sheet</t>
  </si>
  <si>
    <t>Other Dep Corp Finance Lease Acct 1404030 Short Term NFA=Acct 1404030 Balance Sheet</t>
  </si>
  <si>
    <t>Other Fin Corp Finance Lease Acct 1404040 Short Term NFA=Acct 1404040 Balance Sheet</t>
  </si>
  <si>
    <t>Public NonFin Corp Finance Lease Acct 1404050 Short Term NFA=Acct 1404050 Balance Sheet</t>
  </si>
  <si>
    <t>Other NonFin Corp Finance Lease Acct 1404060 Short Term NFA=Acct 1404060 Balance Sheet</t>
  </si>
  <si>
    <t>Households Finance Lease Acct 1404070 Short Term NFA=Acct 1404070 Balance Sheet</t>
  </si>
  <si>
    <t>OtherFinance Lease Acct 1404090 Short Term NFA=Acct 1404090 Balance Sheet</t>
  </si>
  <si>
    <t>Government Other loans Acct 1405020 Short Term NFA=Acct 1405020 Balance Sheet</t>
  </si>
  <si>
    <t>Other Dep CorpOther Loans Acct 1405030 Short Term NFA=Acct 1405030 Balance Sheet</t>
  </si>
  <si>
    <t>Other Fin Corp Other Loan Acct 1405040 Short Term NFA=Acct 1405040 Balance Sheet</t>
  </si>
  <si>
    <t>Public NonFin Corp Other loans Acct 1405050 Short Term NFA=Acct 1405050 Balance Sheet</t>
  </si>
  <si>
    <t>Other NonFin Corp Other Loans Acct 1405060 Short Term NFA=Acct 1405060 Balance Sheet</t>
  </si>
  <si>
    <t>Households Other Loans Acct 1405070 Short Term NFA=Acct 1405070 Balance Sheet</t>
  </si>
  <si>
    <t>Other Loans Acct 1405090 Short Term NFA=Acct 1405090 Balance Sheet</t>
  </si>
  <si>
    <t>Derivative Fin Instr. Derivatives Held for Trading Acct 1305100 Short Term NFA=Acct 1305100 Balance Sheet</t>
  </si>
  <si>
    <t>Derivative Fin Instr. Derivatives Held for Hedging Fair value Acct 1305210 Short Term NFA=Acct 1305210 Balance Sheet</t>
  </si>
  <si>
    <t>Derivative Fin Instr. Derivatives Held for Hedging Cash flow Acct 1305220 Short Term NFA=Acct 1305220 Balance Sheet</t>
  </si>
  <si>
    <t>Derivative Fin Instr. Derivatives Heldof a Net Inv in a Foreign Operation Acct 1305230 Short Term NFA=Acct 1305230 Balance Sheet</t>
  </si>
  <si>
    <t>Time Deposits Central Bank Acct 1306200 Short Term NFA=Acct 1306200 Balance Sheet</t>
  </si>
  <si>
    <t>Time Deposits Other Depository Corp Acct 1306300 Short Term NFA=Acct 1306300 Balance Sheet</t>
  </si>
  <si>
    <t>Validation Cust Liab on Bankers Acc Government Acc 1501000 Short Term NFA=Acct 1501000 Balance Sheet</t>
  </si>
  <si>
    <t>Validation Cust Liab on Bankers Acc Other Dep Corp Acc 1503000 Short Term NFA=Acct 1503000 Balance Sheet</t>
  </si>
  <si>
    <t>Validation Cust Liab on Bankers Acc Other Fin Corp Acc 1504000 Short Term NFA=Acct 1504000 Balance Sheet</t>
  </si>
  <si>
    <t>Validation Cust Liab on Bankers Acc Public Nonfin Corp Acc 1505000 Short Term NFA=Acct 1505000 Balance Sheet</t>
  </si>
  <si>
    <t>Validation Cust Liab on Bankers Acc Other Nonfin Corp Acc 1506000 Short Term NFA=Acct 1506000 Balance Sheet</t>
  </si>
  <si>
    <t>Validation Cust Liab on Bankers Acc Households Acc 1507000 Short Term NFA=Acct 1507000 Balance Sheet</t>
  </si>
  <si>
    <t>Validation Cust Liab on Bankers Acc Other Acc 1509000 Short Term NFA=Acct 1509000 Balance Sheet</t>
  </si>
  <si>
    <t>Non-Current Assets Held for Sale etc Real Estate and Other Assets Acc 1601000 Short Term NFA=Acct 1601000 Balance Sheet</t>
  </si>
  <si>
    <t>Non-Current Assets Held for Sale etc All Other Assets Acc 1602000 Short Term NFA=Acct 1602000 Balance Sheet</t>
  </si>
  <si>
    <t>Other Assets Goodwill Acct 1901010 Short Term NFA=Acct 1901010 Balance Sheet</t>
  </si>
  <si>
    <t>Other Assets Other Intangebles Acct 1901020 Short Term NFA=Acct 1901021 + 1901022 Balance Sheet</t>
  </si>
  <si>
    <t>Other Assets Deferred Tax Assets Acct 1905000 Short Term NFA=Acct 1905000 Balance Sheet</t>
  </si>
  <si>
    <t>Other Assets Dividends receivables Acct 1906000 Short Term NFA=Acct 1906000 Balance Sheet</t>
  </si>
  <si>
    <t>Other Assets All Other AssetsAcct 1907000 Short Term NFA=Acct 1907000 Balance Sheet</t>
  </si>
  <si>
    <t>Savings Deposits Government Acct 2102100 Short Term NFA=Acct 2102100 Balance Sheet</t>
  </si>
  <si>
    <t>Savings Deposits Other Dep Corp Acct 2102300 Short Term NFA=Acct 2102300 Balance Sheet</t>
  </si>
  <si>
    <t>Savings Deposits Other Fin Corp Acct 2102400 Short Term NFA=Acct 2102400 Balance Sheet</t>
  </si>
  <si>
    <t>Savings Deposits Public NonFin Corp Acct 2102500 Short Term NFA=Acct 2102500 Balance Sheet</t>
  </si>
  <si>
    <t>Savings Deposits Other NonFin Corp Acct 2102600 Short Term NFA=Acct 2102600 Balance Sheet</t>
  </si>
  <si>
    <t>Savings Deposits Households Acct 2102700 Short Term NFA=Acct 2102700 Balance Sheet</t>
  </si>
  <si>
    <t>Savings Deposits Other Acct 2102900 Short Term NFA=Acct 2102900 Balance Sheet</t>
  </si>
  <si>
    <t>Time Deposits Government Acct 2103100 Short Term NFA=Acct 2103100 Balance Sheet</t>
  </si>
  <si>
    <t>Time Deposits Other Dep Corp Acct 2103300 Short Term NFA=Acct 2103300 Balance Sheet</t>
  </si>
  <si>
    <t>Time Deposits Other Fin Corp Acct 2103400 Short Term NFA=Acct 2103400 Balance Sheet</t>
  </si>
  <si>
    <t>Time Deposits Public NonFin Corp Acct 2103500 Short Term NFA=Acct 2103500 Balance Sheet</t>
  </si>
  <si>
    <t>Time Deposits Other NonFin Corp Acct 2103600 Short Term NFA=Acct 2103600 Balance Sheet</t>
  </si>
  <si>
    <t>Time Deposits Households Acct 2103700 Short Term NFA=Acct 2103700 Balance Sheet</t>
  </si>
  <si>
    <t>Time Deposits Other Acct 2103900 Short Term NFA=Acct 2103900 Balance Sheet</t>
  </si>
  <si>
    <t>Financial Liab measured at Fair Value Debt Instruments Acct 2201100 Short Term NFA= Acct 2201100 Balance Sheet</t>
  </si>
  <si>
    <t>Financial Liab measured at Fair Value Other Fin Instruments Acct 2201200 Short Term NFA= Acct 2201200 Balance Sheet</t>
  </si>
  <si>
    <t>Financial Liab measured at Fair Amortized cost Governments Acct 2202100 Short Term NFA= Acct 2202100 Balance Sheet</t>
  </si>
  <si>
    <t>Financial Liab measured at Fair Amortized cost Central Banks Acct 2202200 Short Term NFA= Acct 2202200 Balance Sheet</t>
  </si>
  <si>
    <t>Financial Liab measured at Fair Amortized cost Other Dep Corp Acct 2202300 Short Term NFA= Acct 2202300 Balance Sheet</t>
  </si>
  <si>
    <t>Financial Liab measured at Fair Amortized cost Other Fin Corp Acct 2202400 Short Term NFA= Acct 2202400 Balance Sheet</t>
  </si>
  <si>
    <t>Financial Liab measured at Fair Amortized cost Public Non Fin Corp Acct 2202500 Short Term NFA= Acct 2202500 Balance Sheet</t>
  </si>
  <si>
    <t>Financial Liab measured at Fair Amortized cost Other Non Fin Corp Acct 2202600 Short Term NFA= Acct 2202600 Balance Sheet</t>
  </si>
  <si>
    <t>Financial Liab measured at Fair Amortized cost Households Acct 2202700 Short Term NFA= Acct 2202700 Balance Sheet</t>
  </si>
  <si>
    <t>Financial Liab measured at Fair Amortized cost Other Acct 2202900 Short Term NFA= Acct 2202900 Balance Sheet</t>
  </si>
  <si>
    <t>Derivatives Held for Trading Acct 2301000 Short Term NFA=Acct 2301000 Balance Sheet</t>
  </si>
  <si>
    <t>Derivatives Held for Hedging Acct 2302000 Short Term NFA=Acct 2302000 Balance Sheet</t>
  </si>
  <si>
    <t>Bankers' Liability for Acceptances Acct 2500000 Short Term NFA=Acct 2500000 Balance Sheet</t>
  </si>
  <si>
    <t>Other Liabilities All Other Liabilities Acct 2607000 Short Term NFA= Acct 2607000 Balance Sheet</t>
  </si>
  <si>
    <t>Other Liabilities Items in Suspense Acct 2608000 Short Term NFA= Acct 2608000 Balance Sheet</t>
  </si>
  <si>
    <t>Liability Including in Disposal Groups Classified as Held for Sale Acct 2700000 Short Term NFA=Acct 2700000 Balance Sheet</t>
  </si>
  <si>
    <t>Subordinated Debentures Qualifying as Capital Acct 2801100 Short Term NFA=Acct 2801100 Balance Sheet</t>
  </si>
  <si>
    <t>Subordinated Debentures Not Qualifying as Capital Acct 2801200 Short Term NFA=Acct 2801200 Balance Sheet</t>
  </si>
  <si>
    <t>Limited Life Preferred Shares Acct 2802000  Short Term NFA=Acct 2802000 Balance Sheet</t>
  </si>
  <si>
    <t>Row 240 Total Loans and Acceptances to the Private and Public Sector SS43A= Acct 1401000+1402000+1403000+1404000+1405000+1500000 Balance Sheet</t>
  </si>
  <si>
    <t>SS43A Dom Loans and Acceptances</t>
  </si>
  <si>
    <t>Row 50  Resident XCG column SS46 Maturity of Term Deposits=Acct 2103000 Col D 204 Balance Sheet Resident col 1</t>
  </si>
  <si>
    <t>SS46 Maturity of Time Deposits</t>
  </si>
  <si>
    <t>Row 50  Resident forex column SS46 Maturity of Term Deposits=Acct 2103000 Col E 204 Balance Sheet Resident col 2</t>
  </si>
  <si>
    <t>Row 550 Col I87 SS23 Large Depositors=Row 420 Col D66 SS20 Liquidity Report</t>
  </si>
  <si>
    <t>SS23 Large Depositors</t>
  </si>
  <si>
    <t>Row 550 Col J87 SS23 Large Depositors=Row 420 Col E66 SS20 Liquidity Report</t>
  </si>
  <si>
    <t>Row 1301210 Col 1, 3, and 5 Subreport I=Acct 1301210 Balance sheet Col 1 and 2</t>
  </si>
  <si>
    <t>Sub Report I</t>
  </si>
  <si>
    <t>Row 1303110 Col 1, 3, and 5 Subreport I=Acct 1303110 Balance sheet Col 1 and 2</t>
  </si>
  <si>
    <t>Row 1303210 Col 1, 3, and 5 Subreport I=Acct 1303210 Balance sheet Col 1 and 2</t>
  </si>
  <si>
    <t>Row 1401010 Col 1, 3, and 5 Subreport I=Acct 1401010 Balance sheet Col 1 and 2</t>
  </si>
  <si>
    <t>Row 1402010 Col 1, 3, and 5 Subreport I=Acct 1402010 Balance sheet Col 1 and 2</t>
  </si>
  <si>
    <t>Row 1403010 Col 1, 3, and 5 Subreport I=Acct 1403010 Balance sheet Col 1 and 2</t>
  </si>
  <si>
    <t>Row 1404010 Col 1, 3, and 5 Subreport I=Acct 1404010 Balance sheet Col 1 and 2</t>
  </si>
  <si>
    <t>Row 1405010 Col 1, 3, and 5 Subreport I=Acct 1405010 Balance sheet Col 1 and 2</t>
  </si>
  <si>
    <t>Row 1501000 Col 1, 3, and 5 Subreport I=Acct 1501000 Balance sheet Col 1 and 2</t>
  </si>
  <si>
    <t>Row 2101100 Col 1, 3, and 5 Subreport I=Acct 2101100 Balance sheet Col 1 and 2</t>
  </si>
  <si>
    <t>Row 2102100 Col 1, 3, and 5 Subreport I=Acct 2102100 Balance sheet Col 1 and 2</t>
  </si>
  <si>
    <t>Row 2103100 Col 1, 3, and 5 Subreport I=Acct 2103100 Balance sheet Col 1 and 2</t>
  </si>
  <si>
    <t>Row 50  NONResident XCG column SS46 Maturity of Term Deposits=Acct 2103000 Col F 204 Balance Sheet Resident col 3</t>
  </si>
  <si>
    <t>Row 50  NONResident XCG column SS46 Maturity of Term Deposits=Acct 2103000 Col G 204 Balance Sheet Resident col 4</t>
  </si>
  <si>
    <t>Row 2202110 Col 1, 3, and 5 Subreport I=Acct 2202100 Balance sheet Col 1 and 2</t>
  </si>
  <si>
    <t>Warning Description</t>
  </si>
  <si>
    <t>Capital Adequacy Ratio&gt;=8%</t>
  </si>
  <si>
    <t>Liquidity position &gt;=0</t>
  </si>
  <si>
    <t>Liquid Assets to Short Term Liabilities &gt;= 30%</t>
  </si>
  <si>
    <t>Liquid Assets to Total Assets &gt;=15%</t>
  </si>
  <si>
    <t>Net Nonperforming Loans to Total Capital &lt;=40%</t>
  </si>
  <si>
    <t>SS30A Delinquency Report C.A.</t>
  </si>
  <si>
    <t>Gross Nonperforming Loans to Gross Total Loans &lt;=5%</t>
  </si>
  <si>
    <t>Total Deposits to Total Loans&gt;=100%</t>
  </si>
  <si>
    <t>Net Tier 1 Capital &gt; 50% of Total Capital Base</t>
  </si>
  <si>
    <t>Tot Sub Deb and Lim Life Red Pref Shares &lt;= 50% of Net Tier 1 Capital</t>
  </si>
  <si>
    <t>Net Tier 2 Capital&lt;= 100% of Net Tier 1 Capital</t>
  </si>
  <si>
    <t>Total Capital&gt;= 1</t>
  </si>
  <si>
    <t>Balance Sheet</t>
  </si>
  <si>
    <t>Regulation Description</t>
  </si>
  <si>
    <t>Credit Extension to employees should be &lt;= 10% of Total Capital previous reporting period</t>
  </si>
  <si>
    <t xml:space="preserve">SS13A Shareholders, Dir, e.o. </t>
  </si>
  <si>
    <t>Regulatory reserves for loans from Balance Sheet &gt;= 2% of Net total loans from SS21</t>
  </si>
  <si>
    <t>Capital Adequacy Ratio</t>
  </si>
  <si>
    <t>Liquidity position &gt;= 0</t>
  </si>
  <si>
    <t>Large exposures &lt;= 600% of total capital previous period</t>
  </si>
  <si>
    <t>SS11A Large Exposures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</si>
</sst>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mmmm\,\ yyyy"/>
    <numFmt numFmtId="165" formatCode="\ #,##0_);\ \(#,##0\);\ &quot;-&quot;"/>
    <numFmt numFmtId="166" formatCode="#,##0%;\-#,##0%"/>
    <numFmt numFmtId="167" formatCode="dd\-mmm\-yy"/>
    <numFmt numFmtId="168" formatCode="0.0"/>
    <numFmt numFmtId="169" formatCode="#,##0.0%;\-#,##0.0%"/>
    <numFmt numFmtId="170" formatCode="\ #,##0.0_);\ \(#,##0.0\);\ &quot;-&quot;"/>
  </numFmts>
  <fonts count="942" x14ac:knownFonts="1">
    <font>
      <sz val="10"/>
      <name val="Arial"/>
    </font>
    <font>
      <sz val="10"/>
      <name val="Arial"/>
    </font>
    <font>
      <sz val="10"/>
      <name val="Arial"/>
    </font>
    <font>
      <b/>
      <sz val="12"/>
      <name val="Garamond"/>
    </font>
    <font>
      <sz val="10"/>
      <name val="Garamond"/>
    </font>
    <font>
      <b/>
      <sz val="12"/>
      <name val="Garamond"/>
      <charset val="1"/>
    </font>
    <font>
      <b/>
      <sz val="12"/>
      <name val="Garamond"/>
      <charset val="1"/>
    </font>
    <font>
      <sz val="10"/>
      <name val="Arial"/>
    </font>
    <font>
      <b/>
      <sz val="10"/>
      <name val="Garamond"/>
      <charset val="1"/>
    </font>
    <font>
      <sz val="10"/>
      <name val="Garamond"/>
    </font>
    <font>
      <b/>
      <sz val="10"/>
      <name val="Garamond"/>
      <charset val="1"/>
    </font>
    <font>
      <sz val="10"/>
      <name val="Garamond"/>
    </font>
    <font>
      <sz val="8"/>
      <name val="Garamond"/>
      <charset val="1"/>
    </font>
    <font>
      <sz val="8"/>
      <name val="Garamond"/>
      <charset val="1"/>
    </font>
    <font>
      <sz val="10"/>
      <name val="Arial"/>
    </font>
    <font>
      <sz val="10"/>
      <name val="Garamond"/>
    </font>
    <font>
      <b/>
      <sz val="10"/>
      <name val="Garamond"/>
    </font>
    <font>
      <b/>
      <sz val="8"/>
      <name val="Garamond"/>
    </font>
    <font>
      <sz val="8"/>
      <name val="Garamond"/>
    </font>
    <font>
      <b/>
      <sz val="10"/>
      <name val="Garamond"/>
    </font>
    <font>
      <b/>
      <sz val="10"/>
      <name val="Garamond"/>
    </font>
    <font>
      <b/>
      <sz val="8"/>
      <name val="Garamond"/>
    </font>
    <font>
      <b/>
      <sz val="10"/>
      <name val="Garamond"/>
    </font>
    <font>
      <b/>
      <sz val="8"/>
      <name val="Garamond"/>
    </font>
    <font>
      <b/>
      <sz val="8"/>
      <name val="Garamond"/>
    </font>
    <font>
      <b/>
      <sz val="8"/>
      <name val="Garamond"/>
      <charset val="1"/>
    </font>
    <font>
      <sz val="8"/>
      <name val="Garamond"/>
    </font>
    <font>
      <b/>
      <sz val="8"/>
      <color rgb="FF333399"/>
      <name val="Garamond"/>
    </font>
    <font>
      <sz val="8"/>
      <name val="Garamond"/>
      <charset val="1"/>
    </font>
    <font>
      <sz val="8"/>
      <name val="Garamond"/>
    </font>
    <font>
      <sz val="8"/>
      <name val="Garamond"/>
    </font>
    <font>
      <sz val="9.75"/>
      <name val="Garamond"/>
    </font>
    <font>
      <sz val="8"/>
      <color rgb="FF333599"/>
      <name val="Garamond"/>
      <charset val="1"/>
    </font>
    <font>
      <b/>
      <sz val="8"/>
      <color rgb="FF333399"/>
      <name val="Garamond"/>
    </font>
    <font>
      <sz val="8"/>
      <color rgb="FF333599"/>
      <name val="Garamond"/>
      <charset val="1"/>
    </font>
    <font>
      <b/>
      <sz val="8"/>
      <color rgb="FF333599"/>
      <name val="Garamond"/>
      <charset val="1"/>
    </font>
    <font>
      <b/>
      <sz val="8"/>
      <name val="Garamond"/>
      <charset val="1"/>
    </font>
    <font>
      <b/>
      <sz val="10"/>
      <name val="Garamond"/>
      <charset val="1"/>
    </font>
    <font>
      <b/>
      <sz val="8"/>
      <name val="Garamond"/>
      <charset val="1"/>
    </font>
    <font>
      <b/>
      <sz val="8"/>
      <name val="Garamond"/>
    </font>
    <font>
      <sz val="8"/>
      <name val="Garamond"/>
    </font>
    <font>
      <sz val="8"/>
      <color rgb="FF333399"/>
      <name val="Garamond"/>
    </font>
    <font>
      <b/>
      <sz val="8"/>
      <name val="Garamond"/>
    </font>
    <font>
      <sz val="8"/>
      <name val="Garamond"/>
    </font>
    <font>
      <sz val="8"/>
      <name val="Garamond"/>
    </font>
    <font>
      <sz val="8"/>
      <color rgb="FF333399"/>
      <name val="Garamond"/>
    </font>
    <font>
      <sz val="10"/>
      <name val="Garamond"/>
    </font>
    <font>
      <b/>
      <sz val="8"/>
      <name val="Garamond"/>
    </font>
    <font>
      <sz val="8"/>
      <name val="Garamond"/>
    </font>
    <font>
      <b/>
      <sz val="8"/>
      <name val="Garamond"/>
    </font>
    <font>
      <b/>
      <sz val="8"/>
      <name val="Garamond"/>
    </font>
    <font>
      <b/>
      <sz val="8"/>
      <color rgb="FF333399"/>
      <name val="Garamond"/>
    </font>
    <font>
      <sz val="10"/>
      <name val="Garamond"/>
    </font>
    <font>
      <sz val="8"/>
      <color rgb="FF333599"/>
      <name val="Garamond"/>
      <charset val="1"/>
    </font>
    <font>
      <b/>
      <sz val="8"/>
      <name val="Garamond"/>
    </font>
    <font>
      <b/>
      <sz val="8"/>
      <color rgb="FF333599"/>
      <name val="Garamond"/>
    </font>
    <font>
      <b/>
      <sz val="8"/>
      <color rgb="FF333599"/>
      <name val="Garamond"/>
    </font>
    <font>
      <sz val="8"/>
      <name val="Garamond"/>
    </font>
    <font>
      <sz val="8"/>
      <name val="Garamond"/>
    </font>
    <font>
      <sz val="8"/>
      <name val="Garamond"/>
    </font>
    <font>
      <sz val="8"/>
      <name val="Garamond"/>
    </font>
    <font>
      <sz val="10"/>
      <name val="Arial"/>
    </font>
    <font>
      <b/>
      <sz val="10"/>
      <name val="Garamond"/>
      <charset val="1"/>
    </font>
    <font>
      <sz val="10"/>
      <name val="Garamond"/>
    </font>
    <font>
      <sz val="8"/>
      <name val="Garamond"/>
      <charset val="1"/>
    </font>
    <font>
      <sz val="8"/>
      <name val="Garamond"/>
      <charset val="1"/>
    </font>
    <font>
      <sz val="8"/>
      <name val="Garamond"/>
      <charset val="1"/>
    </font>
    <font>
      <b/>
      <sz val="10"/>
      <name val="Garamond"/>
    </font>
    <font>
      <sz val="8"/>
      <name val="Garamond"/>
    </font>
    <font>
      <sz val="8"/>
      <name val="Garamond"/>
    </font>
    <font>
      <sz val="8"/>
      <color rgb="FF333599"/>
      <name val="Garamond"/>
    </font>
    <font>
      <b/>
      <sz val="8"/>
      <color rgb="FF333399"/>
      <name val="Garamond"/>
    </font>
    <font>
      <b/>
      <sz val="10"/>
      <name val="Garamond"/>
    </font>
    <font>
      <b/>
      <sz val="8"/>
      <color rgb="FF333399"/>
      <name val="Garamond"/>
    </font>
    <font>
      <b/>
      <sz val="8"/>
      <color rgb="FF333399"/>
      <name val="Garamond"/>
    </font>
    <font>
      <b/>
      <sz val="8"/>
      <name val="Garamond"/>
      <charset val="1"/>
    </font>
    <font>
      <b/>
      <sz val="8"/>
      <color rgb="FF333399"/>
      <name val="Garamond"/>
      <charset val="1"/>
    </font>
    <font>
      <sz val="10"/>
      <name val="Garamond"/>
    </font>
    <font>
      <b/>
      <sz val="10"/>
      <name val="Garamond"/>
    </font>
    <font>
      <b/>
      <sz val="10"/>
      <name val="Garamond"/>
    </font>
    <font>
      <sz val="10"/>
      <name val="Garamond"/>
      <charset val="1"/>
    </font>
    <font>
      <sz val="10"/>
      <name val="Arial"/>
    </font>
    <font>
      <sz val="8"/>
      <name val="Garamond"/>
      <charset val="1"/>
    </font>
    <font>
      <b/>
      <sz val="10"/>
      <name val="Garamond"/>
      <charset val="1"/>
    </font>
    <font>
      <sz val="10"/>
      <name val="Garamond"/>
      <charset val="1"/>
    </font>
    <font>
      <sz val="10"/>
      <name val="Arial"/>
    </font>
    <font>
      <sz val="8"/>
      <name val="Garamond"/>
      <charset val="1"/>
    </font>
    <font>
      <sz val="8"/>
      <name val="Garamond"/>
      <charset val="1"/>
    </font>
    <font>
      <b/>
      <sz val="10"/>
      <name val="Garamond"/>
      <charset val="1"/>
    </font>
    <font>
      <b/>
      <sz val="8"/>
      <name val="Garamond"/>
    </font>
    <font>
      <b/>
      <sz val="8"/>
      <name val="Garamond"/>
    </font>
    <font>
      <b/>
      <sz val="8"/>
      <name val="Garamond"/>
    </font>
    <font>
      <b/>
      <sz val="10"/>
      <name val="Garamond"/>
    </font>
    <font>
      <sz val="10"/>
      <name val="Garamond"/>
    </font>
    <font>
      <sz val="10"/>
      <name val="Garamond"/>
    </font>
    <font>
      <sz val="10"/>
      <name val="Garamond"/>
    </font>
    <font>
      <sz val="10"/>
      <name val="Garamond"/>
    </font>
    <font>
      <b/>
      <sz val="10"/>
      <name val="Garamond"/>
    </font>
    <font>
      <sz val="10"/>
      <name val="Garamond"/>
    </font>
    <font>
      <sz val="10"/>
      <name val="Garamond"/>
    </font>
    <font>
      <sz val="10"/>
      <name val="Garamond"/>
    </font>
    <font>
      <sz val="9.75"/>
      <name val="Garamond"/>
      <charset val="1"/>
    </font>
    <font>
      <b/>
      <sz val="10"/>
      <name val="Garamond"/>
    </font>
    <font>
      <b/>
      <sz val="11"/>
      <name val="Garamond"/>
      <charset val="1"/>
    </font>
    <font>
      <sz val="10"/>
      <name val="Garamond"/>
    </font>
    <font>
      <b/>
      <sz val="10"/>
      <name val="Garamond"/>
    </font>
    <font>
      <b/>
      <sz val="10"/>
      <name val="Garamond"/>
    </font>
    <font>
      <b/>
      <sz val="9"/>
      <name val="Garamond"/>
    </font>
    <font>
      <b/>
      <sz val="9"/>
      <name val="Garamond"/>
    </font>
    <font>
      <b/>
      <sz val="10"/>
      <name val="Garamond"/>
    </font>
    <font>
      <sz val="8"/>
      <name val="Garamond"/>
    </font>
    <font>
      <b/>
      <sz val="9.75"/>
      <color rgb="FF333599"/>
      <name val="Garamond"/>
      <charset val="1"/>
    </font>
    <font>
      <sz val="9"/>
      <name val="Garamond"/>
      <charset val="1"/>
    </font>
    <font>
      <b/>
      <sz val="9.75"/>
      <color rgb="FF333599"/>
      <name val="Garamond"/>
      <charset val="1"/>
    </font>
    <font>
      <sz val="9.75"/>
      <color rgb="FF333599"/>
      <name val="Garamond"/>
      <charset val="1"/>
    </font>
    <font>
      <b/>
      <sz val="8"/>
      <color rgb="FF333599"/>
      <name val="Garamond"/>
      <charset val="1"/>
    </font>
    <font>
      <sz val="9"/>
      <name val="Garamond"/>
      <charset val="1"/>
    </font>
    <font>
      <b/>
      <sz val="8"/>
      <color rgb="FF333599"/>
      <name val="Garamond"/>
      <charset val="1"/>
    </font>
    <font>
      <b/>
      <sz val="10"/>
      <name val="Garamond"/>
    </font>
    <font>
      <b/>
      <sz val="12"/>
      <name val="Garamond"/>
    </font>
    <font>
      <b/>
      <sz val="8"/>
      <name val="Garamond"/>
      <charset val="1"/>
    </font>
    <font>
      <b/>
      <sz val="10"/>
      <name val="Garamond"/>
      <charset val="1"/>
    </font>
    <font>
      <b/>
      <sz val="10"/>
      <name val="Garamond"/>
      <charset val="1"/>
    </font>
    <font>
      <b/>
      <sz val="10"/>
      <name val="Garamond"/>
      <charset val="1"/>
    </font>
    <font>
      <b/>
      <sz val="8"/>
      <name val="Garamond"/>
    </font>
    <font>
      <sz val="10"/>
      <name val="Arial"/>
    </font>
    <font>
      <b/>
      <sz val="8"/>
      <name val="Garamond"/>
    </font>
    <font>
      <b/>
      <sz val="8"/>
      <name val="Garamond"/>
    </font>
    <font>
      <b/>
      <sz val="8"/>
      <name val="Garamond"/>
    </font>
    <font>
      <b/>
      <sz val="8"/>
      <name val="Garamond"/>
    </font>
    <font>
      <b/>
      <sz val="8"/>
      <name val="Garamond"/>
    </font>
    <font>
      <sz val="10"/>
      <name val="Garamond"/>
    </font>
    <font>
      <sz val="10"/>
      <name val="Garamond"/>
    </font>
    <font>
      <sz val="8"/>
      <name val="Garamond"/>
    </font>
    <font>
      <b/>
      <sz val="12"/>
      <name val="Garamond"/>
    </font>
    <font>
      <sz val="8"/>
      <color rgb="FF0000FF"/>
      <name val="Garamond"/>
    </font>
    <font>
      <sz val="8"/>
      <name val="Garamond"/>
    </font>
    <font>
      <sz val="8"/>
      <name val="Garamond"/>
    </font>
    <font>
      <sz val="8"/>
      <name val="Garamond"/>
    </font>
    <font>
      <b/>
      <sz val="10"/>
      <name val="Garamond"/>
      <charset val="1"/>
    </font>
    <font>
      <b/>
      <sz val="11"/>
      <name val="Garamond"/>
    </font>
    <font>
      <sz val="10"/>
      <name val="Garamond"/>
    </font>
    <font>
      <sz val="10"/>
      <name val="Garamond"/>
    </font>
    <font>
      <b/>
      <sz val="11"/>
      <name val="Garamond"/>
      <charset val="1"/>
    </font>
    <font>
      <b/>
      <sz val="10"/>
      <name val="Garamond"/>
    </font>
    <font>
      <sz val="9.75"/>
      <name val="Garamond"/>
    </font>
    <font>
      <b/>
      <sz val="10"/>
      <name val="Garamond"/>
      <charset val="1"/>
    </font>
    <font>
      <b/>
      <sz val="12"/>
      <name val="Garamond"/>
    </font>
    <font>
      <sz val="8"/>
      <name val="Garamond"/>
    </font>
    <font>
      <sz val="8"/>
      <name val="Garamond"/>
    </font>
    <font>
      <sz val="9.75"/>
      <name val="Garamond"/>
    </font>
    <font>
      <b/>
      <sz val="8"/>
      <name val="Garamond"/>
      <charset val="1"/>
    </font>
    <font>
      <b/>
      <sz val="8"/>
      <name val="Garamond"/>
      <charset val="1"/>
    </font>
    <font>
      <b/>
      <sz val="8"/>
      <name val="Garamond"/>
      <charset val="1"/>
    </font>
    <font>
      <b/>
      <sz val="8"/>
      <name val="Garamond"/>
      <charset val="1"/>
    </font>
    <font>
      <b/>
      <sz val="10"/>
      <name val="Garamond"/>
    </font>
    <font>
      <b/>
      <sz val="10"/>
      <name val="Garamond"/>
    </font>
    <font>
      <b/>
      <sz val="10"/>
      <name val="Garamond"/>
      <charset val="1"/>
    </font>
    <font>
      <b/>
      <sz val="10"/>
      <name val="Garamond"/>
    </font>
    <font>
      <b/>
      <sz val="10"/>
      <name val="Garamond"/>
      <charset val="1"/>
    </font>
    <font>
      <b/>
      <sz val="10"/>
      <name val="Garamond"/>
    </font>
    <font>
      <b/>
      <sz val="10"/>
      <name val="Garamond"/>
    </font>
    <font>
      <b/>
      <sz val="10"/>
      <name val="Garamond"/>
    </font>
    <font>
      <sz val="10"/>
      <name val="Arial"/>
    </font>
    <font>
      <b/>
      <sz val="10"/>
      <name val="Garamond"/>
    </font>
    <font>
      <sz val="10"/>
      <name val="Arial"/>
    </font>
    <font>
      <sz val="10"/>
      <name val="Garamond"/>
    </font>
    <font>
      <b/>
      <sz val="10"/>
      <name val="Garamond"/>
      <charset val="1"/>
    </font>
    <font>
      <sz val="10"/>
      <name val="Garamond"/>
    </font>
    <font>
      <sz val="10"/>
      <name val="Garamond"/>
    </font>
    <font>
      <sz val="10"/>
      <name val="Garamond"/>
    </font>
    <font>
      <b/>
      <sz val="10"/>
      <name val="Garamond"/>
      <charset val="1"/>
    </font>
    <font>
      <sz val="9.75"/>
      <color rgb="FF333599"/>
      <name val="Garamond"/>
    </font>
    <font>
      <sz val="10"/>
      <name val="Garamond"/>
    </font>
    <font>
      <sz val="10"/>
      <name val="Garamond"/>
    </font>
    <font>
      <b/>
      <sz val="10"/>
      <name val="Garamond"/>
      <charset val="1"/>
    </font>
    <font>
      <b/>
      <sz val="10"/>
      <name val="Garamond"/>
    </font>
    <font>
      <sz val="9.75"/>
      <color rgb="FF333599"/>
      <name val="Garamond"/>
    </font>
    <font>
      <sz val="10"/>
      <name val="Garamond"/>
    </font>
    <font>
      <sz val="10"/>
      <name val="Garamond"/>
    </font>
    <font>
      <sz val="10"/>
      <name val="Garamond"/>
    </font>
    <font>
      <sz val="10"/>
      <name val="Garamond"/>
    </font>
    <font>
      <sz val="10"/>
      <name val="Garamond"/>
    </font>
    <font>
      <sz val="10"/>
      <name val="Garamond"/>
    </font>
    <font>
      <sz val="10"/>
      <name val="Arial"/>
    </font>
    <font>
      <b/>
      <sz val="12"/>
      <name val="Garamond"/>
    </font>
    <font>
      <b/>
      <sz val="10"/>
      <name val="Garamond"/>
    </font>
    <font>
      <b/>
      <sz val="10"/>
      <name val="Garamond"/>
    </font>
    <font>
      <sz val="10"/>
      <name val="Arial"/>
    </font>
    <font>
      <sz val="10"/>
      <name val="Arial"/>
    </font>
    <font>
      <sz val="10"/>
      <name val="Arial"/>
    </font>
    <font>
      <sz val="10"/>
      <name val="Arial"/>
    </font>
    <font>
      <sz val="10"/>
      <name val="Garamond"/>
    </font>
    <font>
      <sz val="10"/>
      <name val="Garamond"/>
    </font>
    <font>
      <sz val="10"/>
      <name val="Garamond"/>
    </font>
    <font>
      <sz val="10"/>
      <name val="Garamond"/>
    </font>
    <font>
      <sz val="10"/>
      <name val="Arial"/>
    </font>
    <font>
      <b/>
      <sz val="11"/>
      <name val="Garamond"/>
    </font>
    <font>
      <b/>
      <sz val="8"/>
      <name val="Garamond"/>
    </font>
    <font>
      <sz val="10"/>
      <name val="Garamond"/>
    </font>
    <font>
      <b/>
      <sz val="10"/>
      <name val="Garamond"/>
    </font>
    <font>
      <b/>
      <sz val="10"/>
      <name val="Garamond"/>
    </font>
    <font>
      <b/>
      <sz val="8"/>
      <name val="Garamond"/>
    </font>
    <font>
      <b/>
      <sz val="10"/>
      <name val="Garamond"/>
      <charset val="1"/>
    </font>
    <font>
      <sz val="10"/>
      <name val="Garamond"/>
    </font>
    <font>
      <sz val="10"/>
      <name val="Garamond"/>
    </font>
    <font>
      <sz val="10"/>
      <name val="Garamond"/>
    </font>
    <font>
      <b/>
      <sz val="10"/>
      <name val="Garamond"/>
    </font>
    <font>
      <b/>
      <sz val="10"/>
      <name val="Garamond"/>
    </font>
    <font>
      <b/>
      <sz val="10"/>
      <name val="Garamond"/>
    </font>
    <font>
      <b/>
      <sz val="10"/>
      <name val="Garamond"/>
      <charset val="1"/>
    </font>
    <font>
      <sz val="10"/>
      <name val="Arial"/>
    </font>
    <font>
      <b/>
      <sz val="10"/>
      <name val="Garamond"/>
      <charset val="1"/>
    </font>
    <font>
      <b/>
      <sz val="10"/>
      <name val="Garamond"/>
      <charset val="1"/>
    </font>
    <font>
      <sz val="10"/>
      <name val="Garamond"/>
    </font>
    <font>
      <b/>
      <sz val="10"/>
      <name val="Garamond"/>
    </font>
    <font>
      <b/>
      <sz val="11"/>
      <name val="Garamond"/>
    </font>
    <font>
      <sz val="10"/>
      <name val="Arial"/>
    </font>
    <font>
      <sz val="10"/>
      <name val="Arial"/>
    </font>
    <font>
      <sz val="10"/>
      <name val="Garamond"/>
    </font>
    <font>
      <sz val="10"/>
      <name val="Garamond"/>
    </font>
    <font>
      <b/>
      <sz val="11"/>
      <name val="Garamond"/>
    </font>
    <font>
      <b/>
      <sz val="11"/>
      <name val="Garamond"/>
    </font>
    <font>
      <b/>
      <sz val="12"/>
      <name val="Garamond"/>
    </font>
    <font>
      <b/>
      <sz val="12"/>
      <name val="Garamond"/>
    </font>
    <font>
      <b/>
      <sz val="10"/>
      <name val="Garamond"/>
      <charset val="1"/>
    </font>
    <font>
      <b/>
      <sz val="10"/>
      <name val="Garamond"/>
      <charset val="1"/>
    </font>
    <font>
      <b/>
      <sz val="10"/>
      <name val="Garamond"/>
    </font>
    <font>
      <sz val="10"/>
      <name val="Garamond"/>
      <charset val="1"/>
    </font>
    <font>
      <b/>
      <sz val="10"/>
      <name val="Garamond"/>
      <charset val="1"/>
    </font>
    <font>
      <b/>
      <sz val="10"/>
      <name val="Garamond"/>
      <charset val="1"/>
    </font>
    <font>
      <b/>
      <sz val="10"/>
      <name val="Garamond"/>
      <charset val="1"/>
    </font>
    <font>
      <b/>
      <sz val="10"/>
      <name val="Garamond"/>
      <charset val="1"/>
    </font>
    <font>
      <sz val="10"/>
      <name val="Garamond"/>
    </font>
    <font>
      <b/>
      <sz val="10"/>
      <name val="Garamond"/>
      <charset val="1"/>
    </font>
    <font>
      <sz val="9.75"/>
      <name val="Garamond"/>
      <charset val="1"/>
    </font>
    <font>
      <b/>
      <sz val="10"/>
      <name val="Garamond"/>
      <charset val="1"/>
    </font>
    <font>
      <b/>
      <sz val="10"/>
      <name val="Garamond"/>
      <charset val="1"/>
    </font>
    <font>
      <sz val="10"/>
      <name val="Garamond"/>
    </font>
    <font>
      <b/>
      <sz val="12"/>
      <name val="Garamond"/>
    </font>
    <font>
      <sz val="10"/>
      <name val="Arial"/>
    </font>
    <font>
      <b/>
      <sz val="10"/>
      <name val="Garamond"/>
    </font>
    <font>
      <b/>
      <sz val="10"/>
      <name val="Garamond"/>
    </font>
    <font>
      <b/>
      <sz val="10"/>
      <name val="Garamond"/>
    </font>
    <font>
      <b/>
      <sz val="10"/>
      <name val="Garamond"/>
    </font>
    <font>
      <b/>
      <sz val="10"/>
      <name val="Garamond"/>
    </font>
    <font>
      <b/>
      <sz val="12"/>
      <name val="Garamond"/>
    </font>
    <font>
      <b/>
      <sz val="10"/>
      <name val="Garamond"/>
    </font>
    <font>
      <b/>
      <sz val="12"/>
      <name val="Garamond"/>
    </font>
    <font>
      <b/>
      <sz val="10"/>
      <name val="Garamond"/>
    </font>
    <font>
      <sz val="10"/>
      <name val="Garamond"/>
    </font>
    <font>
      <sz val="10"/>
      <name val="Garamond"/>
    </font>
    <font>
      <sz val="10"/>
      <name val="Garamond"/>
    </font>
    <font>
      <sz val="10"/>
      <name val="Garamond"/>
    </font>
    <font>
      <b/>
      <sz val="9.75"/>
      <color rgb="FF333399"/>
      <name val="Garamond"/>
      <charset val="1"/>
    </font>
    <font>
      <b/>
      <sz val="9.75"/>
      <color rgb="FF333399"/>
      <name val="Garamond"/>
      <charset val="1"/>
    </font>
    <font>
      <b/>
      <sz val="10.5"/>
      <name val="Garamond"/>
      <charset val="1"/>
    </font>
    <font>
      <b/>
      <sz val="10"/>
      <name val="Garamond"/>
      <charset val="1"/>
    </font>
    <font>
      <sz val="10"/>
      <name val="Arial"/>
    </font>
    <font>
      <b/>
      <sz val="10"/>
      <name val="Garamond"/>
    </font>
    <font>
      <b/>
      <sz val="10"/>
      <name val="Garamond"/>
    </font>
    <font>
      <sz val="12"/>
      <name val="Garamond"/>
    </font>
    <font>
      <b/>
      <sz val="11"/>
      <name val="Garamond"/>
      <charset val="1"/>
    </font>
    <font>
      <b/>
      <sz val="8"/>
      <color rgb="FF333399"/>
      <name val="Garamond"/>
      <charset val="1"/>
    </font>
    <font>
      <sz val="12"/>
      <name val="Garamond"/>
    </font>
    <font>
      <sz val="10"/>
      <name val="Garamond"/>
      <charset val="1"/>
    </font>
    <font>
      <sz val="10"/>
      <name val="Garamond"/>
      <charset val="1"/>
    </font>
    <font>
      <sz val="10"/>
      <name val="Arial"/>
    </font>
    <font>
      <sz val="10"/>
      <name val="Garamond"/>
      <charset val="1"/>
    </font>
    <font>
      <b/>
      <sz val="10"/>
      <name val="Garamond"/>
      <charset val="1"/>
    </font>
    <font>
      <b/>
      <sz val="10"/>
      <name val="Garamond"/>
      <charset val="1"/>
    </font>
    <font>
      <sz val="10"/>
      <name val="Arial"/>
    </font>
    <font>
      <b/>
      <sz val="10"/>
      <name val="Arial"/>
    </font>
    <font>
      <b/>
      <sz val="10"/>
      <name val="Arial"/>
    </font>
    <font>
      <sz val="10"/>
      <name val="Arial"/>
    </font>
    <font>
      <sz val="10"/>
      <name val="Arial"/>
    </font>
    <font>
      <b/>
      <sz val="11"/>
      <name val="Garamond"/>
      <charset val="1"/>
    </font>
    <font>
      <sz val="10"/>
      <name val="Arial"/>
    </font>
    <font>
      <sz val="10"/>
      <name val="Arial"/>
    </font>
    <font>
      <b/>
      <sz val="10"/>
      <name val="Garamond"/>
      <charset val="1"/>
    </font>
    <font>
      <b/>
      <sz val="10"/>
      <name val="Garamond"/>
    </font>
    <font>
      <b/>
      <sz val="10"/>
      <name val="Garamond"/>
    </font>
    <font>
      <b/>
      <sz val="10"/>
      <name val="Garamond"/>
    </font>
    <font>
      <sz val="10"/>
      <name val="Garamond"/>
      <charset val="1"/>
    </font>
    <font>
      <sz val="10"/>
      <name val="Garamond"/>
      <charset val="1"/>
    </font>
    <font>
      <sz val="9.75"/>
      <name val="Garamond"/>
    </font>
    <font>
      <b/>
      <sz val="8"/>
      <color rgb="FF333399"/>
      <name val="Garamond"/>
      <charset val="1"/>
    </font>
    <font>
      <b/>
      <sz val="8"/>
      <color rgb="FF333399"/>
      <name val="Garamond"/>
      <charset val="1"/>
    </font>
    <font>
      <sz val="11"/>
      <name val="Garamond"/>
      <charset val="1"/>
    </font>
    <font>
      <b/>
      <sz val="11"/>
      <name val="Garamond"/>
    </font>
    <font>
      <sz val="10"/>
      <name val="Arial"/>
    </font>
    <font>
      <b/>
      <sz val="10"/>
      <name val="Garamond"/>
      <charset val="1"/>
    </font>
    <font>
      <b/>
      <sz val="10"/>
      <name val="Garamond"/>
      <charset val="1"/>
    </font>
    <font>
      <b/>
      <sz val="10"/>
      <name val="Garamond"/>
      <charset val="1"/>
    </font>
    <font>
      <b/>
      <sz val="10"/>
      <name val="Garamond"/>
      <charset val="1"/>
    </font>
    <font>
      <sz val="10"/>
      <name val="Arial"/>
    </font>
    <font>
      <sz val="10"/>
      <name val="Garamond"/>
      <charset val="1"/>
    </font>
    <font>
      <sz val="10"/>
      <color rgb="FF333599"/>
      <name val="Garamond"/>
      <charset val="1"/>
    </font>
    <font>
      <sz val="10"/>
      <name val="Arial"/>
    </font>
    <font>
      <sz val="10"/>
      <name val="Arial"/>
    </font>
    <font>
      <sz val="10"/>
      <name val="Arial"/>
    </font>
    <font>
      <sz val="10"/>
      <color rgb="FF333399"/>
      <name val="Garamond"/>
    </font>
    <font>
      <b/>
      <sz val="10"/>
      <name val="Garamond"/>
      <charset val="1"/>
    </font>
    <font>
      <sz val="10"/>
      <name val="Arial"/>
    </font>
    <font>
      <b/>
      <sz val="10"/>
      <name val="Garamond"/>
      <charset val="1"/>
    </font>
    <font>
      <sz val="10"/>
      <name val="Arial"/>
    </font>
    <font>
      <sz val="10"/>
      <name val="Arial"/>
    </font>
    <font>
      <sz val="10"/>
      <name val="Arial"/>
    </font>
    <font>
      <b/>
      <sz val="10"/>
      <name val="Garamond"/>
      <charset val="1"/>
    </font>
    <font>
      <b/>
      <sz val="12"/>
      <name val="Garamond"/>
      <charset val="1"/>
    </font>
    <font>
      <b/>
      <sz val="12"/>
      <name val="Garamond"/>
      <charset val="1"/>
    </font>
    <font>
      <b/>
      <sz val="12"/>
      <name val="Garamond"/>
      <charset val="1"/>
    </font>
    <font>
      <b/>
      <sz val="12"/>
      <name val="Garamond"/>
      <charset val="1"/>
    </font>
    <font>
      <b/>
      <sz val="10"/>
      <name val="Garamond"/>
    </font>
    <font>
      <b/>
      <sz val="10"/>
      <name val="Garamond"/>
    </font>
    <font>
      <b/>
      <sz val="10"/>
      <name val="Garamond"/>
    </font>
    <font>
      <sz val="10"/>
      <name val="Arial"/>
    </font>
    <font>
      <b/>
      <sz val="10"/>
      <name val="Garamond"/>
    </font>
    <font>
      <sz val="10"/>
      <name val="Arial"/>
    </font>
    <font>
      <b/>
      <sz val="10"/>
      <name val="Garamond"/>
      <charset val="1"/>
    </font>
    <font>
      <b/>
      <sz val="10"/>
      <name val="Garamond"/>
      <charset val="1"/>
    </font>
    <font>
      <sz val="10"/>
      <name val="Garamond"/>
      <charset val="1"/>
    </font>
    <font>
      <sz val="10"/>
      <name val="Garamond"/>
      <charset val="1"/>
    </font>
    <font>
      <sz val="10"/>
      <name val="Garamond"/>
    </font>
    <font>
      <b/>
      <sz val="12"/>
      <name val="Garamond"/>
    </font>
    <font>
      <sz val="10"/>
      <name val="Garamond"/>
      <charset val="1"/>
    </font>
    <font>
      <sz val="10"/>
      <name val="Garamond"/>
    </font>
    <font>
      <sz val="10"/>
      <name val="Garamond"/>
    </font>
    <font>
      <sz val="10"/>
      <name val="Garamond"/>
    </font>
    <font>
      <sz val="10"/>
      <name val="Garamond"/>
      <charset val="1"/>
    </font>
    <font>
      <sz val="10"/>
      <name val="Garamond"/>
      <charset val="1"/>
    </font>
    <font>
      <sz val="10"/>
      <name val="Garamond"/>
      <charset val="1"/>
    </font>
    <font>
      <sz val="10"/>
      <name val="Garamond"/>
      <charset val="1"/>
    </font>
    <font>
      <sz val="10"/>
      <name val="Garamond"/>
      <charset val="1"/>
    </font>
    <font>
      <sz val="10"/>
      <name val="Garamond"/>
      <charset val="1"/>
    </font>
    <font>
      <sz val="10"/>
      <name val="Garamond"/>
      <charset val="1"/>
    </font>
    <font>
      <sz val="10"/>
      <name val="Garamond"/>
      <charset val="1"/>
    </font>
    <font>
      <sz val="10"/>
      <name val="Garamond"/>
      <charset val="1"/>
    </font>
    <font>
      <sz val="10"/>
      <name val="Garamond"/>
      <charset val="1"/>
    </font>
    <font>
      <sz val="10"/>
      <name val="Garamond"/>
      <charset val="1"/>
    </font>
    <font>
      <sz val="10"/>
      <name val="Garamond"/>
      <charset val="1"/>
    </font>
    <font>
      <sz val="10"/>
      <name val="Garamond"/>
      <charset val="1"/>
    </font>
    <font>
      <b/>
      <sz val="10"/>
      <name val="Garamond"/>
      <charset val="1"/>
    </font>
    <font>
      <sz val="10"/>
      <name val="Garamond"/>
      <charset val="1"/>
    </font>
    <font>
      <sz val="10"/>
      <name val="Garamond"/>
      <charset val="1"/>
    </font>
    <font>
      <sz val="10"/>
      <color rgb="FF0000DC"/>
      <name val="Garamond"/>
      <charset val="1"/>
    </font>
    <font>
      <sz val="10"/>
      <color rgb="FF0000DC"/>
      <name val="Garamond"/>
      <charset val="1"/>
    </font>
    <font>
      <sz val="10"/>
      <color rgb="FF0000DC"/>
      <name val="Garamond"/>
      <charset val="1"/>
    </font>
    <font>
      <sz val="10"/>
      <color rgb="FF0000DC"/>
      <name val="Garamond"/>
      <charset val="1"/>
    </font>
    <font>
      <b/>
      <sz val="9.75"/>
      <color rgb="FF333599"/>
      <name val="Garamond"/>
      <charset val="1"/>
    </font>
    <font>
      <sz val="10"/>
      <name val="Garamond"/>
      <charset val="1"/>
    </font>
    <font>
      <sz val="10"/>
      <name val="Garamond"/>
      <charset val="1"/>
    </font>
    <font>
      <sz val="10"/>
      <name val="Garamond"/>
    </font>
    <font>
      <b/>
      <sz val="9.75"/>
      <color rgb="FF333599"/>
      <name val="Garamond"/>
      <charset val="1"/>
    </font>
    <font>
      <b/>
      <sz val="9.75"/>
      <color rgb="FF333599"/>
      <name val="Garamond"/>
      <charset val="1"/>
    </font>
    <font>
      <sz val="10"/>
      <name val="Garamond"/>
      <charset val="1"/>
    </font>
    <font>
      <sz val="10"/>
      <color rgb="FF0000DC"/>
      <name val="Garamond"/>
      <charset val="1"/>
    </font>
    <font>
      <sz val="10"/>
      <color rgb="FF0000DC"/>
      <name val="Garamond"/>
      <charset val="1"/>
    </font>
    <font>
      <sz val="10"/>
      <color rgb="FF0000DC"/>
      <name val="Garamond"/>
      <charset val="1"/>
    </font>
    <font>
      <sz val="10"/>
      <name val="Garamond"/>
      <charset val="1"/>
    </font>
    <font>
      <sz val="10"/>
      <name val="Garamond"/>
    </font>
    <font>
      <sz val="10"/>
      <name val="Garamond"/>
    </font>
    <font>
      <sz val="10"/>
      <name val="Garamond"/>
      <charset val="1"/>
    </font>
    <font>
      <sz val="10"/>
      <name val="Garamond"/>
      <charset val="1"/>
    </font>
    <font>
      <b/>
      <sz val="12"/>
      <name val="Garamond"/>
      <charset val="1"/>
    </font>
    <font>
      <sz val="10"/>
      <name val="Garamond"/>
      <charset val="1"/>
    </font>
    <font>
      <sz val="10"/>
      <name val="Garamond"/>
      <charset val="1"/>
    </font>
    <font>
      <sz val="10"/>
      <name val="Garamond"/>
      <charset val="1"/>
    </font>
    <font>
      <sz val="10"/>
      <name val="Garamond"/>
      <charset val="1"/>
    </font>
    <font>
      <b/>
      <sz val="11"/>
      <name val="Garamond"/>
      <charset val="1"/>
    </font>
    <font>
      <b/>
      <sz val="12"/>
      <name val="Garamond"/>
      <charset val="1"/>
    </font>
    <font>
      <sz val="10"/>
      <name val="Garamond"/>
      <charset val="1"/>
    </font>
    <font>
      <sz val="12"/>
      <name val="Garamond"/>
      <charset val="1"/>
    </font>
    <font>
      <sz val="10"/>
      <name val="Garamond"/>
      <charset val="1"/>
    </font>
    <font>
      <sz val="10"/>
      <name val="Garamond"/>
      <charset val="1"/>
    </font>
    <font>
      <sz val="10"/>
      <name val="Garamond"/>
      <charset val="1"/>
    </font>
    <font>
      <sz val="10"/>
      <name val="Garamond"/>
      <charset val="1"/>
    </font>
    <font>
      <sz val="10"/>
      <name val="Garamond"/>
      <charset val="1"/>
    </font>
    <font>
      <sz val="10"/>
      <name val="Garamond"/>
      <charset val="1"/>
    </font>
    <font>
      <sz val="9.75"/>
      <name val="Garamond"/>
    </font>
    <font>
      <b/>
      <sz val="10"/>
      <color rgb="FF0000FF"/>
      <name val="Garamond"/>
      <charset val="1"/>
    </font>
    <font>
      <sz val="10"/>
      <name val="Garamond"/>
      <charset val="1"/>
    </font>
    <font>
      <b/>
      <sz val="12"/>
      <name val="Garamond"/>
      <charset val="1"/>
    </font>
    <font>
      <sz val="10"/>
      <name val="Garamond"/>
      <charset val="1"/>
    </font>
    <font>
      <sz val="10"/>
      <name val="Garamond"/>
      <charset val="1"/>
    </font>
    <font>
      <sz val="10"/>
      <name val="Garamond"/>
      <charset val="1"/>
    </font>
    <font>
      <sz val="10"/>
      <name val="Garamond"/>
      <charset val="1"/>
    </font>
    <font>
      <sz val="10"/>
      <color rgb="FF0000FF"/>
      <name val="Garamond"/>
      <charset val="1"/>
    </font>
    <font>
      <sz val="10"/>
      <color rgb="FF0000FF"/>
      <name val="Garamond"/>
      <charset val="1"/>
    </font>
    <font>
      <b/>
      <sz val="10"/>
      <name val="Garamond"/>
      <charset val="1"/>
    </font>
    <font>
      <sz val="10"/>
      <name val="Garamond"/>
      <charset val="1"/>
    </font>
    <font>
      <sz val="10"/>
      <name val="Garamond"/>
      <charset val="1"/>
    </font>
    <font>
      <sz val="10"/>
      <name val="Garamond"/>
      <charset val="1"/>
    </font>
    <font>
      <b/>
      <sz val="10"/>
      <name val="Garamond"/>
      <charset val="1"/>
    </font>
    <font>
      <b/>
      <sz val="10"/>
      <name val="Garamond"/>
      <charset val="1"/>
    </font>
    <font>
      <b/>
      <sz val="10"/>
      <name val="Garamond"/>
      <charset val="1"/>
    </font>
    <font>
      <sz val="10"/>
      <name val="Garamond"/>
      <charset val="1"/>
    </font>
    <font>
      <sz val="10"/>
      <name val="Garamond"/>
      <charset val="1"/>
    </font>
    <font>
      <b/>
      <sz val="10"/>
      <name val="Garamond"/>
      <charset val="1"/>
    </font>
    <font>
      <sz val="10"/>
      <name val="Garamond"/>
      <charset val="1"/>
    </font>
    <font>
      <sz val="10"/>
      <name val="Garamond"/>
      <charset val="1"/>
    </font>
    <font>
      <sz val="10"/>
      <name val="Garamond"/>
      <charset val="1"/>
    </font>
    <font>
      <sz val="10"/>
      <name val="Garamond"/>
      <charset val="1"/>
    </font>
    <font>
      <sz val="10"/>
      <name val="Garamond"/>
      <charset val="1"/>
    </font>
    <font>
      <sz val="10"/>
      <color rgb="FF0000FF"/>
      <name val="Garamond"/>
      <charset val="1"/>
    </font>
    <font>
      <sz val="9.75"/>
      <color rgb="FF0000FF"/>
      <name val="Garamond"/>
      <charset val="1"/>
    </font>
    <font>
      <sz val="10"/>
      <name val="Arial"/>
    </font>
    <font>
      <sz val="10"/>
      <color rgb="FF0000FF"/>
      <name val="Garamond"/>
      <charset val="1"/>
    </font>
    <font>
      <sz val="10"/>
      <name val="Arial"/>
    </font>
    <font>
      <sz val="10"/>
      <name val="Arial"/>
    </font>
    <font>
      <sz val="8"/>
      <name val="Garamond"/>
    </font>
    <font>
      <b/>
      <sz val="8"/>
      <name val="Garamond"/>
    </font>
    <font>
      <sz val="8"/>
      <name val="Garamond"/>
    </font>
    <font>
      <b/>
      <sz val="10.5"/>
      <name val="Garamond"/>
      <charset val="1"/>
    </font>
    <font>
      <b/>
      <sz val="10.5"/>
      <name val="Garamond"/>
      <charset val="1"/>
    </font>
    <font>
      <sz val="9"/>
      <name val="Garamond"/>
    </font>
    <font>
      <sz val="10"/>
      <name val="Garamond"/>
    </font>
    <font>
      <b/>
      <sz val="10"/>
      <name val="Garamond"/>
      <charset val="1"/>
    </font>
    <font>
      <b/>
      <sz val="10"/>
      <name val="Garamond"/>
      <charset val="1"/>
    </font>
    <font>
      <sz val="12"/>
      <name val="Garamond"/>
      <charset val="1"/>
    </font>
    <font>
      <b/>
      <sz val="10"/>
      <name val="Garamond"/>
      <charset val="1"/>
    </font>
    <font>
      <sz val="10"/>
      <name val="Arial"/>
    </font>
    <font>
      <sz val="10"/>
      <name val="Arial"/>
    </font>
    <font>
      <sz val="10"/>
      <name val="Garamond"/>
      <charset val="1"/>
    </font>
    <font>
      <sz val="10"/>
      <name val="Arial"/>
    </font>
    <font>
      <sz val="9.75"/>
      <color rgb="FF333599"/>
      <name val="Garamond"/>
    </font>
    <font>
      <sz val="10"/>
      <name val="Garamond"/>
    </font>
    <font>
      <b/>
      <u/>
      <sz val="10"/>
      <name val="Garamond"/>
    </font>
    <font>
      <b/>
      <sz val="10"/>
      <name val="Garamond"/>
    </font>
    <font>
      <b/>
      <sz val="11"/>
      <name val="Garamond"/>
    </font>
    <font>
      <b/>
      <sz val="12"/>
      <name val="Garamond"/>
    </font>
    <font>
      <b/>
      <sz val="10"/>
      <name val="Garamond"/>
      <charset val="1"/>
    </font>
    <font>
      <sz val="10"/>
      <name val="Arial"/>
    </font>
    <font>
      <sz val="10"/>
      <name val="Garamond"/>
      <charset val="1"/>
    </font>
    <font>
      <sz val="10"/>
      <name val="Garamond"/>
      <charset val="1"/>
    </font>
    <font>
      <sz val="10"/>
      <name val="Garamond"/>
      <charset val="1"/>
    </font>
    <font>
      <b/>
      <sz val="10"/>
      <name val="Garamond"/>
      <charset val="1"/>
    </font>
    <font>
      <b/>
      <sz val="11"/>
      <name val="Garamond"/>
    </font>
    <font>
      <b/>
      <sz val="10"/>
      <name val="Garamond"/>
      <charset val="1"/>
    </font>
    <font>
      <b/>
      <sz val="10"/>
      <name val="Garamond"/>
      <charset val="1"/>
    </font>
    <font>
      <b/>
      <sz val="10"/>
      <name val="Garamond"/>
      <charset val="1"/>
    </font>
    <font>
      <b/>
      <sz val="10"/>
      <name val="Garamond"/>
      <charset val="1"/>
    </font>
    <font>
      <b/>
      <sz val="10"/>
      <name val="Garamond"/>
      <charset val="1"/>
    </font>
    <font>
      <sz val="10"/>
      <name val="Garamond"/>
      <charset val="1"/>
    </font>
    <font>
      <b/>
      <sz val="10"/>
      <name val="Garamond"/>
      <charset val="1"/>
    </font>
    <font>
      <b/>
      <sz val="10"/>
      <name val="Garamond"/>
      <charset val="1"/>
    </font>
    <font>
      <b/>
      <sz val="10"/>
      <name val="Garamond"/>
      <charset val="1"/>
    </font>
    <font>
      <sz val="10"/>
      <name val="Garamond"/>
      <charset val="1"/>
    </font>
    <font>
      <sz val="10"/>
      <name val="Garamond"/>
    </font>
    <font>
      <sz val="9.75"/>
      <name val="Garamond"/>
    </font>
    <font>
      <sz val="10"/>
      <name val="Arial"/>
    </font>
    <font>
      <b/>
      <sz val="12"/>
      <name val="Garamond"/>
    </font>
    <font>
      <b/>
      <sz val="10"/>
      <name val="Garamond"/>
      <charset val="1"/>
    </font>
    <font>
      <b/>
      <sz val="10"/>
      <name val="Garamond"/>
      <charset val="1"/>
    </font>
    <font>
      <b/>
      <sz val="10"/>
      <name val="Garamond"/>
      <charset val="1"/>
    </font>
    <font>
      <b/>
      <sz val="10"/>
      <name val="Garamond"/>
      <charset val="1"/>
    </font>
    <font>
      <b/>
      <sz val="10"/>
      <name val="Garamond"/>
      <charset val="1"/>
    </font>
    <font>
      <b/>
      <sz val="10"/>
      <name val="Garamond"/>
    </font>
    <font>
      <b/>
      <sz val="11"/>
      <name val="Garamond"/>
    </font>
    <font>
      <sz val="10"/>
      <name val="Garamond"/>
      <charset val="1"/>
    </font>
    <font>
      <sz val="10"/>
      <color rgb="FFFF0000"/>
      <name val="Garamond"/>
      <charset val="1"/>
    </font>
    <font>
      <sz val="10"/>
      <color rgb="FFFF0000"/>
      <name val="Garamond"/>
      <charset val="1"/>
    </font>
    <font>
      <b/>
      <sz val="9.75"/>
      <color rgb="FF333599"/>
      <name val="Garamond"/>
      <charset val="1"/>
    </font>
    <font>
      <b/>
      <sz val="10"/>
      <name val="Garamond"/>
      <charset val="1"/>
    </font>
    <font>
      <b/>
      <sz val="10"/>
      <name val="Garamond"/>
      <charset val="1"/>
    </font>
    <font>
      <b/>
      <sz val="10"/>
      <name val="Garamond"/>
      <charset val="1"/>
    </font>
    <font>
      <b/>
      <sz val="10"/>
      <name val="Garamond"/>
      <charset val="1"/>
    </font>
    <font>
      <sz val="10"/>
      <name val="Garamond"/>
      <charset val="1"/>
    </font>
    <font>
      <sz val="10"/>
      <name val="Garamond"/>
    </font>
    <font>
      <b/>
      <sz val="10"/>
      <name val="Garamond"/>
    </font>
    <font>
      <sz val="10.5"/>
      <name val="Garamond"/>
      <charset val="1"/>
    </font>
    <font>
      <sz val="10.5"/>
      <name val="Garamond"/>
      <charset val="1"/>
    </font>
    <font>
      <b/>
      <sz val="9.75"/>
      <color rgb="FF333599"/>
      <name val="Garamond"/>
      <charset val="1"/>
    </font>
    <font>
      <sz val="10"/>
      <name val="Garamond"/>
    </font>
    <font>
      <sz val="10"/>
      <name val="Arial"/>
    </font>
    <font>
      <sz val="10.5"/>
      <name val="Garamond"/>
      <charset val="1"/>
    </font>
    <font>
      <b/>
      <sz val="10"/>
      <color rgb="FF333599"/>
      <name val="Garamond"/>
      <charset val="1"/>
    </font>
    <font>
      <sz val="10"/>
      <name val="Arial"/>
    </font>
    <font>
      <sz val="10"/>
      <name val="Arial"/>
    </font>
    <font>
      <b/>
      <sz val="8"/>
      <name val="Garamond"/>
    </font>
    <font>
      <b/>
      <sz val="8"/>
      <name val="Garamond"/>
    </font>
    <font>
      <b/>
      <sz val="8"/>
      <name val="Garamond"/>
    </font>
    <font>
      <b/>
      <sz val="8"/>
      <name val="Garamond"/>
    </font>
    <font>
      <b/>
      <sz val="10"/>
      <name val="Garamond"/>
      <charset val="1"/>
    </font>
    <font>
      <b/>
      <sz val="10"/>
      <name val="Garamond"/>
      <charset val="1"/>
    </font>
    <font>
      <b/>
      <sz val="10"/>
      <name val="Garamond"/>
      <charset val="1"/>
    </font>
    <font>
      <b/>
      <sz val="10"/>
      <name val="Garamond"/>
      <charset val="1"/>
    </font>
    <font>
      <b/>
      <sz val="10"/>
      <name val="Garamond"/>
      <charset val="1"/>
    </font>
    <font>
      <sz val="10"/>
      <name val="Garamond"/>
      <charset val="1"/>
    </font>
    <font>
      <sz val="9.75"/>
      <name val="Garamond"/>
      <charset val="1"/>
    </font>
    <font>
      <sz val="9.75"/>
      <name val="Garamond"/>
      <charset val="1"/>
    </font>
    <font>
      <b/>
      <sz val="11"/>
      <color rgb="FFFF0000"/>
      <name val="Garamond"/>
      <charset val="1"/>
    </font>
    <font>
      <b/>
      <sz val="8"/>
      <name val="Garamond"/>
    </font>
    <font>
      <sz val="10"/>
      <name val="Garamond"/>
    </font>
    <font>
      <sz val="10"/>
      <name val="Garamond"/>
      <charset val="1"/>
    </font>
    <font>
      <sz val="10"/>
      <name val="Garamond"/>
      <charset val="1"/>
    </font>
    <font>
      <b/>
      <sz val="8"/>
      <name val="Garamond"/>
    </font>
    <font>
      <sz val="10"/>
      <name val="Arial"/>
    </font>
    <font>
      <sz val="10"/>
      <color rgb="FFFF0000"/>
      <name val="Garamond"/>
    </font>
    <font>
      <sz val="10"/>
      <color rgb="FFFF0000"/>
      <name val="Garamond"/>
    </font>
    <font>
      <sz val="10"/>
      <name val="Arial"/>
    </font>
    <font>
      <sz val="10"/>
      <name val="Arial"/>
    </font>
    <font>
      <b/>
      <sz val="10"/>
      <name val="Garamond"/>
      <charset val="1"/>
    </font>
    <font>
      <sz val="10"/>
      <name val="Garamond"/>
    </font>
    <font>
      <b/>
      <sz val="12"/>
      <name val="Garamond"/>
    </font>
    <font>
      <sz val="10"/>
      <name val="Garamond"/>
    </font>
    <font>
      <b/>
      <sz val="8"/>
      <name val="Garamond"/>
    </font>
    <font>
      <b/>
      <sz val="8"/>
      <name val="Garamond"/>
    </font>
    <font>
      <b/>
      <sz val="8"/>
      <name val="Garamond"/>
    </font>
    <font>
      <sz val="10"/>
      <name val="Arial"/>
    </font>
    <font>
      <sz val="10"/>
      <name val="Arial"/>
    </font>
    <font>
      <b/>
      <sz val="10"/>
      <name val="Garamond"/>
      <charset val="1"/>
    </font>
    <font>
      <sz val="10"/>
      <name val="Arial"/>
    </font>
    <font>
      <b/>
      <sz val="8"/>
      <color rgb="FF333399"/>
      <name val="Garamond"/>
      <charset val="1"/>
    </font>
    <font>
      <sz val="10"/>
      <name val="Garamond"/>
    </font>
    <font>
      <sz val="10.5"/>
      <name val="Garamond"/>
      <charset val="1"/>
    </font>
    <font>
      <b/>
      <sz val="12"/>
      <name val="Garamond"/>
    </font>
    <font>
      <sz val="10"/>
      <name val="Garamond"/>
      <charset val="1"/>
    </font>
    <font>
      <sz val="10"/>
      <name val="Garamond"/>
      <charset val="1"/>
    </font>
    <font>
      <sz val="10"/>
      <color rgb="FF333399"/>
      <name val="Garamond"/>
      <charset val="1"/>
    </font>
    <font>
      <b/>
      <sz val="10"/>
      <name val="Garamond"/>
      <charset val="1"/>
    </font>
    <font>
      <b/>
      <sz val="10"/>
      <name val="Garamond"/>
      <charset val="1"/>
    </font>
    <font>
      <sz val="10"/>
      <name val="Garamond"/>
      <charset val="1"/>
    </font>
    <font>
      <b/>
      <sz val="10"/>
      <name val="Garamond"/>
      <charset val="1"/>
    </font>
    <font>
      <b/>
      <sz val="10"/>
      <name val="Garamond"/>
      <charset val="1"/>
    </font>
    <font>
      <b/>
      <sz val="10"/>
      <name val="Garamond"/>
      <charset val="1"/>
    </font>
    <font>
      <sz val="10"/>
      <name val="Garamond"/>
      <charset val="1"/>
    </font>
    <font>
      <sz val="10"/>
      <name val="Garamond"/>
      <charset val="1"/>
    </font>
    <font>
      <sz val="10"/>
      <name val="Garamond"/>
    </font>
    <font>
      <sz val="8"/>
      <name val="Garamond"/>
    </font>
    <font>
      <b/>
      <sz val="10"/>
      <name val="Garamond"/>
      <charset val="1"/>
    </font>
    <font>
      <b/>
      <sz val="10"/>
      <name val="Garamond"/>
    </font>
    <font>
      <sz val="10"/>
      <name val="Garamond"/>
    </font>
    <font>
      <sz val="10"/>
      <name val="Arial"/>
    </font>
    <font>
      <sz val="10"/>
      <name val="Arial"/>
    </font>
    <font>
      <b/>
      <sz val="10"/>
      <name val="Garamond"/>
    </font>
    <font>
      <sz val="10"/>
      <name val="Garamond"/>
      <charset val="1"/>
    </font>
    <font>
      <b/>
      <sz val="10"/>
      <name val="Garamond"/>
    </font>
    <font>
      <sz val="10"/>
      <name val="Garamond"/>
      <charset val="1"/>
    </font>
    <font>
      <b/>
      <sz val="10"/>
      <name val="Garamond"/>
      <charset val="1"/>
    </font>
    <font>
      <b/>
      <sz val="10"/>
      <name val="Garamond"/>
      <charset val="1"/>
    </font>
    <font>
      <b/>
      <sz val="10"/>
      <name val="Garamond"/>
    </font>
    <font>
      <b/>
      <sz val="11"/>
      <name val="Garamond"/>
      <charset val="1"/>
    </font>
    <font>
      <sz val="10"/>
      <name val="Garamond"/>
    </font>
    <font>
      <b/>
      <sz val="8"/>
      <name val="Garamond"/>
    </font>
    <font>
      <b/>
      <sz val="8"/>
      <name val="Garamond"/>
    </font>
    <font>
      <sz val="10"/>
      <name val="Arial"/>
    </font>
    <font>
      <b/>
      <sz val="8"/>
      <name val="Garamond"/>
      <charset val="1"/>
    </font>
    <font>
      <sz val="10"/>
      <name val="Arial"/>
    </font>
    <font>
      <sz val="10"/>
      <name val="Arial"/>
    </font>
    <font>
      <sz val="10"/>
      <name val="Garamond"/>
      <charset val="1"/>
    </font>
    <font>
      <sz val="10"/>
      <name val="Garamond"/>
      <charset val="1"/>
    </font>
    <font>
      <sz val="10"/>
      <name val="Garamond"/>
      <charset val="1"/>
    </font>
    <font>
      <sz val="10"/>
      <name val="Garamond"/>
      <charset val="1"/>
    </font>
    <font>
      <sz val="10"/>
      <name val="Arial"/>
    </font>
    <font>
      <b/>
      <sz val="8"/>
      <name val="Garamond"/>
    </font>
    <font>
      <b/>
      <sz val="8"/>
      <name val="Garamond"/>
    </font>
    <font>
      <sz val="10"/>
      <name val="Arial"/>
    </font>
    <font>
      <b/>
      <sz val="10"/>
      <name val="Garamond"/>
      <charset val="1"/>
    </font>
    <font>
      <sz val="10"/>
      <name val="Arial"/>
    </font>
    <font>
      <sz val="10"/>
      <name val="Arial"/>
    </font>
    <font>
      <sz val="10"/>
      <name val="Arial"/>
    </font>
    <font>
      <b/>
      <sz val="10"/>
      <name val="Garamond"/>
      <charset val="1"/>
    </font>
    <font>
      <sz val="10"/>
      <name val="Garamond"/>
      <charset val="1"/>
    </font>
    <font>
      <b/>
      <sz val="11"/>
      <name val="Garamond"/>
      <charset val="1"/>
    </font>
    <font>
      <b/>
      <sz val="12"/>
      <name val="Garamond"/>
      <charset val="1"/>
    </font>
    <font>
      <b/>
      <sz val="11"/>
      <name val="Garamond"/>
      <charset val="1"/>
    </font>
    <font>
      <b/>
      <sz val="12"/>
      <name val="Garamond"/>
      <charset val="1"/>
    </font>
    <font>
      <b/>
      <sz val="12"/>
      <name val="Garamond"/>
      <charset val="1"/>
    </font>
    <font>
      <sz val="11"/>
      <name val="Garamond"/>
      <charset val="1"/>
    </font>
    <font>
      <sz val="11"/>
      <name val="Garamond"/>
      <charset val="1"/>
    </font>
    <font>
      <b/>
      <sz val="12"/>
      <name val="Garamond"/>
      <charset val="1"/>
    </font>
    <font>
      <b/>
      <sz val="11"/>
      <name val="Garamond"/>
      <charset val="1"/>
    </font>
    <font>
      <b/>
      <sz val="11"/>
      <name val="Garamond"/>
      <charset val="1"/>
    </font>
    <font>
      <b/>
      <sz val="11"/>
      <name val="Garamond"/>
      <charset val="1"/>
    </font>
    <font>
      <b/>
      <sz val="12"/>
      <name val="Garamond"/>
      <charset val="1"/>
    </font>
    <font>
      <sz val="11"/>
      <name val="Garamond"/>
      <charset val="1"/>
    </font>
    <font>
      <b/>
      <sz val="11"/>
      <name val="Garamond"/>
      <charset val="1"/>
    </font>
    <font>
      <b/>
      <sz val="12"/>
      <name val="Garamond"/>
      <charset val="1"/>
    </font>
    <font>
      <sz val="11"/>
      <name val="Garamond"/>
      <charset val="1"/>
    </font>
    <font>
      <b/>
      <sz val="11"/>
      <name val="Garamond"/>
      <charset val="1"/>
    </font>
    <font>
      <b/>
      <sz val="12"/>
      <name val="Garamond"/>
      <charset val="1"/>
    </font>
    <font>
      <b/>
      <sz val="12"/>
      <name val="Garamond"/>
      <charset val="1"/>
    </font>
    <font>
      <b/>
      <sz val="11"/>
      <name val="Garamond"/>
      <charset val="1"/>
    </font>
    <font>
      <sz val="11"/>
      <name val="Garamond"/>
      <charset val="1"/>
    </font>
    <font>
      <b/>
      <sz val="11"/>
      <name val="Garamond"/>
      <charset val="1"/>
    </font>
    <font>
      <b/>
      <sz val="11"/>
      <name val="Garamond"/>
      <charset val="1"/>
    </font>
    <font>
      <sz val="11"/>
      <name val="Garamond"/>
      <charset val="1"/>
    </font>
    <font>
      <b/>
      <sz val="12"/>
      <name val="Garamond"/>
      <charset val="1"/>
    </font>
    <font>
      <b/>
      <sz val="11"/>
      <name val="Garamond"/>
      <charset val="1"/>
    </font>
    <font>
      <sz val="11"/>
      <name val="Garamond"/>
      <charset val="1"/>
    </font>
    <font>
      <b/>
      <sz val="11"/>
      <name val="Garamond"/>
      <charset val="1"/>
    </font>
    <font>
      <b/>
      <sz val="11"/>
      <name val="Garamond"/>
      <charset val="1"/>
    </font>
    <font>
      <sz val="11"/>
      <name val="Garamond"/>
      <charset val="1"/>
    </font>
    <font>
      <sz val="11"/>
      <name val="Garamond"/>
      <charset val="1"/>
    </font>
    <font>
      <b/>
      <sz val="11"/>
      <color rgb="FF000000"/>
      <name val="Garamond"/>
      <charset val="1"/>
    </font>
    <font>
      <b/>
      <sz val="12"/>
      <name val="Garamond"/>
      <charset val="1"/>
    </font>
    <font>
      <b/>
      <sz val="11"/>
      <name val="Garamond"/>
      <charset val="1"/>
    </font>
    <font>
      <b/>
      <sz val="10"/>
      <name val="Garamond"/>
    </font>
    <font>
      <b/>
      <sz val="10"/>
      <name val="Garamond"/>
    </font>
    <font>
      <b/>
      <sz val="10"/>
      <name val="Garamond"/>
    </font>
    <font>
      <sz val="10"/>
      <name val="Garamond"/>
    </font>
    <font>
      <b/>
      <sz val="10"/>
      <name val="Garamond"/>
    </font>
    <font>
      <b/>
      <sz val="10"/>
      <name val="Garamond"/>
      <charset val="1"/>
    </font>
    <font>
      <sz val="9.75"/>
      <name val="Garamond"/>
      <charset val="1"/>
    </font>
    <font>
      <sz val="9.75"/>
      <name val="Garamond"/>
      <charset val="1"/>
    </font>
    <font>
      <sz val="9.75"/>
      <name val="Garamond"/>
      <charset val="1"/>
    </font>
    <font>
      <sz val="9.75"/>
      <name val="Garamond"/>
      <charset val="1"/>
    </font>
    <font>
      <sz val="10"/>
      <name val="Garamond"/>
    </font>
    <font>
      <sz val="10"/>
      <name val="Garamond"/>
    </font>
    <font>
      <b/>
      <sz val="10"/>
      <name val="Garamond"/>
      <charset val="1"/>
    </font>
    <font>
      <sz val="10"/>
      <name val="Garamond"/>
    </font>
    <font>
      <sz val="10"/>
      <name val="Garamond"/>
    </font>
    <font>
      <sz val="10"/>
      <name val="Garamond"/>
    </font>
    <font>
      <b/>
      <sz val="10"/>
      <name val="Garamond"/>
    </font>
    <font>
      <b/>
      <sz val="10"/>
      <name val="Garamond"/>
    </font>
    <font>
      <sz val="10"/>
      <name val="Garamond"/>
    </font>
    <font>
      <sz val="10"/>
      <name val="Garamond"/>
    </font>
    <font>
      <sz val="10"/>
      <name val="Garamond"/>
    </font>
    <font>
      <sz val="10"/>
      <name val="Arial"/>
    </font>
    <font>
      <sz val="10"/>
      <name val="Garamond"/>
    </font>
    <font>
      <sz val="10"/>
      <name val="Garamond"/>
      <charset val="1"/>
    </font>
    <font>
      <sz val="10"/>
      <name val="Garamond"/>
      <charset val="1"/>
    </font>
    <font>
      <b/>
      <sz val="12"/>
      <name val="Garamond"/>
    </font>
    <font>
      <sz val="10"/>
      <color rgb="FF0000FF"/>
      <name val="Garamond"/>
    </font>
    <font>
      <b/>
      <sz val="10"/>
      <name val="Garamond"/>
      <charset val="1"/>
    </font>
    <font>
      <sz val="10"/>
      <name val="Garamond"/>
    </font>
    <font>
      <sz val="10"/>
      <name val="Garamond"/>
    </font>
    <font>
      <sz val="10"/>
      <name val="Garamond"/>
    </font>
    <font>
      <sz val="9.75"/>
      <name val="Garamond"/>
    </font>
    <font>
      <b/>
      <sz val="10"/>
      <name val="Garamond"/>
      <charset val="1"/>
    </font>
    <font>
      <sz val="10"/>
      <name val="Garamond"/>
      <charset val="1"/>
    </font>
    <font>
      <b/>
      <sz val="10"/>
      <color rgb="FF333599"/>
      <name val="Garamond"/>
      <charset val="1"/>
    </font>
    <font>
      <b/>
      <sz val="9.75"/>
      <name val="Garamond"/>
      <charset val="1"/>
    </font>
    <font>
      <sz val="10"/>
      <color rgb="FF333599"/>
      <name val="Garamond"/>
      <charset val="1"/>
    </font>
    <font>
      <sz val="10"/>
      <color rgb="FF333599"/>
      <name val="Arial"/>
    </font>
    <font>
      <sz val="9.75"/>
      <name val="Garamond"/>
    </font>
    <font>
      <sz val="9.75"/>
      <name val="Garamond"/>
    </font>
    <font>
      <b/>
      <sz val="10"/>
      <name val="Garamond"/>
      <charset val="1"/>
    </font>
    <font>
      <sz val="10"/>
      <color rgb="FF333599"/>
      <name val="Garamond"/>
      <charset val="1"/>
    </font>
    <font>
      <sz val="10"/>
      <name val="Garamond"/>
      <charset val="1"/>
    </font>
    <font>
      <sz val="10"/>
      <color rgb="FF000000"/>
      <name val="Garamond"/>
      <charset val="1"/>
    </font>
    <font>
      <b/>
      <sz val="9.75"/>
      <color rgb="FF333599"/>
      <name val="Garamond"/>
      <charset val="1"/>
    </font>
    <font>
      <b/>
      <sz val="10"/>
      <color rgb="FF333599"/>
      <name val="Garamond"/>
      <charset val="1"/>
    </font>
    <font>
      <sz val="10"/>
      <name val="Garamond"/>
      <charset val="1"/>
    </font>
    <font>
      <sz val="9.75"/>
      <name val="Garamond"/>
    </font>
    <font>
      <b/>
      <sz val="10"/>
      <name val="Garamond"/>
      <charset val="1"/>
    </font>
    <font>
      <sz val="9.75"/>
      <color rgb="FF333599"/>
      <name val="Garamond"/>
    </font>
    <font>
      <b/>
      <sz val="10"/>
      <name val="Garamond"/>
      <charset val="1"/>
    </font>
    <font>
      <b/>
      <sz val="10"/>
      <name val="Garamond"/>
      <charset val="1"/>
    </font>
    <font>
      <b/>
      <sz val="10"/>
      <name val="Garamond"/>
      <charset val="1"/>
    </font>
    <font>
      <b/>
      <sz val="10"/>
      <name val="Garamond"/>
      <charset val="1"/>
    </font>
    <font>
      <b/>
      <sz val="10"/>
      <name val="Garamond"/>
      <charset val="1"/>
    </font>
    <font>
      <b/>
      <sz val="10"/>
      <color rgb="FF333599"/>
      <name val="Garamond"/>
      <charset val="1"/>
    </font>
    <font>
      <sz val="10"/>
      <name val="Arial"/>
    </font>
    <font>
      <b/>
      <sz val="10"/>
      <color rgb="FF333599"/>
      <name val="Garamond"/>
      <charset val="1"/>
    </font>
    <font>
      <b/>
      <sz val="10"/>
      <color rgb="FF333599"/>
      <name val="Garamond"/>
      <charset val="1"/>
    </font>
    <font>
      <sz val="10"/>
      <color rgb="FF333599"/>
      <name val="Garamond"/>
      <charset val="1"/>
    </font>
    <font>
      <b/>
      <sz val="10"/>
      <name val="Garamond"/>
    </font>
    <font>
      <b/>
      <sz val="10"/>
      <name val="Garamond"/>
      <charset val="1"/>
    </font>
    <font>
      <b/>
      <sz val="10"/>
      <name val="Garamond"/>
      <charset val="1"/>
    </font>
    <font>
      <sz val="10"/>
      <name val="Garamond"/>
      <charset val="1"/>
    </font>
    <font>
      <sz val="10"/>
      <name val="Garamond"/>
      <charset val="1"/>
    </font>
    <font>
      <b/>
      <sz val="10"/>
      <name val="Garamond"/>
      <charset val="1"/>
    </font>
    <font>
      <sz val="10"/>
      <name val="Garamond"/>
      <charset val="1"/>
    </font>
    <font>
      <sz val="10"/>
      <name val="Arial"/>
    </font>
    <font>
      <b/>
      <sz val="10"/>
      <color rgb="FF000000"/>
      <name val="Garamond"/>
      <charset val="1"/>
    </font>
    <font>
      <b/>
      <sz val="10"/>
      <color rgb="FF000000"/>
      <name val="Garamond"/>
      <charset val="1"/>
    </font>
    <font>
      <b/>
      <sz val="10"/>
      <name val="Garamond"/>
      <charset val="1"/>
    </font>
    <font>
      <b/>
      <sz val="10"/>
      <name val="Garamond"/>
      <charset val="1"/>
    </font>
    <font>
      <sz val="10"/>
      <name val="Garamond"/>
      <charset val="1"/>
    </font>
    <font>
      <sz val="10"/>
      <name val="Garamond"/>
      <charset val="1"/>
    </font>
    <font>
      <sz val="10"/>
      <name val="Arial"/>
    </font>
    <font>
      <b/>
      <sz val="10"/>
      <name val="Garamond"/>
    </font>
    <font>
      <b/>
      <sz val="10"/>
      <name val="Garamond"/>
    </font>
    <font>
      <b/>
      <sz val="10"/>
      <name val="Garamond"/>
    </font>
    <font>
      <b/>
      <sz val="10"/>
      <name val="Garamond"/>
    </font>
    <font>
      <b/>
      <sz val="10"/>
      <name val="Garamond"/>
    </font>
    <font>
      <b/>
      <sz val="10"/>
      <name val="Garamond"/>
      <charset val="1"/>
    </font>
    <font>
      <b/>
      <sz val="9.75"/>
      <color rgb="FF333599"/>
      <name val="Garamond"/>
      <charset val="1"/>
    </font>
    <font>
      <b/>
      <sz val="10"/>
      <name val="Garamond"/>
      <charset val="1"/>
    </font>
    <font>
      <b/>
      <sz val="8"/>
      <name val="Garamond"/>
    </font>
    <font>
      <b/>
      <sz val="8"/>
      <name val="Garamond"/>
    </font>
    <font>
      <b/>
      <sz val="8"/>
      <name val="Garamond"/>
      <charset val="1"/>
    </font>
    <font>
      <b/>
      <sz val="8"/>
      <name val="Garamond"/>
      <charset val="1"/>
    </font>
    <font>
      <sz val="10"/>
      <name val="Arial"/>
    </font>
    <font>
      <b/>
      <sz val="8"/>
      <name val="Garamond"/>
      <charset val="1"/>
    </font>
    <font>
      <sz val="10"/>
      <name val="Arial"/>
    </font>
    <font>
      <b/>
      <sz val="8"/>
      <name val="Garamond"/>
      <charset val="1"/>
    </font>
    <font>
      <b/>
      <sz val="8"/>
      <name val="Garamond"/>
      <charset val="1"/>
    </font>
    <font>
      <b/>
      <sz val="8"/>
      <name val="Garamond"/>
      <charset val="1"/>
    </font>
    <font>
      <sz val="8"/>
      <name val="Garamond"/>
      <charset val="1"/>
    </font>
    <font>
      <b/>
      <sz val="8"/>
      <color rgb="FF333399"/>
      <name val="Garamond"/>
      <charset val="1"/>
    </font>
    <font>
      <b/>
      <sz val="10"/>
      <name val="Garamond"/>
      <charset val="1"/>
    </font>
    <font>
      <sz val="10"/>
      <name val="Arial"/>
    </font>
    <font>
      <sz val="10"/>
      <name val="Arial"/>
    </font>
    <font>
      <b/>
      <sz val="10"/>
      <name val="Garamond"/>
      <charset val="1"/>
    </font>
    <font>
      <b/>
      <sz val="8"/>
      <name val="Garamond"/>
    </font>
    <font>
      <b/>
      <sz val="8"/>
      <name val="Garamond"/>
    </font>
    <font>
      <b/>
      <sz val="8"/>
      <name val="Garamond"/>
      <charset val="1"/>
    </font>
    <font>
      <b/>
      <sz val="8"/>
      <name val="Garamond"/>
      <charset val="1"/>
    </font>
    <font>
      <b/>
      <sz val="8"/>
      <name val="Garamond"/>
    </font>
    <font>
      <sz val="10"/>
      <name val="Arial"/>
    </font>
    <font>
      <b/>
      <sz val="8"/>
      <name val="Garamond"/>
      <charset val="1"/>
    </font>
    <font>
      <b/>
      <sz val="8"/>
      <name val="Garamond"/>
    </font>
    <font>
      <sz val="10"/>
      <name val="Arial"/>
    </font>
    <font>
      <b/>
      <sz val="8"/>
      <name val="Garamond"/>
      <charset val="1"/>
    </font>
    <font>
      <sz val="8"/>
      <name val="Garamond"/>
      <charset val="1"/>
    </font>
    <font>
      <sz val="8"/>
      <name val="Garamond"/>
      <charset val="1"/>
    </font>
    <font>
      <b/>
      <sz val="9"/>
      <name val="Garamond"/>
      <charset val="1"/>
    </font>
    <font>
      <sz val="8"/>
      <color rgb="FF0000FF"/>
      <name val="Garamond"/>
    </font>
    <font>
      <sz val="8"/>
      <name val="Garamond"/>
      <charset val="1"/>
    </font>
    <font>
      <b/>
      <sz val="8"/>
      <color rgb="FF333599"/>
      <name val="Garamond"/>
      <charset val="1"/>
    </font>
    <font>
      <b/>
      <sz val="8"/>
      <name val="Garamond"/>
      <charset val="1"/>
    </font>
    <font>
      <sz val="8"/>
      <color rgb="FF0000FF"/>
      <name val="Garamond"/>
    </font>
    <font>
      <sz val="8"/>
      <name val="Garamond"/>
      <charset val="1"/>
    </font>
    <font>
      <sz val="8"/>
      <name val="Garamond"/>
      <charset val="1"/>
    </font>
    <font>
      <b/>
      <sz val="8"/>
      <color rgb="FF333599"/>
      <name val="Garamond"/>
      <charset val="1"/>
    </font>
    <font>
      <b/>
      <sz val="8"/>
      <name val="Garamond"/>
      <charset val="1"/>
    </font>
    <font>
      <sz val="8"/>
      <color rgb="FF333399"/>
      <name val="Garamond"/>
      <charset val="1"/>
    </font>
    <font>
      <b/>
      <sz val="8"/>
      <color rgb="FF333399"/>
      <name val="Garamond"/>
      <charset val="1"/>
    </font>
    <font>
      <b/>
      <sz val="10"/>
      <name val="Garamond"/>
      <charset val="1"/>
    </font>
    <font>
      <b/>
      <sz val="8"/>
      <name val="Garamond"/>
      <charset val="1"/>
    </font>
    <font>
      <b/>
      <sz val="8"/>
      <name val="Garamond"/>
      <charset val="1"/>
    </font>
    <font>
      <sz val="10"/>
      <name val="Arial"/>
      <charset val="1"/>
    </font>
    <font>
      <b/>
      <sz val="10"/>
      <name val="Garamond"/>
      <charset val="1"/>
    </font>
    <font>
      <b/>
      <sz val="10"/>
      <name val="Garamond"/>
      <charset val="1"/>
    </font>
    <font>
      <sz val="9.75"/>
      <name val="Garamond"/>
      <charset val="1"/>
    </font>
    <font>
      <sz val="9.75"/>
      <name val="Garamond"/>
      <charset val="1"/>
    </font>
    <font>
      <sz val="9.75"/>
      <name val="Garamond"/>
      <charset val="1"/>
    </font>
    <font>
      <sz val="9.75"/>
      <name val="Garamond"/>
      <charset val="1"/>
    </font>
    <font>
      <sz val="9.75"/>
      <name val="Garamond"/>
      <charset val="1"/>
    </font>
    <font>
      <sz val="9.75"/>
      <name val="Garamond"/>
      <charset val="1"/>
    </font>
    <font>
      <b/>
      <sz val="8"/>
      <name val="Garamond"/>
      <charset val="1"/>
    </font>
    <font>
      <b/>
      <sz val="9.75"/>
      <name val="Garamond"/>
      <charset val="1"/>
    </font>
    <font>
      <b/>
      <sz val="9.75"/>
      <name val="Garamond"/>
      <charset val="1"/>
    </font>
    <font>
      <b/>
      <sz val="9.75"/>
      <name val="Garamond"/>
      <charset val="1"/>
    </font>
    <font>
      <b/>
      <sz val="9.75"/>
      <name val="Garamond"/>
      <charset val="1"/>
    </font>
    <font>
      <sz val="9.75"/>
      <name val="Garamond"/>
      <charset val="1"/>
    </font>
    <font>
      <sz val="9.75"/>
      <name val="Garamond"/>
      <charset val="1"/>
    </font>
    <font>
      <sz val="9.75"/>
      <name val="Garamond"/>
      <charset val="1"/>
    </font>
    <font>
      <sz val="9.75"/>
      <name val="Garamond"/>
      <charset val="1"/>
    </font>
    <font>
      <sz val="9.75"/>
      <name val="Garamond"/>
      <charset val="1"/>
    </font>
    <font>
      <sz val="9.75"/>
      <name val="Garamond"/>
      <charset val="1"/>
    </font>
    <font>
      <sz val="9.75"/>
      <name val="Garamond"/>
      <charset val="1"/>
    </font>
    <font>
      <sz val="9.75"/>
      <name val="Garamond"/>
      <charset val="1"/>
    </font>
    <font>
      <sz val="9.75"/>
      <name val="Garamond"/>
      <charset val="1"/>
    </font>
    <font>
      <sz val="9.75"/>
      <name val="Garamond"/>
      <charset val="1"/>
    </font>
    <font>
      <sz val="9.75"/>
      <name val="Garamond"/>
      <charset val="1"/>
    </font>
    <font>
      <sz val="9.75"/>
      <name val="Garamond"/>
      <charset val="1"/>
    </font>
    <font>
      <b/>
      <sz val="8"/>
      <name val="Garamond"/>
      <charset val="1"/>
    </font>
    <font>
      <b/>
      <sz val="8"/>
      <name val="Garamond"/>
    </font>
    <font>
      <sz val="8"/>
      <name val="Garamond"/>
    </font>
    <font>
      <sz val="8"/>
      <name val="Garamond"/>
    </font>
    <font>
      <sz val="9.75"/>
      <color rgb="FF333599"/>
      <name val="Garamond"/>
    </font>
    <font>
      <sz val="9.75"/>
      <color rgb="FF333599"/>
      <name val="Garamond"/>
    </font>
    <font>
      <sz val="9.75"/>
      <color rgb="FF333599"/>
      <name val="Garamond"/>
    </font>
    <font>
      <sz val="9.75"/>
      <color rgb="FF333599"/>
      <name val="Garamond"/>
    </font>
    <font>
      <sz val="9.75"/>
      <color rgb="FF333599"/>
      <name val="Garamond"/>
    </font>
    <font>
      <sz val="9.75"/>
      <color rgb="FF333599"/>
      <name val="Garamond"/>
    </font>
    <font>
      <b/>
      <sz val="8"/>
      <color rgb="FF000000"/>
      <name val="Garamond"/>
      <charset val="1"/>
    </font>
    <font>
      <b/>
      <sz val="8"/>
      <color rgb="FF000000"/>
      <name val="Garamond"/>
      <charset val="1"/>
    </font>
    <font>
      <b/>
      <sz val="12"/>
      <name val="Garamond"/>
      <charset val="1"/>
    </font>
    <font>
      <b/>
      <sz val="10"/>
      <name val="Garamond"/>
      <charset val="1"/>
    </font>
    <font>
      <b/>
      <sz val="10"/>
      <name val="Garamond"/>
      <charset val="1"/>
    </font>
    <font>
      <b/>
      <sz val="10"/>
      <name val="Garamond"/>
      <charset val="1"/>
    </font>
    <font>
      <b/>
      <sz val="10"/>
      <name val="Garamond"/>
      <charset val="1"/>
    </font>
    <font>
      <b/>
      <sz val="10"/>
      <name val="Garamond"/>
      <charset val="1"/>
    </font>
    <font>
      <sz val="8"/>
      <color rgb="FF333399"/>
      <name val="Garamond"/>
    </font>
    <font>
      <sz val="8"/>
      <color rgb="FF333399"/>
      <name val="Garamond"/>
    </font>
    <font>
      <sz val="8"/>
      <color rgb="FF333599"/>
      <name val="Garamond"/>
      <charset val="1"/>
    </font>
    <font>
      <b/>
      <sz val="8"/>
      <color rgb="FF333599"/>
      <name val="Garamond"/>
    </font>
    <font>
      <sz val="8"/>
      <name val="Garamond"/>
    </font>
    <font>
      <sz val="8"/>
      <color rgb="FF333599"/>
      <name val="Garamond"/>
    </font>
    <font>
      <sz val="9.75"/>
      <name val="Garamond"/>
      <charset val="1"/>
    </font>
    <font>
      <sz val="10"/>
      <color rgb="FF333599"/>
      <name val="Garamond"/>
      <charset val="1"/>
    </font>
    <font>
      <sz val="10"/>
      <name val="Arial"/>
    </font>
    <font>
      <b/>
      <sz val="8"/>
      <color rgb="FF000080"/>
      <name val="Garamond"/>
    </font>
    <font>
      <b/>
      <sz val="10"/>
      <color rgb="FF333599"/>
      <name val="Garamond"/>
      <charset val="1"/>
    </font>
    <font>
      <sz val="8"/>
      <color rgb="FF333599"/>
      <name val="Garamond"/>
    </font>
    <font>
      <b/>
      <sz val="9.75"/>
      <color rgb="FF333599"/>
      <name val="Garamond"/>
      <charset val="1"/>
    </font>
    <font>
      <sz val="9.75"/>
      <color rgb="FF333599"/>
      <name val="Garamond"/>
    </font>
    <font>
      <sz val="9.75"/>
      <color rgb="FF333599"/>
      <name val="Garamond"/>
    </font>
    <font>
      <sz val="10"/>
      <name val="Garamond"/>
    </font>
    <font>
      <sz val="10"/>
      <name val="Garamond"/>
      <charset val="1"/>
    </font>
    <font>
      <sz val="10"/>
      <name val="Arial"/>
    </font>
    <font>
      <sz val="10"/>
      <color rgb="FF333399"/>
      <name val="Garamond"/>
      <charset val="1"/>
    </font>
    <font>
      <sz val="10"/>
      <name val="Garamond"/>
      <charset val="1"/>
    </font>
    <font>
      <sz val="10"/>
      <name val="Garamond"/>
      <charset val="1"/>
    </font>
    <font>
      <sz val="10"/>
      <color rgb="FF333399"/>
      <name val="Garamond"/>
      <charset val="1"/>
    </font>
    <font>
      <sz val="10"/>
      <name val="Garamond"/>
      <charset val="1"/>
    </font>
    <font>
      <b/>
      <sz val="8"/>
      <color rgb="FF333599"/>
      <name val="Garamond"/>
      <charset val="1"/>
    </font>
    <font>
      <b/>
      <sz val="8"/>
      <name val="Garamond"/>
      <charset val="1"/>
    </font>
    <font>
      <b/>
      <sz val="8"/>
      <name val="Garamond"/>
      <charset val="1"/>
    </font>
    <font>
      <b/>
      <sz val="8"/>
      <name val="Garamond"/>
      <charset val="1"/>
    </font>
    <font>
      <b/>
      <sz val="8"/>
      <name val="Garamond"/>
      <charset val="1"/>
    </font>
    <font>
      <b/>
      <sz val="8"/>
      <name val="Garamond"/>
      <charset val="1"/>
    </font>
    <font>
      <b/>
      <sz val="8"/>
      <name val="Garamond"/>
      <charset val="1"/>
    </font>
    <font>
      <b/>
      <sz val="8"/>
      <name val="Garamond"/>
      <charset val="1"/>
    </font>
    <font>
      <b/>
      <sz val="8"/>
      <name val="Garamond"/>
      <charset val="1"/>
    </font>
    <font>
      <b/>
      <sz val="11"/>
      <name val="Garamond"/>
      <charset val="1"/>
    </font>
    <font>
      <b/>
      <sz val="11"/>
      <name val="Garamond"/>
      <charset val="1"/>
    </font>
    <font>
      <sz val="10"/>
      <color rgb="FF333399"/>
      <name val="Garamond"/>
      <charset val="1"/>
    </font>
    <font>
      <b/>
      <sz val="9.75"/>
      <color rgb="FF333599"/>
      <name val="Garamond"/>
      <charset val="1"/>
    </font>
    <font>
      <b/>
      <sz val="10"/>
      <name val="Garamond"/>
    </font>
    <font>
      <b/>
      <sz val="10"/>
      <name val="Garamond"/>
    </font>
    <font>
      <b/>
      <sz val="8"/>
      <name val="Garamond"/>
      <charset val="1"/>
    </font>
    <font>
      <b/>
      <sz val="11"/>
      <name val="Garamond"/>
      <charset val="1"/>
    </font>
    <font>
      <sz val="10"/>
      <color rgb="FF333399"/>
      <name val="Garamond"/>
      <charset val="1"/>
    </font>
    <font>
      <b/>
      <sz val="9.75"/>
      <name val="Garamond"/>
      <charset val="1"/>
    </font>
    <font>
      <b/>
      <sz val="8"/>
      <name val="Garamond"/>
    </font>
    <font>
      <b/>
      <sz val="8"/>
      <name val="Garamond"/>
      <charset val="1"/>
    </font>
    <font>
      <b/>
      <sz val="8"/>
      <name val="Garamond"/>
      <charset val="1"/>
    </font>
    <font>
      <b/>
      <sz val="8"/>
      <name val="Garamond"/>
      <charset val="1"/>
    </font>
    <font>
      <b/>
      <sz val="8"/>
      <name val="Garamond"/>
      <charset val="1"/>
    </font>
    <font>
      <sz val="11"/>
      <name val="Garamond"/>
      <charset val="1"/>
    </font>
    <font>
      <b/>
      <sz val="8"/>
      <name val="Garamond"/>
      <charset val="1"/>
    </font>
    <font>
      <b/>
      <sz val="10"/>
      <name val="Garamond"/>
      <charset val="1"/>
    </font>
    <font>
      <b/>
      <sz val="11"/>
      <name val="Garamond"/>
      <charset val="1"/>
    </font>
    <font>
      <sz val="10"/>
      <name val="Arial"/>
    </font>
    <font>
      <b/>
      <sz val="8"/>
      <name val="Garamond"/>
    </font>
    <font>
      <b/>
      <sz val="8"/>
      <name val="Garamond"/>
      <charset val="1"/>
    </font>
    <font>
      <b/>
      <sz val="8"/>
      <name val="Garamond"/>
      <charset val="1"/>
    </font>
    <font>
      <sz val="10"/>
      <name val="Arial"/>
    </font>
    <font>
      <sz val="10"/>
      <name val="Arial"/>
    </font>
    <font>
      <b/>
      <sz val="8"/>
      <name val="Garamond"/>
    </font>
    <font>
      <b/>
      <sz val="10.5"/>
      <color rgb="FFFF0000"/>
      <name val="Garamond"/>
      <charset val="1"/>
    </font>
    <font>
      <sz val="10"/>
      <name val="Arial"/>
    </font>
    <font>
      <b/>
      <sz val="10"/>
      <color rgb="FF333399"/>
      <name val="Garamond"/>
      <charset val="1"/>
    </font>
    <font>
      <sz val="10"/>
      <name val="Garamond"/>
    </font>
    <font>
      <sz val="10"/>
      <color rgb="FFFF0000"/>
      <name val="Garamond"/>
      <charset val="1"/>
    </font>
    <font>
      <b/>
      <sz val="10"/>
      <name val="Garamond"/>
    </font>
    <font>
      <b/>
      <sz val="10"/>
      <name val="Garamond"/>
      <charset val="1"/>
    </font>
    <font>
      <b/>
      <sz val="10"/>
      <name val="Garamond"/>
      <charset val="1"/>
    </font>
    <font>
      <b/>
      <sz val="8"/>
      <name val="Garamond"/>
    </font>
    <font>
      <b/>
      <sz val="10"/>
      <name val="Garamond"/>
      <charset val="1"/>
    </font>
    <font>
      <b/>
      <sz val="10"/>
      <color rgb="FF333399"/>
      <name val="Garamond"/>
      <charset val="1"/>
    </font>
    <font>
      <sz val="8"/>
      <name val="Garamond"/>
    </font>
    <font>
      <sz val="8"/>
      <name val="Garamond"/>
    </font>
    <font>
      <sz val="8"/>
      <name val="Garamond"/>
    </font>
    <font>
      <b/>
      <sz val="10"/>
      <name val="Garamond"/>
      <charset val="1"/>
    </font>
    <font>
      <sz val="8"/>
      <name val="Garamond"/>
    </font>
    <font>
      <sz val="9.75"/>
      <name val="Garamond"/>
    </font>
    <font>
      <sz val="9.75"/>
      <name val="Garamond"/>
    </font>
    <font>
      <sz val="9.75"/>
      <name val="Garamond"/>
    </font>
    <font>
      <sz val="9.75"/>
      <name val="Garamond"/>
    </font>
    <font>
      <sz val="9.75"/>
      <name val="Garamond"/>
    </font>
    <font>
      <sz val="9.75"/>
      <name val="Garamond"/>
    </font>
    <font>
      <sz val="8"/>
      <name val="Garamond"/>
    </font>
    <font>
      <sz val="8"/>
      <name val="Garamond"/>
      <charset val="1"/>
    </font>
    <font>
      <b/>
      <sz val="10"/>
      <color rgb="FF333399"/>
      <name val="Garamond"/>
      <charset val="1"/>
    </font>
    <font>
      <sz val="9.75"/>
      <name val="Garamond"/>
    </font>
    <font>
      <sz val="10"/>
      <name val="Arial"/>
    </font>
    <font>
      <sz val="8"/>
      <name val="Garamond"/>
    </font>
    <font>
      <sz val="10"/>
      <name val="Arial"/>
    </font>
    <font>
      <b/>
      <sz val="10"/>
      <name val="Garamond"/>
      <charset val="1"/>
    </font>
    <font>
      <sz val="8"/>
      <name val="Garamond"/>
    </font>
    <font>
      <sz val="10"/>
      <name val="Garamond"/>
      <charset val="1"/>
    </font>
    <font>
      <b/>
      <sz val="8"/>
      <name val="Garamond"/>
      <charset val="1"/>
    </font>
    <font>
      <b/>
      <sz val="8"/>
      <name val="Garamond"/>
      <charset val="1"/>
    </font>
    <font>
      <b/>
      <sz val="8"/>
      <name val="Garamond"/>
    </font>
    <font>
      <b/>
      <sz val="12"/>
      <name val="Garamond"/>
    </font>
    <font>
      <sz val="10"/>
      <name val="Garamond"/>
    </font>
    <font>
      <b/>
      <sz val="11"/>
      <name val="Garamond"/>
      <charset val="1"/>
    </font>
    <font>
      <sz val="8"/>
      <name val="Garamond"/>
    </font>
    <font>
      <b/>
      <sz val="11"/>
      <name val="Garamond"/>
      <charset val="1"/>
    </font>
    <font>
      <b/>
      <sz val="11"/>
      <name val="Garamond"/>
      <charset val="1"/>
    </font>
    <font>
      <sz val="11"/>
      <name val="Garamond"/>
      <charset val="1"/>
    </font>
    <font>
      <sz val="9.75"/>
      <name val="Garamond"/>
    </font>
    <font>
      <sz val="9.75"/>
      <name val="Garamond"/>
    </font>
    <font>
      <sz val="11"/>
      <name val="Garamond"/>
      <charset val="1"/>
    </font>
    <font>
      <sz val="11"/>
      <color rgb="FF000000"/>
      <name val="Garamond"/>
      <charset val="1"/>
    </font>
    <font>
      <b/>
      <sz val="11"/>
      <name val="Garamond"/>
      <charset val="1"/>
    </font>
    <font>
      <b/>
      <sz val="11"/>
      <name val="Garamond"/>
      <charset val="1"/>
    </font>
    <font>
      <sz val="10"/>
      <name val="Arial"/>
    </font>
    <font>
      <b/>
      <sz val="10"/>
      <name val="Garamond"/>
    </font>
    <font>
      <b/>
      <sz val="8"/>
      <name val="Garamond"/>
    </font>
    <font>
      <b/>
      <sz val="8"/>
      <name val="Garamond"/>
    </font>
    <font>
      <sz val="8"/>
      <name val="Garamond"/>
    </font>
    <font>
      <sz val="10"/>
      <name val="Garamond"/>
      <charset val="1"/>
    </font>
    <font>
      <b/>
      <sz val="12"/>
      <name val="Garamond"/>
    </font>
    <font>
      <b/>
      <sz val="8"/>
      <name val="Garamond"/>
    </font>
    <font>
      <sz val="8"/>
      <name val="Garamond"/>
    </font>
    <font>
      <b/>
      <sz val="8"/>
      <name val="Garamond"/>
    </font>
    <font>
      <sz val="10"/>
      <name val="Garamond"/>
    </font>
    <font>
      <sz val="10"/>
      <name val="Garamond"/>
      <charset val="1"/>
    </font>
    <font>
      <sz val="8"/>
      <name val="Garamond"/>
    </font>
    <font>
      <b/>
      <sz val="12"/>
      <name val="Garamond"/>
      <charset val="1"/>
    </font>
    <font>
      <b/>
      <sz val="10"/>
      <name val="Garamond"/>
    </font>
    <font>
      <b/>
      <sz val="10"/>
      <name val="Garamond"/>
    </font>
    <font>
      <sz val="10"/>
      <name val="Arial"/>
    </font>
    <font>
      <b/>
      <sz val="10"/>
      <color rgb="FF333399"/>
      <name val="Garamond"/>
      <charset val="1"/>
    </font>
    <font>
      <sz val="8"/>
      <name val="Garamond"/>
    </font>
    <font>
      <sz val="10"/>
      <name val="Garamond"/>
      <charset val="1"/>
    </font>
    <font>
      <sz val="10"/>
      <name val="Garamond"/>
      <charset val="1"/>
    </font>
    <font>
      <b/>
      <sz val="8"/>
      <name val="Garamond"/>
      <charset val="1"/>
    </font>
    <font>
      <b/>
      <sz val="8"/>
      <name val="Garamond"/>
      <charset val="1"/>
    </font>
    <font>
      <b/>
      <sz val="12"/>
      <name val="Garamond"/>
      <charset val="1"/>
    </font>
    <font>
      <b/>
      <sz val="12"/>
      <name val="Garamond"/>
    </font>
    <font>
      <b/>
      <sz val="10"/>
      <name val="Garamond"/>
      <charset val="1"/>
    </font>
    <font>
      <sz val="10"/>
      <name val="Garamond"/>
      <charset val="1"/>
    </font>
    <font>
      <b/>
      <sz val="10"/>
      <name val="Garamond"/>
    </font>
    <font>
      <b/>
      <sz val="10"/>
      <name val="Garamond"/>
      <charset val="1"/>
    </font>
    <font>
      <b/>
      <sz val="10"/>
      <name val="Garamond"/>
    </font>
    <font>
      <b/>
      <sz val="10"/>
      <name val="Garamond"/>
    </font>
    <font>
      <b/>
      <sz val="10"/>
      <name val="Garamond"/>
    </font>
    <font>
      <b/>
      <sz val="12"/>
      <name val="Garamond"/>
      <charset val="1"/>
    </font>
    <font>
      <b/>
      <sz val="10"/>
      <name val="Garamond"/>
    </font>
    <font>
      <b/>
      <sz val="10"/>
      <name val="Garamond"/>
      <charset val="1"/>
    </font>
    <font>
      <sz val="10"/>
      <name val="Garamond"/>
    </font>
    <font>
      <sz val="10"/>
      <color rgb="FF000000"/>
      <name val="Garamond"/>
      <charset val="1"/>
    </font>
    <font>
      <sz val="10"/>
      <name val="Garamond"/>
      <charset val="1"/>
    </font>
    <font>
      <b/>
      <sz val="10"/>
      <name val="Garamond"/>
      <charset val="1"/>
    </font>
    <font>
      <sz val="10"/>
      <name val="Garamond"/>
      <charset val="1"/>
    </font>
    <font>
      <sz val="8"/>
      <name val="Garamond"/>
    </font>
    <font>
      <b/>
      <sz val="12"/>
      <name val="Garamond"/>
      <charset val="1"/>
    </font>
    <font>
      <b/>
      <sz val="10"/>
      <name val="Garamond"/>
      <charset val="1"/>
    </font>
    <font>
      <sz val="10"/>
      <name val="Garamond"/>
    </font>
    <font>
      <sz val="10"/>
      <name val="Garamond"/>
      <charset val="1"/>
    </font>
    <font>
      <sz val="10"/>
      <name val="Arial"/>
      <charset val="1"/>
    </font>
    <font>
      <sz val="10"/>
      <name val="Garamond"/>
      <charset val="1"/>
    </font>
    <font>
      <sz val="10"/>
      <name val="Garamond"/>
      <charset val="1"/>
    </font>
    <font>
      <b/>
      <sz val="10"/>
      <name val="Garamond"/>
    </font>
    <font>
      <sz val="10"/>
      <name val="Garamond"/>
      <charset val="1"/>
    </font>
    <font>
      <sz val="10"/>
      <color rgb="FF000000"/>
      <name val="Garamond"/>
      <charset val="1"/>
    </font>
    <font>
      <b/>
      <sz val="10"/>
      <name val="Garamond"/>
      <charset val="1"/>
    </font>
    <font>
      <sz val="9.75"/>
      <name val="Garamond"/>
    </font>
    <font>
      <sz val="10"/>
      <name val="Garamond"/>
      <charset val="1"/>
    </font>
    <font>
      <sz val="10"/>
      <name val="Garamond"/>
      <charset val="1"/>
    </font>
    <font>
      <b/>
      <sz val="10"/>
      <name val="Garamond"/>
      <charset val="1"/>
    </font>
    <font>
      <sz val="10"/>
      <name val="Arial"/>
    </font>
    <font>
      <sz val="10"/>
      <name val="Arial"/>
    </font>
    <font>
      <b/>
      <sz val="10"/>
      <color rgb="FF333399"/>
      <name val="Garamond"/>
      <charset val="1"/>
    </font>
    <font>
      <sz val="10"/>
      <name val="Garamond"/>
    </font>
    <font>
      <sz val="10"/>
      <name val="Arial"/>
    </font>
    <font>
      <b/>
      <sz val="10"/>
      <name val="Garamond"/>
      <charset val="1"/>
    </font>
    <font>
      <b/>
      <sz val="10"/>
      <name val="Arial"/>
      <charset val="1"/>
    </font>
    <font>
      <sz val="10"/>
      <name val="Arial"/>
    </font>
    <font>
      <sz val="10"/>
      <name val="Arial"/>
    </font>
    <font>
      <sz val="10"/>
      <name val="Arial"/>
    </font>
    <font>
      <sz val="10"/>
      <name val="Arial"/>
    </font>
    <font>
      <sz val="10"/>
      <name val="Arial"/>
    </font>
  </fonts>
  <fills count="12">
    <fill>
      <patternFill patternType="none"/>
    </fill>
    <fill>
      <patternFill patternType="gray125"/>
    </fill>
    <fill>
      <patternFill patternType="solid">
        <fgColor rgb="FFFFFFFF"/>
        <bgColor rgb="FF000000"/>
      </patternFill>
    </fill>
    <fill>
      <patternFill patternType="solid">
        <fgColor rgb="FFCCCCFF"/>
        <bgColor rgb="FF000000"/>
      </patternFill>
    </fill>
    <fill>
      <patternFill patternType="solid">
        <fgColor rgb="FFFFFFCC"/>
        <bgColor rgb="FF000000"/>
      </patternFill>
    </fill>
    <fill>
      <patternFill patternType="solid">
        <fgColor rgb="FFFFFFC0"/>
        <bgColor rgb="FF000000"/>
      </patternFill>
    </fill>
    <fill>
      <patternFill patternType="solid">
        <fgColor rgb="FFFFFF00"/>
        <bgColor rgb="FF000000"/>
      </patternFill>
    </fill>
    <fill>
      <patternFill patternType="solid">
        <fgColor rgb="FFFFFF80"/>
        <bgColor rgb="FF000000"/>
      </patternFill>
    </fill>
    <fill>
      <patternFill patternType="solid">
        <fgColor rgb="FFFFC080"/>
        <bgColor rgb="FF000000"/>
      </patternFill>
    </fill>
    <fill>
      <patternFill patternType="solid">
        <fgColor rgb="FFC0C0FF"/>
        <bgColor rgb="FF000000"/>
      </patternFill>
    </fill>
    <fill>
      <patternFill patternType="solid">
        <fgColor rgb="FFFFFFFF"/>
        <bgColor rgb="FF000000"/>
      </patternFill>
    </fill>
    <fill>
      <patternFill patternType="solid">
        <fgColor rgb="FFCDCDFF"/>
        <bgColor rgb="FF000000"/>
      </patternFill>
    </fill>
  </fills>
  <borders count="31">
    <border>
      <left/>
      <right/>
      <top/>
      <bottom/>
      <diagonal/>
    </border>
    <border>
      <left style="thin">
        <color rgb="FF000000"/>
      </left>
      <right/>
      <top/>
      <bottom/>
      <diagonal/>
    </border>
    <border>
      <left style="thin">
        <color rgb="FF646464"/>
      </left>
      <right style="thin">
        <color rgb="FF646464"/>
      </right>
      <top style="thin">
        <color rgb="FF646464"/>
      </top>
      <bottom style="thin">
        <color rgb="FF646464"/>
      </bottom>
      <diagonal/>
    </border>
    <border>
      <left style="thin">
        <color rgb="FF646464"/>
      </left>
      <right/>
      <top style="thin">
        <color rgb="FF646464"/>
      </top>
      <bottom style="thin">
        <color rgb="FF646464"/>
      </bottom>
      <diagonal/>
    </border>
    <border>
      <left/>
      <right/>
      <top style="thin">
        <color rgb="FF646464"/>
      </top>
      <bottom style="thin">
        <color rgb="FF646464"/>
      </bottom>
      <diagonal/>
    </border>
    <border>
      <left/>
      <right style="thin">
        <color rgb="FF646464"/>
      </right>
      <top style="thin">
        <color rgb="FF646464"/>
      </top>
      <bottom style="thin">
        <color rgb="FF646464"/>
      </bottom>
      <diagonal/>
    </border>
    <border>
      <left/>
      <right/>
      <top/>
      <bottom style="thin">
        <color rgb="FF646464"/>
      </bottom>
      <diagonal/>
    </border>
    <border>
      <left style="thin">
        <color rgb="FF646464"/>
      </left>
      <right style="thin">
        <color rgb="FF646464"/>
      </right>
      <top style="thin">
        <color rgb="FF646464"/>
      </top>
      <bottom/>
      <diagonal/>
    </border>
    <border>
      <left style="thin">
        <color rgb="FF646464"/>
      </left>
      <right style="thin">
        <color rgb="FF646464"/>
      </right>
      <top/>
      <bottom style="thin">
        <color rgb="FF646464"/>
      </bottom>
      <diagonal/>
    </border>
    <border>
      <left style="thin">
        <color rgb="FF646464"/>
      </left>
      <right style="thin">
        <color rgb="FF646464"/>
      </right>
      <top/>
      <bottom/>
      <diagonal/>
    </border>
    <border>
      <left/>
      <right style="thin">
        <color rgb="FF646464"/>
      </right>
      <top/>
      <bottom/>
      <diagonal/>
    </border>
    <border>
      <left/>
      <right style="thin">
        <color rgb="FF646464"/>
      </right>
      <top style="thin">
        <color rgb="FF646464"/>
      </top>
      <bottom/>
      <diagonal/>
    </border>
    <border>
      <left/>
      <right/>
      <top style="thin">
        <color rgb="FF646464"/>
      </top>
      <bottom/>
      <diagonal/>
    </border>
    <border>
      <left/>
      <right style="thin">
        <color rgb="FF646464"/>
      </right>
      <top/>
      <bottom/>
      <diagonal/>
    </border>
    <border>
      <left/>
      <right/>
      <top/>
      <bottom/>
      <diagonal/>
    </border>
    <border>
      <left style="thin">
        <color rgb="FF646464"/>
      </left>
      <right/>
      <top style="thin">
        <color rgb="FF646464"/>
      </top>
      <bottom/>
      <diagonal/>
    </border>
    <border>
      <left/>
      <right style="thin">
        <color rgb="FF646464"/>
      </right>
      <top style="thin">
        <color rgb="FF646464"/>
      </top>
      <bottom/>
      <diagonal/>
    </border>
    <border>
      <left style="thin">
        <color rgb="FF646464"/>
      </left>
      <right/>
      <top/>
      <bottom/>
      <diagonal/>
    </border>
    <border>
      <left style="thin">
        <color rgb="FF646464"/>
      </left>
      <right/>
      <top/>
      <bottom style="thin">
        <color rgb="FF646464"/>
      </bottom>
      <diagonal/>
    </border>
    <border>
      <left/>
      <right style="thin">
        <color rgb="FF646464"/>
      </right>
      <top/>
      <bottom style="thin">
        <color rgb="FF646464"/>
      </bottom>
      <diagonal/>
    </border>
    <border>
      <left/>
      <right/>
      <top/>
      <bottom style="thin">
        <color rgb="FF646464"/>
      </bottom>
      <diagonal/>
    </border>
    <border>
      <left style="thin">
        <color rgb="FF000000"/>
      </left>
      <right/>
      <top style="thin">
        <color rgb="FF646464"/>
      </top>
      <bottom/>
      <diagonal/>
    </border>
    <border>
      <left/>
      <right/>
      <top style="thin">
        <color rgb="FF646464"/>
      </top>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646464"/>
      </left>
      <right style="thin">
        <color rgb="FF646464"/>
      </right>
      <top style="thin">
        <color rgb="FF646464"/>
      </top>
      <bottom style="thin">
        <color rgb="FF646464"/>
      </bottom>
      <diagonal/>
    </border>
    <border>
      <left style="thin">
        <color rgb="FF646464"/>
      </left>
      <right/>
      <top style="thin">
        <color rgb="FF646464"/>
      </top>
      <bottom style="thin">
        <color rgb="FF646464"/>
      </bottom>
      <diagonal/>
    </border>
    <border>
      <left/>
      <right style="thin">
        <color rgb="FF646464"/>
      </right>
      <top style="thin">
        <color rgb="FF646464"/>
      </top>
      <bottom style="thin">
        <color rgb="FF646464"/>
      </bottom>
      <diagonal/>
    </border>
    <border>
      <left/>
      <right/>
      <top/>
      <bottom/>
      <diagonal/>
    </border>
    <border>
      <left/>
      <right/>
      <top/>
      <bottom style="thin">
        <color rgb="FF000000"/>
      </bottom>
      <diagonal/>
    </border>
    <border>
      <left/>
      <right style="thin">
        <color rgb="FF646464"/>
      </right>
      <top/>
      <bottom style="thin">
        <color rgb="FF000000"/>
      </bottom>
      <diagonal/>
    </border>
  </borders>
  <cellStyleXfs count="2">
    <xf numFmtId="0" fontId="0" fillId="0" borderId="0">
      <alignment vertical="top"/>
      <protection locked="0"/>
    </xf>
    <xf numFmtId="0" fontId="1" fillId="0" borderId="0">
      <alignment vertical="top"/>
      <protection locked="0"/>
    </xf>
  </cellStyleXfs>
  <cellXfs count="954">
    <xf numFmtId="0" fontId="1" fillId="0" borderId="0" xfId="0" applyFont="1">
      <alignment vertical="top"/>
      <protection locked="0"/>
    </xf>
    <xf numFmtId="0" fontId="2" fillId="0" borderId="0" xfId="1" applyFont="1">
      <alignment vertical="top"/>
      <protection locked="0"/>
    </xf>
    <xf numFmtId="0" fontId="3" fillId="2" borderId="0" xfId="1" applyFont="1" applyFill="1" applyAlignment="1" applyProtection="1">
      <alignment vertical="center"/>
    </xf>
    <xf numFmtId="0" fontId="4" fillId="2" borderId="0" xfId="1" applyFont="1" applyFill="1" applyAlignment="1" applyProtection="1">
      <alignment vertical="center"/>
    </xf>
    <xf numFmtId="0" fontId="5" fillId="0" borderId="0" xfId="1" applyFont="1" applyAlignment="1" applyProtection="1">
      <alignment horizontal="right"/>
    </xf>
    <xf numFmtId="0" fontId="6" fillId="0" borderId="0" xfId="1" applyFont="1" applyAlignment="1" applyProtection="1"/>
    <xf numFmtId="0" fontId="7" fillId="0" borderId="0" xfId="1" applyFont="1" applyAlignment="1" applyProtection="1">
      <alignment horizontal="center"/>
    </xf>
    <xf numFmtId="0" fontId="8" fillId="0" borderId="0" xfId="1" applyFont="1" applyAlignment="1" applyProtection="1">
      <alignment horizontal="right"/>
    </xf>
    <xf numFmtId="0" fontId="9" fillId="2" borderId="1" xfId="1" applyFont="1" applyFill="1" applyBorder="1" applyAlignment="1" applyProtection="1">
      <alignment vertical="center"/>
    </xf>
    <xf numFmtId="0" fontId="10" fillId="0" borderId="2" xfId="1" applyFont="1" applyBorder="1" applyAlignment="1" applyProtection="1">
      <alignment vertical="center"/>
    </xf>
    <xf numFmtId="0" fontId="11" fillId="2" borderId="2" xfId="1" applyFont="1" applyFill="1" applyBorder="1" applyAlignment="1" applyProtection="1">
      <alignment vertical="center"/>
    </xf>
    <xf numFmtId="164" fontId="15" fillId="2" borderId="2" xfId="1" applyNumberFormat="1" applyFont="1" applyFill="1" applyBorder="1" applyAlignment="1" applyProtection="1">
      <alignment vertical="center"/>
    </xf>
    <xf numFmtId="0" fontId="16" fillId="3" borderId="2" xfId="1" applyFont="1" applyFill="1" applyBorder="1" applyAlignment="1" applyProtection="1">
      <alignment horizontal="left" vertical="center"/>
    </xf>
    <xf numFmtId="0" fontId="17" fillId="3" borderId="2" xfId="1" applyFont="1" applyFill="1" applyBorder="1" applyAlignment="1" applyProtection="1">
      <alignment horizontal="left" vertical="center"/>
    </xf>
    <xf numFmtId="0" fontId="18" fillId="3" borderId="2" xfId="1" applyFont="1" applyFill="1" applyBorder="1" applyAlignment="1" applyProtection="1">
      <alignment vertical="center"/>
    </xf>
    <xf numFmtId="165" fontId="22" fillId="3" borderId="2" xfId="1" applyNumberFormat="1" applyFont="1" applyFill="1" applyBorder="1" applyAlignment="1" applyProtection="1">
      <alignment horizontal="center" vertical="center"/>
    </xf>
    <xf numFmtId="0" fontId="23" fillId="3" borderId="2" xfId="1" applyFont="1" applyFill="1" applyBorder="1" applyAlignment="1" applyProtection="1">
      <alignment horizontal="center" vertical="center"/>
    </xf>
    <xf numFmtId="165" fontId="24" fillId="3" borderId="2" xfId="1" applyNumberFormat="1" applyFont="1" applyFill="1" applyBorder="1" applyAlignment="1" applyProtection="1">
      <alignment horizontal="center" vertical="center"/>
    </xf>
    <xf numFmtId="0" fontId="25" fillId="0" borderId="0" xfId="1" applyFont="1" applyAlignment="1" applyProtection="1"/>
    <xf numFmtId="165" fontId="26" fillId="3" borderId="2" xfId="1" applyNumberFormat="1" applyFont="1" applyFill="1" applyBorder="1" applyAlignment="1" applyProtection="1">
      <alignment vertical="center"/>
    </xf>
    <xf numFmtId="0" fontId="27" fillId="0" borderId="2" xfId="1" applyFont="1" applyBorder="1" applyAlignment="1" applyProtection="1">
      <alignment vertical="center" wrapText="1"/>
    </xf>
    <xf numFmtId="0" fontId="28" fillId="0" borderId="0" xfId="1" applyFont="1" applyAlignment="1" applyProtection="1"/>
    <xf numFmtId="0" fontId="29" fillId="0" borderId="2" xfId="1" applyFont="1" applyBorder="1" applyAlignment="1">
      <alignment horizontal="left" vertical="center"/>
      <protection locked="0"/>
    </xf>
    <xf numFmtId="0" fontId="30" fillId="0" borderId="2" xfId="1" applyFont="1" applyBorder="1" applyAlignment="1" applyProtection="1">
      <alignment vertical="center"/>
    </xf>
    <xf numFmtId="3" fontId="31" fillId="0" borderId="2" xfId="1" applyNumberFormat="1" applyFont="1" applyBorder="1" applyAlignment="1">
      <alignment horizontal="right" vertical="center"/>
      <protection locked="0"/>
    </xf>
    <xf numFmtId="3" fontId="32" fillId="4" borderId="2" xfId="1" applyNumberFormat="1" applyFont="1" applyFill="1" applyBorder="1" applyAlignment="1" applyProtection="1">
      <alignment horizontal="right" vertical="center"/>
    </xf>
    <xf numFmtId="0" fontId="33" fillId="0" borderId="2" xfId="1" applyFont="1" applyBorder="1" applyAlignment="1" applyProtection="1">
      <alignment vertical="center"/>
    </xf>
    <xf numFmtId="0" fontId="34" fillId="4" borderId="2" xfId="1" applyFont="1" applyFill="1" applyBorder="1" applyAlignment="1" applyProtection="1">
      <alignment horizontal="right" vertical="center"/>
    </xf>
    <xf numFmtId="3" fontId="35" fillId="4" borderId="2" xfId="1" applyNumberFormat="1" applyFont="1" applyFill="1" applyBorder="1" applyAlignment="1" applyProtection="1">
      <alignment horizontal="right" vertical="center"/>
    </xf>
    <xf numFmtId="0" fontId="36" fillId="0" borderId="6" xfId="1" applyFont="1" applyBorder="1" applyAlignment="1" applyProtection="1"/>
    <xf numFmtId="0" fontId="37" fillId="3" borderId="0" xfId="1" applyFont="1" applyFill="1" applyAlignment="1" applyProtection="1"/>
    <xf numFmtId="0" fontId="38" fillId="3" borderId="2" xfId="1" applyFont="1" applyFill="1" applyBorder="1" applyAlignment="1" applyProtection="1"/>
    <xf numFmtId="0" fontId="39" fillId="0" borderId="2" xfId="1" applyFont="1" applyBorder="1" applyAlignment="1" applyProtection="1">
      <alignment vertical="center" wrapText="1"/>
    </xf>
    <xf numFmtId="0" fontId="40" fillId="0" borderId="2" xfId="1" applyFont="1" applyBorder="1" applyAlignment="1" applyProtection="1">
      <alignment horizontal="left" vertical="center" indent="1"/>
    </xf>
    <xf numFmtId="0" fontId="41" fillId="0" borderId="2" xfId="1" applyFont="1" applyBorder="1" applyAlignment="1" applyProtection="1">
      <alignment vertical="center" wrapText="1"/>
    </xf>
    <xf numFmtId="0" fontId="42" fillId="0" borderId="2" xfId="1" applyFont="1" applyBorder="1" applyAlignment="1" applyProtection="1">
      <alignment vertical="center"/>
    </xf>
    <xf numFmtId="0" fontId="43" fillId="0" borderId="2" xfId="1" applyFont="1" applyBorder="1" applyAlignment="1">
      <alignment vertical="center"/>
      <protection locked="0"/>
    </xf>
    <xf numFmtId="0" fontId="44" fillId="0" borderId="2" xfId="1" applyFont="1" applyBorder="1" applyAlignment="1" applyProtection="1">
      <alignment horizontal="left" vertical="center" indent="2"/>
    </xf>
    <xf numFmtId="0" fontId="45" fillId="0" borderId="2" xfId="1" applyFont="1" applyBorder="1" applyAlignment="1" applyProtection="1">
      <alignment vertical="center"/>
    </xf>
    <xf numFmtId="166" fontId="46" fillId="3" borderId="2" xfId="1" applyNumberFormat="1" applyFont="1" applyFill="1" applyBorder="1" applyAlignment="1" applyProtection="1">
      <alignment horizontal="center"/>
    </xf>
    <xf numFmtId="0" fontId="47" fillId="0" borderId="2" xfId="1" applyFont="1" applyBorder="1" applyAlignment="1" applyProtection="1">
      <alignment horizontal="left" vertical="center"/>
    </xf>
    <xf numFmtId="0" fontId="48" fillId="0" borderId="2" xfId="1" applyFont="1" applyBorder="1" applyAlignment="1" applyProtection="1">
      <alignment horizontal="left" vertical="center"/>
    </xf>
    <xf numFmtId="0" fontId="49" fillId="0" borderId="2" xfId="1" applyFont="1" applyBorder="1" applyAlignment="1" applyProtection="1">
      <alignment horizontal="left" vertical="center" wrapText="1"/>
    </xf>
    <xf numFmtId="0" fontId="50" fillId="0" borderId="2" xfId="1" applyFont="1" applyBorder="1" applyAlignment="1">
      <alignment horizontal="left" vertical="center" wrapText="1"/>
      <protection locked="0"/>
    </xf>
    <xf numFmtId="0" fontId="51" fillId="0" borderId="2" xfId="1" applyFont="1" applyBorder="1" applyAlignment="1" applyProtection="1">
      <alignment horizontal="left" vertical="center"/>
    </xf>
    <xf numFmtId="0" fontId="52" fillId="3" borderId="2" xfId="1" applyFont="1" applyFill="1" applyBorder="1" applyAlignment="1" applyProtection="1">
      <alignment vertical="center"/>
    </xf>
    <xf numFmtId="3" fontId="53" fillId="4" borderId="2" xfId="1" applyNumberFormat="1" applyFont="1" applyFill="1" applyBorder="1" applyAlignment="1">
      <alignment horizontal="right" vertical="center"/>
      <protection locked="0"/>
    </xf>
    <xf numFmtId="0" fontId="54" fillId="0" borderId="2" xfId="1" applyFont="1" applyBorder="1" applyAlignment="1">
      <alignment horizontal="left" vertical="center"/>
      <protection locked="0"/>
    </xf>
    <xf numFmtId="0" fontId="55" fillId="0" borderId="2" xfId="1" applyFont="1" applyBorder="1" applyAlignment="1" applyProtection="1">
      <alignment horizontal="left" vertical="center"/>
    </xf>
    <xf numFmtId="0" fontId="56" fillId="0" borderId="2" xfId="1" applyFont="1" applyBorder="1" applyAlignment="1" applyProtection="1">
      <alignment horizontal="left" vertical="center" wrapText="1"/>
    </xf>
    <xf numFmtId="165" fontId="57" fillId="3" borderId="2" xfId="1" applyNumberFormat="1" applyFont="1" applyFill="1" applyBorder="1" applyAlignment="1">
      <alignment vertical="center"/>
      <protection locked="0"/>
    </xf>
    <xf numFmtId="49" fontId="58" fillId="0" borderId="2" xfId="1" applyNumberFormat="1" applyFont="1" applyBorder="1" applyAlignment="1" applyProtection="1">
      <alignment horizontal="left" vertical="center" wrapText="1"/>
    </xf>
    <xf numFmtId="0" fontId="59" fillId="0" borderId="2" xfId="1" applyFont="1" applyBorder="1" applyAlignment="1">
      <alignment horizontal="left" vertical="center" indent="1"/>
      <protection locked="0"/>
    </xf>
    <xf numFmtId="0" fontId="60" fillId="0" borderId="2" xfId="1" applyFont="1" applyBorder="1" applyAlignment="1" applyProtection="1">
      <alignment vertical="center" wrapText="1"/>
    </xf>
    <xf numFmtId="0" fontId="61" fillId="0" borderId="0" xfId="1" applyFont="1" applyAlignment="1" applyProtection="1"/>
    <xf numFmtId="0" fontId="62" fillId="2" borderId="1" xfId="1" applyFont="1" applyFill="1" applyBorder="1" applyAlignment="1" applyProtection="1">
      <alignment vertical="center"/>
    </xf>
    <xf numFmtId="165" fontId="67" fillId="3" borderId="2" xfId="1" applyNumberFormat="1" applyFont="1" applyFill="1" applyBorder="1" applyAlignment="1" applyProtection="1">
      <alignment horizontal="center" vertical="center" wrapText="1"/>
    </xf>
    <xf numFmtId="165" fontId="68" fillId="3" borderId="2" xfId="1" applyNumberFormat="1" applyFont="1" applyFill="1" applyBorder="1" applyAlignment="1" applyProtection="1">
      <alignment horizontal="right" vertical="center"/>
    </xf>
    <xf numFmtId="0" fontId="69" fillId="0" borderId="2" xfId="1" applyFont="1" applyBorder="1" applyAlignment="1" applyProtection="1">
      <alignment horizontal="left" vertical="center" wrapText="1" indent="1"/>
    </xf>
    <xf numFmtId="0" fontId="70" fillId="2" borderId="2" xfId="1" applyFont="1" applyFill="1" applyBorder="1" applyAlignment="1" applyProtection="1">
      <alignment vertical="center" wrapText="1"/>
    </xf>
    <xf numFmtId="0" fontId="71" fillId="0" borderId="2" xfId="1" applyFont="1" applyBorder="1" applyAlignment="1" applyProtection="1">
      <alignment horizontal="left" vertical="center" wrapText="1"/>
    </xf>
    <xf numFmtId="165" fontId="72" fillId="3" borderId="2" xfId="1" applyNumberFormat="1" applyFont="1" applyFill="1" applyBorder="1" applyAlignment="1" applyProtection="1">
      <alignment horizontal="left" vertical="center"/>
    </xf>
    <xf numFmtId="0" fontId="73" fillId="2" borderId="2" xfId="1" applyFont="1" applyFill="1" applyBorder="1" applyAlignment="1" applyProtection="1">
      <alignment vertical="center" wrapText="1"/>
    </xf>
    <xf numFmtId="0" fontId="74" fillId="2" borderId="2" xfId="1" applyFont="1" applyFill="1" applyBorder="1" applyAlignment="1" applyProtection="1">
      <alignment vertical="center"/>
    </xf>
    <xf numFmtId="165" fontId="75" fillId="3" borderId="2" xfId="1" applyNumberFormat="1" applyFont="1" applyFill="1" applyBorder="1" applyAlignment="1" applyProtection="1">
      <alignment horizontal="right" vertical="center"/>
    </xf>
    <xf numFmtId="0" fontId="76" fillId="0" borderId="2" xfId="1" applyFont="1" applyBorder="1" applyAlignment="1">
      <alignment vertical="center"/>
      <protection locked="0"/>
    </xf>
    <xf numFmtId="0" fontId="77" fillId="2" borderId="0" xfId="1" applyFont="1" applyFill="1" applyAlignment="1" applyProtection="1">
      <alignment horizontal="right" vertical="center"/>
    </xf>
    <xf numFmtId="0" fontId="78" fillId="2" borderId="0" xfId="1" applyFont="1" applyFill="1" applyAlignment="1" applyProtection="1">
      <alignment horizontal="right" vertical="center"/>
    </xf>
    <xf numFmtId="0" fontId="79" fillId="0" borderId="0" xfId="1" applyFont="1" applyAlignment="1" applyProtection="1">
      <alignment horizontal="right" vertical="center"/>
    </xf>
    <xf numFmtId="0" fontId="80" fillId="0" borderId="2" xfId="1" applyFont="1" applyBorder="1" applyAlignment="1" applyProtection="1">
      <alignment vertical="center"/>
    </xf>
    <xf numFmtId="0" fontId="81" fillId="2" borderId="2" xfId="1" applyFont="1" applyFill="1" applyBorder="1" applyAlignment="1" applyProtection="1">
      <alignment vertical="center"/>
    </xf>
    <xf numFmtId="0" fontId="88" fillId="3" borderId="2" xfId="1" applyFont="1" applyFill="1" applyBorder="1" applyAlignment="1" applyProtection="1">
      <alignment vertical="center"/>
    </xf>
    <xf numFmtId="0" fontId="91" fillId="3" borderId="2" xfId="1" applyFont="1" applyFill="1" applyBorder="1" applyAlignment="1" applyProtection="1">
      <alignment horizontal="center" vertical="center" wrapText="1"/>
    </xf>
    <xf numFmtId="0" fontId="92" fillId="2" borderId="2" xfId="1" applyFont="1" applyFill="1" applyBorder="1" applyAlignment="1" applyProtection="1">
      <alignment horizontal="left" vertical="center"/>
    </xf>
    <xf numFmtId="165" fontId="93" fillId="3" borderId="2" xfId="1" applyNumberFormat="1" applyFont="1" applyFill="1" applyBorder="1" applyAlignment="1" applyProtection="1">
      <alignment horizontal="right" vertical="center"/>
    </xf>
    <xf numFmtId="0" fontId="94" fillId="2" borderId="2" xfId="1" applyFont="1" applyFill="1" applyBorder="1" applyAlignment="1" applyProtection="1">
      <alignment horizontal="left" vertical="center"/>
    </xf>
    <xf numFmtId="0" fontId="95" fillId="2" borderId="2" xfId="1" applyFont="1" applyFill="1" applyBorder="1" applyAlignment="1">
      <alignment horizontal="left" vertical="center"/>
      <protection locked="0"/>
    </xf>
    <xf numFmtId="0" fontId="96" fillId="0" borderId="2" xfId="1" applyFont="1" applyBorder="1" applyAlignment="1" applyProtection="1">
      <alignment vertical="center" wrapText="1"/>
    </xf>
    <xf numFmtId="0" fontId="97" fillId="2" borderId="2" xfId="1" applyFont="1" applyFill="1" applyBorder="1" applyAlignment="1">
      <alignment horizontal="left" vertical="center"/>
      <protection locked="0"/>
    </xf>
    <xf numFmtId="0" fontId="98" fillId="2" borderId="2" xfId="1" applyFont="1" applyFill="1" applyBorder="1" applyAlignment="1" applyProtection="1">
      <alignment vertical="center" wrapText="1"/>
    </xf>
    <xf numFmtId="0" fontId="99" fillId="0" borderId="2" xfId="1" applyFont="1" applyBorder="1" applyAlignment="1" applyProtection="1">
      <alignment horizontal="left" vertical="center"/>
    </xf>
    <xf numFmtId="0" fontId="100" fillId="0" borderId="2" xfId="1" applyFont="1" applyBorder="1" applyAlignment="1">
      <alignment horizontal="left" vertical="center"/>
      <protection locked="0"/>
    </xf>
    <xf numFmtId="165" fontId="101" fillId="2" borderId="2" xfId="1" applyNumberFormat="1" applyFont="1" applyFill="1" applyBorder="1" applyAlignment="1">
      <alignment horizontal="right" vertical="center"/>
      <protection locked="0"/>
    </xf>
    <xf numFmtId="0" fontId="102" fillId="2" borderId="2" xfId="1" applyFont="1" applyFill="1" applyBorder="1" applyAlignment="1" applyProtection="1">
      <alignment vertical="center"/>
    </xf>
    <xf numFmtId="0" fontId="103" fillId="0" borderId="0" xfId="1" applyFont="1" applyAlignment="1" applyProtection="1">
      <alignment horizontal="right"/>
    </xf>
    <xf numFmtId="164" fontId="104" fillId="2" borderId="2" xfId="1" applyNumberFormat="1" applyFont="1" applyFill="1" applyBorder="1" applyAlignment="1">
      <alignment horizontal="left" vertical="center"/>
      <protection locked="0"/>
    </xf>
    <xf numFmtId="0" fontId="106" fillId="3" borderId="2" xfId="1" applyFont="1" applyFill="1" applyBorder="1" applyAlignment="1" applyProtection="1">
      <alignment horizontal="center"/>
    </xf>
    <xf numFmtId="0" fontId="108" fillId="3" borderId="2" xfId="1" applyFont="1" applyFill="1" applyBorder="1" applyAlignment="1" applyProtection="1">
      <alignment horizontal="center"/>
    </xf>
    <xf numFmtId="0" fontId="109" fillId="0" borderId="2" xfId="1" applyFont="1" applyBorder="1" applyAlignment="1" applyProtection="1">
      <alignment horizontal="center" vertical="center"/>
    </xf>
    <xf numFmtId="166" fontId="110" fillId="3" borderId="2" xfId="1" applyNumberFormat="1" applyFont="1" applyFill="1" applyBorder="1" applyAlignment="1" applyProtection="1">
      <alignment horizontal="center"/>
    </xf>
    <xf numFmtId="3" fontId="111" fillId="4" borderId="2" xfId="1" applyNumberFormat="1" applyFont="1" applyFill="1" applyBorder="1" applyAlignment="1" applyProtection="1">
      <alignment horizontal="right" vertical="center"/>
    </xf>
    <xf numFmtId="0" fontId="112" fillId="0" borderId="2" xfId="1" applyFont="1" applyBorder="1" applyAlignment="1">
      <alignment vertical="center"/>
      <protection locked="0"/>
    </xf>
    <xf numFmtId="165" fontId="113" fillId="4" borderId="2" xfId="1" applyNumberFormat="1" applyFont="1" applyFill="1" applyBorder="1" applyAlignment="1" applyProtection="1"/>
    <xf numFmtId="165" fontId="114" fillId="2" borderId="2" xfId="1" applyNumberFormat="1" applyFont="1" applyFill="1" applyBorder="1" applyAlignment="1">
      <protection locked="0"/>
    </xf>
    <xf numFmtId="165" fontId="115" fillId="4" borderId="2" xfId="1" applyNumberFormat="1" applyFont="1" applyFill="1" applyBorder="1" applyAlignment="1" applyProtection="1"/>
    <xf numFmtId="0" fontId="116" fillId="0" borderId="2" xfId="1" applyFont="1" applyBorder="1" applyAlignment="1">
      <alignment vertical="center" wrapText="1"/>
      <protection locked="0"/>
    </xf>
    <xf numFmtId="9" fontId="117" fillId="4" borderId="2" xfId="1" applyNumberFormat="1" applyFont="1" applyFill="1" applyBorder="1" applyAlignment="1" applyProtection="1"/>
    <xf numFmtId="0" fontId="120" fillId="2" borderId="2" xfId="1" applyFont="1" applyFill="1" applyBorder="1" applyAlignment="1">
      <alignment horizontal="left" vertical="center"/>
      <protection locked="0"/>
    </xf>
    <xf numFmtId="3" fontId="128" fillId="3" borderId="10" xfId="1" applyNumberFormat="1" applyFont="1" applyFill="1" applyBorder="1" applyAlignment="1" applyProtection="1">
      <alignment horizontal="center" vertical="center" wrapText="1"/>
    </xf>
    <xf numFmtId="0" fontId="131" fillId="3" borderId="10" xfId="1" applyFont="1" applyFill="1" applyBorder="1" applyAlignment="1" applyProtection="1">
      <alignment horizontal="center" vertical="center" wrapText="1"/>
    </xf>
    <xf numFmtId="0" fontId="132" fillId="0" borderId="2" xfId="1" applyFont="1" applyBorder="1" applyAlignment="1" applyProtection="1">
      <alignment horizontal="center" vertical="center"/>
    </xf>
    <xf numFmtId="0" fontId="133" fillId="0" borderId="2" xfId="1" applyFont="1" applyBorder="1" applyAlignment="1" applyProtection="1">
      <alignment horizontal="left"/>
    </xf>
    <xf numFmtId="0" fontId="134" fillId="0" borderId="2" xfId="1" applyFont="1" applyBorder="1" applyAlignment="1" applyProtection="1">
      <alignment vertical="center"/>
    </xf>
    <xf numFmtId="165" fontId="135" fillId="3" borderId="2" xfId="1" applyNumberFormat="1" applyFont="1" applyFill="1" applyBorder="1" applyAlignment="1" applyProtection="1"/>
    <xf numFmtId="0" fontId="136" fillId="0" borderId="2" xfId="1" applyFont="1" applyBorder="1" applyAlignment="1" applyProtection="1">
      <alignment horizontal="left" vertical="center"/>
    </xf>
    <xf numFmtId="166" fontId="137" fillId="0" borderId="2" xfId="1" applyNumberFormat="1" applyFont="1" applyBorder="1" applyAlignment="1" applyProtection="1">
      <alignment horizontal="center" vertical="center"/>
    </xf>
    <xf numFmtId="166" fontId="138" fillId="3" borderId="2" xfId="1" applyNumberFormat="1" applyFont="1" applyFill="1" applyBorder="1" applyAlignment="1" applyProtection="1">
      <alignment horizontal="center" vertical="center"/>
    </xf>
    <xf numFmtId="0" fontId="139" fillId="0" borderId="2" xfId="1" applyFont="1" applyBorder="1" applyAlignment="1" applyProtection="1">
      <alignment horizontal="center" vertical="center"/>
    </xf>
    <xf numFmtId="0" fontId="140" fillId="0" borderId="2" xfId="1" applyFont="1" applyBorder="1" applyAlignment="1" applyProtection="1">
      <alignment vertical="center"/>
    </xf>
    <xf numFmtId="0" fontId="141" fillId="0" borderId="2" xfId="1" applyFont="1" applyBorder="1" applyAlignment="1">
      <alignment vertical="center" wrapText="1"/>
      <protection locked="0"/>
    </xf>
    <xf numFmtId="0" fontId="142" fillId="0" borderId="2" xfId="1" applyFont="1" applyBorder="1" applyAlignment="1" applyProtection="1">
      <alignment horizontal="left" vertical="center" wrapText="1"/>
    </xf>
    <xf numFmtId="0" fontId="143" fillId="0" borderId="2" xfId="1" applyFont="1" applyBorder="1" applyAlignment="1" applyProtection="1">
      <alignment vertical="center" wrapText="1"/>
    </xf>
    <xf numFmtId="0" fontId="144" fillId="0" borderId="2" xfId="1" applyFont="1" applyBorder="1" applyAlignment="1" applyProtection="1">
      <alignment vertical="center" wrapText="1"/>
    </xf>
    <xf numFmtId="0" fontId="145" fillId="4" borderId="2" xfId="1" applyFont="1" applyFill="1" applyBorder="1" applyAlignment="1" applyProtection="1">
      <alignment horizontal="right" vertical="center"/>
    </xf>
    <xf numFmtId="3" fontId="146" fillId="0" borderId="2" xfId="1" applyNumberFormat="1" applyFont="1" applyBorder="1" applyAlignment="1" applyProtection="1">
      <alignment horizontal="center" vertical="center"/>
    </xf>
    <xf numFmtId="0" fontId="147" fillId="0" borderId="2" xfId="1" applyFont="1" applyBorder="1" applyAlignment="1" applyProtection="1">
      <alignment vertical="center" wrapText="1"/>
    </xf>
    <xf numFmtId="165" fontId="148" fillId="3" borderId="2" xfId="1" applyNumberFormat="1" applyFont="1" applyFill="1" applyBorder="1" applyAlignment="1" applyProtection="1"/>
    <xf numFmtId="0" fontId="149" fillId="3" borderId="2" xfId="1" applyFont="1" applyFill="1" applyBorder="1" applyAlignment="1" applyProtection="1">
      <alignment horizontal="center"/>
    </xf>
    <xf numFmtId="3" fontId="150" fillId="4" borderId="2" xfId="1" applyNumberFormat="1" applyFont="1" applyFill="1" applyBorder="1" applyAlignment="1" applyProtection="1">
      <alignment horizontal="right" vertical="center"/>
    </xf>
    <xf numFmtId="0" fontId="155" fillId="3" borderId="11" xfId="1" applyFont="1" applyFill="1" applyBorder="1" applyAlignment="1" applyProtection="1">
      <alignment horizontal="center" vertical="center" wrapText="1"/>
    </xf>
    <xf numFmtId="0" fontId="157" fillId="3" borderId="2" xfId="1" applyFont="1" applyFill="1" applyBorder="1" applyAlignment="1" applyProtection="1">
      <alignment horizontal="center" vertical="center" wrapText="1"/>
    </xf>
    <xf numFmtId="0" fontId="161" fillId="3" borderId="2" xfId="1" applyFont="1" applyFill="1" applyBorder="1" applyAlignment="1" applyProtection="1">
      <alignment horizontal="center" vertical="center" wrapText="1"/>
    </xf>
    <xf numFmtId="0" fontId="164" fillId="3" borderId="0" xfId="1" applyFont="1" applyFill="1" applyAlignment="1" applyProtection="1">
      <alignment horizontal="left" vertical="center" wrapText="1"/>
    </xf>
    <xf numFmtId="0" fontId="165" fillId="3" borderId="2" xfId="1" applyFont="1" applyFill="1" applyBorder="1" applyAlignment="1" applyProtection="1"/>
    <xf numFmtId="0" fontId="166" fillId="3" borderId="2" xfId="1" applyFont="1" applyFill="1" applyBorder="1" applyAlignment="1" applyProtection="1">
      <alignment horizontal="center" vertical="center" wrapText="1"/>
    </xf>
    <xf numFmtId="0" fontId="167" fillId="0" borderId="2" xfId="1" applyFont="1" applyBorder="1" applyAlignment="1" applyProtection="1">
      <alignment horizontal="center" vertical="center" wrapText="1"/>
    </xf>
    <xf numFmtId="0" fontId="168" fillId="0" borderId="2" xfId="1" applyFont="1" applyBorder="1" applyAlignment="1" applyProtection="1">
      <alignment horizontal="left" vertical="center" wrapText="1"/>
    </xf>
    <xf numFmtId="165" fontId="169" fillId="3" borderId="2" xfId="1" applyNumberFormat="1" applyFont="1" applyFill="1" applyBorder="1" applyAlignment="1" applyProtection="1"/>
    <xf numFmtId="0" fontId="170" fillId="3" borderId="2" xfId="1" applyFont="1" applyFill="1" applyBorder="1" applyAlignment="1" applyProtection="1"/>
    <xf numFmtId="0" fontId="171" fillId="0" borderId="2" xfId="1" applyFont="1" applyBorder="1" applyAlignment="1" applyProtection="1">
      <alignment horizontal="center" vertical="center" wrapText="1"/>
    </xf>
    <xf numFmtId="3" fontId="172" fillId="4" borderId="2" xfId="1" applyNumberFormat="1" applyFont="1" applyFill="1" applyBorder="1" applyAlignment="1" applyProtection="1">
      <alignment horizontal="right" vertical="center"/>
    </xf>
    <xf numFmtId="166" fontId="173" fillId="0" borderId="2" xfId="1" applyNumberFormat="1" applyFont="1" applyBorder="1" applyAlignment="1" applyProtection="1">
      <alignment horizontal="center" vertical="center"/>
    </xf>
    <xf numFmtId="3" fontId="174" fillId="0" borderId="2" xfId="1" applyNumberFormat="1" applyFont="1" applyBorder="1" applyAlignment="1" applyProtection="1">
      <alignment horizontal="left" vertical="center" wrapText="1"/>
    </xf>
    <xf numFmtId="3" fontId="175" fillId="0" borderId="2" xfId="1" applyNumberFormat="1" applyFont="1" applyBorder="1" applyAlignment="1" applyProtection="1">
      <alignment horizontal="center" vertical="center" wrapText="1"/>
    </xf>
    <xf numFmtId="0" fontId="176" fillId="0" borderId="2" xfId="1" applyFont="1" applyBorder="1" applyAlignment="1" applyProtection="1">
      <alignment horizontal="left" vertical="center" wrapText="1"/>
    </xf>
    <xf numFmtId="3" fontId="177" fillId="5" borderId="2" xfId="1" applyNumberFormat="1" applyFont="1" applyFill="1" applyBorder="1" applyAlignment="1" applyProtection="1">
      <alignment horizontal="right" vertical="center"/>
    </xf>
    <xf numFmtId="166" fontId="178" fillId="0" borderId="2" xfId="1" applyNumberFormat="1" applyFont="1" applyBorder="1" applyAlignment="1" applyProtection="1">
      <alignment horizontal="center" vertical="center" wrapText="1"/>
    </xf>
    <xf numFmtId="166" fontId="179" fillId="3" borderId="2" xfId="1" applyNumberFormat="1" applyFont="1" applyFill="1" applyBorder="1" applyAlignment="1" applyProtection="1">
      <alignment horizontal="center" vertical="center"/>
    </xf>
    <xf numFmtId="0" fontId="180" fillId="3" borderId="2" xfId="1" applyFont="1" applyFill="1" applyBorder="1" applyAlignment="1" applyProtection="1">
      <alignment horizontal="center" vertical="center"/>
    </xf>
    <xf numFmtId="168" fontId="181" fillId="3" borderId="2" xfId="1" applyNumberFormat="1" applyFont="1" applyFill="1" applyBorder="1" applyAlignment="1" applyProtection="1">
      <alignment horizontal="center"/>
    </xf>
    <xf numFmtId="166" fontId="182" fillId="0" borderId="2" xfId="1" applyNumberFormat="1" applyFont="1" applyBorder="1" applyAlignment="1" applyProtection="1">
      <alignment vertical="center"/>
    </xf>
    <xf numFmtId="169" fontId="183" fillId="0" borderId="2" xfId="1" applyNumberFormat="1" applyFont="1" applyBorder="1" applyAlignment="1" applyProtection="1">
      <alignment horizontal="center" vertical="center"/>
    </xf>
    <xf numFmtId="0" fontId="184" fillId="0" borderId="0" xfId="1" applyFont="1" applyAlignment="1" applyProtection="1">
      <alignment vertical="center"/>
    </xf>
    <xf numFmtId="0" fontId="199" fillId="3" borderId="2" xfId="1" applyFont="1" applyFill="1" applyBorder="1" applyAlignment="1" applyProtection="1">
      <alignment horizontal="center"/>
    </xf>
    <xf numFmtId="49" fontId="203" fillId="3" borderId="2" xfId="1" applyNumberFormat="1" applyFont="1" applyFill="1" applyBorder="1" applyAlignment="1" applyProtection="1">
      <alignment horizontal="center" vertical="center" wrapText="1"/>
    </xf>
    <xf numFmtId="0" fontId="204" fillId="0" borderId="2" xfId="1" applyFont="1" applyBorder="1" applyAlignment="1" applyProtection="1">
      <alignment horizontal="center"/>
    </xf>
    <xf numFmtId="166" fontId="205" fillId="3" borderId="2" xfId="1" applyNumberFormat="1" applyFont="1" applyFill="1" applyBorder="1" applyAlignment="1" applyProtection="1">
      <alignment horizontal="right" vertical="center"/>
    </xf>
    <xf numFmtId="166" fontId="206" fillId="2" borderId="2" xfId="1" applyNumberFormat="1" applyFont="1" applyFill="1" applyBorder="1" applyAlignment="1" applyProtection="1">
      <alignment horizontal="center" vertical="center"/>
    </xf>
    <xf numFmtId="0" fontId="207" fillId="0" borderId="2" xfId="1" applyFont="1" applyBorder="1" applyAlignment="1" applyProtection="1">
      <alignment horizontal="left" vertical="center"/>
    </xf>
    <xf numFmtId="0" fontId="208" fillId="2" borderId="2" xfId="1" applyFont="1" applyFill="1" applyBorder="1" applyAlignment="1" applyProtection="1">
      <alignment vertical="center" wrapText="1"/>
    </xf>
    <xf numFmtId="0" fontId="209" fillId="0" borderId="2" xfId="1" applyFont="1" applyBorder="1" applyAlignment="1">
      <alignment vertical="center" wrapText="1"/>
      <protection locked="0"/>
    </xf>
    <xf numFmtId="3" fontId="210" fillId="0" borderId="2" xfId="1" applyNumberFormat="1" applyFont="1" applyBorder="1" applyAlignment="1" applyProtection="1">
      <alignment horizontal="center"/>
    </xf>
    <xf numFmtId="0" fontId="211" fillId="0" borderId="2" xfId="1" applyFont="1" applyBorder="1" applyAlignment="1" applyProtection="1"/>
    <xf numFmtId="0" fontId="212" fillId="0" borderId="2" xfId="1" applyFont="1" applyBorder="1" applyAlignment="1" applyProtection="1"/>
    <xf numFmtId="3" fontId="213" fillId="2" borderId="2" xfId="1" applyNumberFormat="1" applyFont="1" applyFill="1" applyBorder="1" applyAlignment="1" applyProtection="1">
      <alignment horizontal="center" vertical="center"/>
    </xf>
    <xf numFmtId="165" fontId="214" fillId="3" borderId="2" xfId="1" applyNumberFormat="1" applyFont="1" applyFill="1" applyBorder="1" applyAlignment="1">
      <alignment horizontal="right" vertical="center"/>
      <protection locked="0"/>
    </xf>
    <xf numFmtId="49" fontId="229" fillId="3" borderId="2" xfId="1" applyNumberFormat="1" applyFont="1" applyFill="1" applyBorder="1" applyAlignment="1" applyProtection="1">
      <alignment horizontal="left" vertical="center" wrapText="1"/>
    </xf>
    <xf numFmtId="49" fontId="230" fillId="3" borderId="2" xfId="1" applyNumberFormat="1" applyFont="1" applyFill="1" applyBorder="1" applyAlignment="1">
      <alignment horizontal="justify" vertical="center" wrapText="1"/>
      <protection locked="0"/>
    </xf>
    <xf numFmtId="49" fontId="231" fillId="3" borderId="2" xfId="1" applyNumberFormat="1" applyFont="1" applyFill="1" applyBorder="1" applyAlignment="1" applyProtection="1">
      <alignment horizontal="justify" vertical="center" wrapText="1"/>
    </xf>
    <xf numFmtId="0" fontId="232" fillId="0" borderId="2" xfId="1" applyFont="1" applyBorder="1" applyAlignment="1">
      <alignment horizontal="center" vertical="center"/>
      <protection locked="0"/>
    </xf>
    <xf numFmtId="169" fontId="233" fillId="2" borderId="2" xfId="1" applyNumberFormat="1" applyFont="1" applyFill="1" applyBorder="1" applyAlignment="1" applyProtection="1">
      <alignment horizontal="center" vertical="center"/>
    </xf>
    <xf numFmtId="3" fontId="234" fillId="0" borderId="2" xfId="1" applyNumberFormat="1" applyFont="1" applyBorder="1" applyAlignment="1">
      <alignment horizontal="center" vertical="center"/>
      <protection locked="0"/>
    </xf>
    <xf numFmtId="0" fontId="235" fillId="3" borderId="2" xfId="1" applyFont="1" applyFill="1" applyBorder="1" applyAlignment="1" applyProtection="1"/>
    <xf numFmtId="0" fontId="236" fillId="3" borderId="2" xfId="1" applyFont="1" applyFill="1" applyBorder="1" applyAlignment="1" applyProtection="1">
      <alignment horizontal="center" vertical="center"/>
    </xf>
    <xf numFmtId="49" fontId="237" fillId="3" borderId="2" xfId="1" applyNumberFormat="1" applyFont="1" applyFill="1" applyBorder="1" applyAlignment="1">
      <alignment horizontal="left" vertical="center" wrapText="1"/>
      <protection locked="0"/>
    </xf>
    <xf numFmtId="166" fontId="238" fillId="0" borderId="2" xfId="1" applyNumberFormat="1" applyFont="1" applyBorder="1" applyAlignment="1" applyProtection="1">
      <alignment horizontal="center"/>
    </xf>
    <xf numFmtId="0" fontId="239" fillId="2" borderId="2" xfId="1" applyFont="1" applyFill="1" applyBorder="1" applyAlignment="1" applyProtection="1">
      <alignment vertical="center"/>
    </xf>
    <xf numFmtId="0" fontId="244" fillId="3" borderId="2" xfId="1" applyFont="1" applyFill="1" applyBorder="1" applyAlignment="1" applyProtection="1"/>
    <xf numFmtId="0" fontId="249" fillId="3" borderId="2" xfId="1" applyFont="1" applyFill="1" applyBorder="1" applyAlignment="1" applyProtection="1">
      <alignment horizontal="center"/>
    </xf>
    <xf numFmtId="0" fontId="250" fillId="0" borderId="2" xfId="1" applyFont="1" applyBorder="1" applyAlignment="1" applyProtection="1"/>
    <xf numFmtId="0" fontId="251" fillId="3" borderId="2" xfId="1" applyFont="1" applyFill="1" applyBorder="1" applyAlignment="1" applyProtection="1">
      <alignment horizontal="center"/>
    </xf>
    <xf numFmtId="0" fontId="252" fillId="0" borderId="2" xfId="1" applyFont="1" applyBorder="1" applyAlignment="1" applyProtection="1">
      <alignment wrapText="1"/>
    </xf>
    <xf numFmtId="166" fontId="253" fillId="0" borderId="2" xfId="1" applyNumberFormat="1" applyFont="1" applyBorder="1" applyAlignment="1" applyProtection="1">
      <alignment horizontal="right"/>
    </xf>
    <xf numFmtId="2" fontId="254" fillId="4" borderId="2" xfId="1" applyNumberFormat="1" applyFont="1" applyFill="1" applyBorder="1" applyAlignment="1" applyProtection="1">
      <alignment horizontal="right" vertical="center"/>
    </xf>
    <xf numFmtId="165" fontId="255" fillId="4" borderId="2" xfId="1" applyNumberFormat="1" applyFont="1" applyFill="1" applyBorder="1" applyAlignment="1" applyProtection="1">
      <alignment horizontal="right" vertical="center"/>
    </xf>
    <xf numFmtId="0" fontId="256" fillId="0" borderId="0" xfId="1" applyFont="1" applyAlignment="1" applyProtection="1"/>
    <xf numFmtId="0" fontId="257" fillId="0" borderId="0" xfId="1" applyFont="1" applyAlignment="1" applyProtection="1"/>
    <xf numFmtId="0" fontId="261" fillId="3" borderId="2" xfId="1" applyFont="1" applyFill="1" applyBorder="1" applyAlignment="1" applyProtection="1">
      <alignment horizontal="center" vertical="center" wrapText="1"/>
    </xf>
    <xf numFmtId="0" fontId="262" fillId="2" borderId="2" xfId="1" applyFont="1" applyFill="1" applyBorder="1" applyAlignment="1" applyProtection="1">
      <alignment vertical="center" wrapText="1"/>
    </xf>
    <xf numFmtId="165" fontId="263" fillId="4" borderId="2" xfId="1" applyNumberFormat="1" applyFont="1" applyFill="1" applyBorder="1" applyAlignment="1" applyProtection="1">
      <alignment horizontal="center" vertical="center"/>
    </xf>
    <xf numFmtId="0" fontId="264" fillId="3" borderId="2" xfId="1" applyFont="1" applyFill="1" applyBorder="1" applyAlignment="1" applyProtection="1"/>
    <xf numFmtId="49" fontId="276" fillId="0" borderId="2" xfId="1" applyNumberFormat="1" applyFont="1" applyBorder="1" applyAlignment="1" applyProtection="1">
      <alignment vertical="center" wrapText="1"/>
    </xf>
    <xf numFmtId="0" fontId="284" fillId="0" borderId="2" xfId="1" applyFont="1" applyBorder="1" applyAlignment="1" applyProtection="1">
      <alignment horizontal="center" vertical="center"/>
    </xf>
    <xf numFmtId="3" fontId="285" fillId="3" borderId="2" xfId="1" applyNumberFormat="1" applyFont="1" applyFill="1" applyBorder="1" applyAlignment="1" applyProtection="1">
      <alignment horizontal="right" vertical="center"/>
    </xf>
    <xf numFmtId="0" fontId="286" fillId="4" borderId="2" xfId="1" applyFont="1" applyFill="1" applyBorder="1" applyAlignment="1" applyProtection="1">
      <alignment horizontal="right" vertical="center"/>
    </xf>
    <xf numFmtId="165" fontId="287" fillId="4" borderId="2" xfId="1" applyNumberFormat="1" applyFont="1" applyFill="1" applyBorder="1" applyAlignment="1" applyProtection="1">
      <alignment horizontal="right" vertical="center"/>
    </xf>
    <xf numFmtId="0" fontId="288" fillId="0" borderId="0" xfId="1" applyFont="1" applyAlignment="1" applyProtection="1"/>
    <xf numFmtId="0" fontId="289" fillId="2" borderId="0" xfId="1" applyFont="1" applyFill="1" applyAlignment="1" applyProtection="1">
      <alignment horizontal="right" vertical="center"/>
    </xf>
    <xf numFmtId="0" fontId="290" fillId="0" borderId="0" xfId="1" applyFont="1" applyAlignment="1" applyProtection="1">
      <alignment horizontal="right"/>
    </xf>
    <xf numFmtId="49" fontId="294" fillId="3" borderId="2" xfId="1" applyNumberFormat="1" applyFont="1" applyFill="1" applyBorder="1" applyAlignment="1" applyProtection="1">
      <alignment horizontal="center" wrapText="1"/>
    </xf>
    <xf numFmtId="0" fontId="295" fillId="3" borderId="10" xfId="1" applyFont="1" applyFill="1" applyBorder="1" applyAlignment="1" applyProtection="1"/>
    <xf numFmtId="0" fontId="296" fillId="0" borderId="2" xfId="1" applyFont="1" applyBorder="1" applyAlignment="1" applyProtection="1">
      <alignment horizontal="left" indent="1"/>
    </xf>
    <xf numFmtId="3" fontId="297" fillId="4" borderId="2" xfId="1" applyNumberFormat="1" applyFont="1" applyFill="1" applyBorder="1" applyAlignment="1" applyProtection="1">
      <alignment horizontal="right" vertical="center"/>
    </xf>
    <xf numFmtId="0" fontId="300" fillId="3" borderId="0" xfId="1" applyFont="1" applyFill="1" applyAlignment="1" applyProtection="1"/>
    <xf numFmtId="170" fontId="301" fillId="4" borderId="2" xfId="1" applyNumberFormat="1" applyFont="1" applyFill="1" applyBorder="1" applyAlignment="1" applyProtection="1">
      <alignment horizontal="center" vertical="center"/>
    </xf>
    <xf numFmtId="0" fontId="321" fillId="0" borderId="2" xfId="1" applyFont="1" applyBorder="1" applyAlignment="1" applyProtection="1">
      <alignment vertical="center"/>
    </xf>
    <xf numFmtId="10" fontId="322" fillId="3" borderId="2" xfId="1" applyNumberFormat="1" applyFont="1" applyFill="1" applyBorder="1" applyAlignment="1" applyProtection="1"/>
    <xf numFmtId="0" fontId="328" fillId="2" borderId="0" xfId="1" applyFont="1" applyFill="1" applyAlignment="1" applyProtection="1"/>
    <xf numFmtId="0" fontId="329" fillId="6" borderId="2" xfId="1" applyFont="1" applyFill="1" applyBorder="1" applyAlignment="1" applyProtection="1"/>
    <xf numFmtId="0" fontId="334" fillId="7" borderId="2" xfId="1" applyFont="1" applyFill="1" applyBorder="1" applyAlignment="1" applyProtection="1"/>
    <xf numFmtId="0" fontId="335" fillId="7" borderId="2" xfId="1" applyFont="1" applyFill="1" applyBorder="1" applyAlignment="1" applyProtection="1">
      <alignment horizontal="center"/>
    </xf>
    <xf numFmtId="0" fontId="337" fillId="8" borderId="2" xfId="1" applyFont="1" applyFill="1" applyBorder="1" applyAlignment="1" applyProtection="1"/>
    <xf numFmtId="0" fontId="338" fillId="8" borderId="2" xfId="1" applyFont="1" applyFill="1" applyBorder="1" applyAlignment="1" applyProtection="1">
      <alignment horizontal="center"/>
    </xf>
    <xf numFmtId="3" fontId="340" fillId="3" borderId="2" xfId="1" applyNumberFormat="1" applyFont="1" applyFill="1" applyBorder="1" applyAlignment="1" applyProtection="1">
      <alignment horizontal="right" vertical="center"/>
    </xf>
    <xf numFmtId="0" fontId="342" fillId="0" borderId="2" xfId="1" applyFont="1" applyBorder="1" applyAlignment="1" applyProtection="1">
      <alignment horizontal="center"/>
    </xf>
    <xf numFmtId="3" fontId="343" fillId="0" borderId="2" xfId="1" applyNumberFormat="1" applyFont="1" applyBorder="1" applyAlignment="1">
      <alignment horizontal="right" vertical="center"/>
      <protection locked="0"/>
    </xf>
    <xf numFmtId="0" fontId="345" fillId="0" borderId="2" xfId="1" applyFont="1" applyBorder="1" applyAlignment="1" applyProtection="1"/>
    <xf numFmtId="10" fontId="346" fillId="0" borderId="2" xfId="1" applyNumberFormat="1" applyFont="1" applyBorder="1" applyAlignment="1" applyProtection="1"/>
    <xf numFmtId="10" fontId="347" fillId="2" borderId="2" xfId="1" applyNumberFormat="1" applyFont="1" applyFill="1" applyBorder="1" applyAlignment="1" applyProtection="1">
      <alignment horizontal="center"/>
    </xf>
    <xf numFmtId="10" fontId="348" fillId="2" borderId="2" xfId="1" applyNumberFormat="1" applyFont="1" applyFill="1" applyBorder="1" applyAlignment="1" applyProtection="1">
      <alignment horizontal="right"/>
    </xf>
    <xf numFmtId="3" fontId="349" fillId="6" borderId="2" xfId="1" applyNumberFormat="1" applyFont="1" applyFill="1" applyBorder="1" applyAlignment="1" applyProtection="1">
      <alignment horizontal="right" vertical="center"/>
    </xf>
    <xf numFmtId="3" fontId="353" fillId="4" borderId="2" xfId="1" applyNumberFormat="1" applyFont="1" applyFill="1" applyBorder="1" applyAlignment="1">
      <alignment horizontal="right" vertical="center"/>
      <protection locked="0"/>
    </xf>
    <xf numFmtId="3" fontId="354" fillId="6" borderId="2" xfId="1" applyNumberFormat="1" applyFont="1" applyFill="1" applyBorder="1" applyAlignment="1">
      <alignment horizontal="right" vertical="center"/>
      <protection locked="0"/>
    </xf>
    <xf numFmtId="0" fontId="362" fillId="3" borderId="6" xfId="1" applyFont="1" applyFill="1" applyBorder="1" applyAlignment="1" applyProtection="1"/>
    <xf numFmtId="0" fontId="363" fillId="0" borderId="0" xfId="1" applyFont="1" applyAlignment="1" applyProtection="1"/>
    <xf numFmtId="0" fontId="364" fillId="2" borderId="21" xfId="1" applyFont="1" applyFill="1" applyBorder="1" applyAlignment="1" applyProtection="1">
      <alignment vertical="center"/>
    </xf>
    <xf numFmtId="0" fontId="365" fillId="0" borderId="22" xfId="1" applyFont="1" applyBorder="1" applyAlignment="1" applyProtection="1"/>
    <xf numFmtId="0" fontId="366" fillId="2" borderId="22" xfId="1" applyFont="1" applyFill="1" applyBorder="1" applyAlignment="1" applyProtection="1">
      <alignment vertical="center"/>
    </xf>
    <xf numFmtId="0" fontId="367" fillId="2" borderId="22" xfId="1" applyFont="1" applyFill="1" applyBorder="1" applyAlignment="1" applyProtection="1">
      <alignment horizontal="left" vertical="center"/>
    </xf>
    <xf numFmtId="0" fontId="368" fillId="2" borderId="22" xfId="1" applyFont="1" applyFill="1" applyBorder="1" applyAlignment="1" applyProtection="1">
      <alignment horizontal="center" vertical="center"/>
    </xf>
    <xf numFmtId="0" fontId="369" fillId="0" borderId="22" xfId="1" applyFont="1" applyBorder="1" applyAlignment="1" applyProtection="1">
      <alignment horizontal="right"/>
    </xf>
    <xf numFmtId="0" fontId="370" fillId="2" borderId="1" xfId="1" applyFont="1" applyFill="1" applyBorder="1" applyAlignment="1" applyProtection="1">
      <alignment vertical="center"/>
    </xf>
    <xf numFmtId="0" fontId="371" fillId="2" borderId="0" xfId="1" applyFont="1" applyFill="1" applyAlignment="1" applyProtection="1">
      <alignment horizontal="left" vertical="center"/>
    </xf>
    <xf numFmtId="0" fontId="372" fillId="0" borderId="0" xfId="1" applyFont="1" applyAlignment="1" applyProtection="1"/>
    <xf numFmtId="0" fontId="376" fillId="2" borderId="0" xfId="1" applyFont="1" applyFill="1" applyAlignment="1">
      <protection locked="0"/>
    </xf>
    <xf numFmtId="3" fontId="379" fillId="6" borderId="2" xfId="1" applyNumberFormat="1" applyFont="1" applyFill="1" applyBorder="1" applyAlignment="1" applyProtection="1">
      <alignment horizontal="right" vertical="center"/>
    </xf>
    <xf numFmtId="10" fontId="380" fillId="2" borderId="2" xfId="1" applyNumberFormat="1" applyFont="1" applyFill="1" applyBorder="1" applyAlignment="1" applyProtection="1">
      <alignment horizontal="right" vertical="center"/>
    </xf>
    <xf numFmtId="0" fontId="381" fillId="0" borderId="0" xfId="1" applyFont="1" applyAlignment="1">
      <protection locked="0"/>
    </xf>
    <xf numFmtId="0" fontId="382" fillId="2" borderId="22" xfId="1" applyFont="1" applyFill="1" applyBorder="1" applyAlignment="1" applyProtection="1">
      <alignment vertical="center"/>
    </xf>
    <xf numFmtId="0" fontId="383" fillId="2" borderId="2" xfId="1" applyFont="1" applyFill="1" applyBorder="1" applyAlignment="1" applyProtection="1">
      <alignment horizontal="right" vertical="center"/>
    </xf>
    <xf numFmtId="10" fontId="387" fillId="0" borderId="2" xfId="1" applyNumberFormat="1" applyFont="1" applyBorder="1" applyAlignment="1" applyProtection="1"/>
    <xf numFmtId="10" fontId="388" fillId="2" borderId="2" xfId="1" applyNumberFormat="1" applyFont="1" applyFill="1" applyBorder="1" applyAlignment="1" applyProtection="1">
      <alignment horizontal="right"/>
    </xf>
    <xf numFmtId="0" fontId="389" fillId="2" borderId="2" xfId="1" applyFont="1" applyFill="1" applyBorder="1" applyAlignment="1" applyProtection="1">
      <alignment horizontal="center"/>
    </xf>
    <xf numFmtId="0" fontId="391" fillId="3" borderId="0" xfId="1" applyFont="1" applyFill="1" applyAlignment="1" applyProtection="1"/>
    <xf numFmtId="0" fontId="395" fillId="6" borderId="2" xfId="1" applyFont="1" applyFill="1" applyBorder="1" applyAlignment="1" applyProtection="1">
      <alignment horizontal="center"/>
    </xf>
    <xf numFmtId="0" fontId="396" fillId="0" borderId="6" xfId="1" applyFont="1" applyBorder="1" applyAlignment="1">
      <protection locked="0"/>
    </xf>
    <xf numFmtId="0" fontId="397" fillId="2" borderId="0" xfId="1" applyFont="1" applyFill="1" applyAlignment="1" applyProtection="1">
      <alignment horizontal="center" vertical="center"/>
    </xf>
    <xf numFmtId="0" fontId="398" fillId="0" borderId="2" xfId="1" applyFont="1" applyBorder="1" applyAlignment="1" applyProtection="1">
      <alignment horizontal="center"/>
    </xf>
    <xf numFmtId="3" fontId="400" fillId="3" borderId="2" xfId="1" applyNumberFormat="1" applyFont="1" applyFill="1" applyBorder="1" applyAlignment="1">
      <alignment horizontal="right" vertical="center"/>
      <protection locked="0"/>
    </xf>
    <xf numFmtId="10" fontId="404" fillId="3" borderId="2" xfId="1" applyNumberFormat="1" applyFont="1" applyFill="1" applyBorder="1" applyAlignment="1" applyProtection="1">
      <alignment horizontal="center"/>
    </xf>
    <xf numFmtId="10" fontId="405" fillId="0" borderId="2" xfId="1" applyNumberFormat="1" applyFont="1" applyBorder="1" applyAlignment="1" applyProtection="1"/>
    <xf numFmtId="10" fontId="407" fillId="2" borderId="2" xfId="1" applyNumberFormat="1" applyFont="1" applyFill="1" applyBorder="1" applyAlignment="1" applyProtection="1"/>
    <xf numFmtId="0" fontId="410" fillId="0" borderId="0" xfId="1" applyFont="1" applyAlignment="1">
      <protection locked="0"/>
    </xf>
    <xf numFmtId="0" fontId="411" fillId="0" borderId="0" xfId="1" applyFont="1" applyAlignment="1">
      <protection locked="0"/>
    </xf>
    <xf numFmtId="3" fontId="412" fillId="0" borderId="0" xfId="1" applyNumberFormat="1" applyFont="1" applyAlignment="1">
      <protection locked="0"/>
    </xf>
    <xf numFmtId="0" fontId="413" fillId="0" borderId="0" xfId="1" applyFont="1" applyAlignment="1" applyProtection="1">
      <alignment horizontal="left"/>
    </xf>
    <xf numFmtId="0" fontId="414" fillId="0" borderId="0" xfId="1" applyFont="1" applyAlignment="1">
      <protection locked="0"/>
    </xf>
    <xf numFmtId="0" fontId="415" fillId="0" borderId="0" xfId="1" applyFont="1" applyAlignment="1">
      <protection locked="0"/>
    </xf>
    <xf numFmtId="3" fontId="416" fillId="0" borderId="0" xfId="1" applyNumberFormat="1" applyFont="1" applyAlignment="1">
      <protection locked="0"/>
    </xf>
    <xf numFmtId="166" fontId="420" fillId="3" borderId="2" xfId="1" applyNumberFormat="1" applyFont="1" applyFill="1" applyBorder="1" applyAlignment="1" applyProtection="1">
      <alignment horizontal="center"/>
    </xf>
    <xf numFmtId="0" fontId="421" fillId="0" borderId="2" xfId="1" applyFont="1" applyBorder="1" applyAlignment="1" applyProtection="1">
      <alignment vertical="center"/>
    </xf>
    <xf numFmtId="0" fontId="422" fillId="3" borderId="2" xfId="1" applyFont="1" applyFill="1" applyBorder="1" applyAlignment="1" applyProtection="1">
      <alignment horizontal="center"/>
    </xf>
    <xf numFmtId="0" fontId="423" fillId="0" borderId="2" xfId="1" applyFont="1" applyBorder="1" applyAlignment="1">
      <protection locked="0"/>
    </xf>
    <xf numFmtId="0" fontId="424" fillId="0" borderId="0" xfId="1" applyFont="1" applyAlignment="1">
      <protection locked="0"/>
    </xf>
    <xf numFmtId="3" fontId="425" fillId="4" borderId="2" xfId="1" applyNumberFormat="1" applyFont="1" applyFill="1" applyBorder="1" applyAlignment="1">
      <alignment horizontal="right" vertical="center"/>
      <protection locked="0"/>
    </xf>
    <xf numFmtId="3" fontId="426" fillId="3" borderId="2" xfId="1" applyNumberFormat="1" applyFont="1" applyFill="1" applyBorder="1" applyAlignment="1" applyProtection="1"/>
    <xf numFmtId="0" fontId="427" fillId="2" borderId="22" xfId="1" applyFont="1" applyFill="1" applyBorder="1" applyAlignment="1" applyProtection="1">
      <alignment horizontal="left" vertical="center"/>
    </xf>
    <xf numFmtId="0" fontId="428" fillId="2" borderId="22" xfId="1" applyFont="1" applyFill="1" applyBorder="1" applyAlignment="1" applyProtection="1">
      <alignment vertical="center"/>
    </xf>
    <xf numFmtId="0" fontId="429" fillId="2" borderId="22" xfId="1" applyFont="1" applyFill="1" applyBorder="1" applyAlignment="1" applyProtection="1">
      <alignment horizontal="right" vertical="center"/>
    </xf>
    <xf numFmtId="0" fontId="430" fillId="2" borderId="0" xfId="1" applyFont="1" applyFill="1" applyAlignment="1" applyProtection="1">
      <alignment horizontal="left" vertical="center"/>
    </xf>
    <xf numFmtId="3" fontId="435" fillId="3" borderId="2" xfId="1" applyNumberFormat="1" applyFont="1" applyFill="1" applyBorder="1" applyAlignment="1">
      <protection locked="0"/>
    </xf>
    <xf numFmtId="0" fontId="437" fillId="2" borderId="0" xfId="1" applyFont="1" applyFill="1" applyAlignment="1" applyProtection="1">
      <alignment vertical="center"/>
    </xf>
    <xf numFmtId="0" fontId="438" fillId="2" borderId="2" xfId="1" applyFont="1" applyFill="1" applyBorder="1" applyAlignment="1">
      <alignment horizontal="center"/>
      <protection locked="0"/>
    </xf>
    <xf numFmtId="3" fontId="439" fillId="2" borderId="2" xfId="1" applyNumberFormat="1" applyFont="1" applyFill="1" applyBorder="1" applyAlignment="1">
      <alignment horizontal="center" vertical="center"/>
      <protection locked="0"/>
    </xf>
    <xf numFmtId="0" fontId="440" fillId="0" borderId="2" xfId="1" applyFont="1" applyBorder="1" applyAlignment="1">
      <protection locked="0"/>
    </xf>
    <xf numFmtId="3" fontId="441" fillId="0" borderId="2" xfId="1" applyNumberFormat="1" applyFont="1" applyBorder="1" applyAlignment="1">
      <alignment horizontal="right" vertical="center"/>
      <protection locked="0"/>
    </xf>
    <xf numFmtId="49" fontId="442" fillId="0" borderId="2" xfId="1" applyNumberFormat="1" applyFont="1" applyBorder="1" applyAlignment="1" applyProtection="1">
      <alignment vertical="center" wrapText="1"/>
    </xf>
    <xf numFmtId="0" fontId="443" fillId="0" borderId="0" xfId="1" applyFont="1" applyAlignment="1" applyProtection="1">
      <alignment horizontal="center"/>
    </xf>
    <xf numFmtId="0" fontId="445" fillId="3" borderId="2" xfId="1" applyFont="1" applyFill="1" applyBorder="1" applyAlignment="1">
      <alignment horizontal="center" vertical="center" wrapText="1"/>
      <protection locked="0"/>
    </xf>
    <xf numFmtId="49" fontId="446" fillId="3" borderId="2" xfId="1" applyNumberFormat="1" applyFont="1" applyFill="1" applyBorder="1" applyAlignment="1">
      <alignment horizontal="center" vertical="center" wrapText="1"/>
      <protection locked="0"/>
    </xf>
    <xf numFmtId="0" fontId="447" fillId="0" borderId="2" xfId="1" applyFont="1" applyBorder="1" applyAlignment="1">
      <alignment vertical="center"/>
      <protection locked="0"/>
    </xf>
    <xf numFmtId="0" fontId="448" fillId="2" borderId="2" xfId="1" applyFont="1" applyFill="1" applyBorder="1" applyAlignment="1" applyProtection="1"/>
    <xf numFmtId="3" fontId="449" fillId="3" borderId="2" xfId="1" applyNumberFormat="1" applyFont="1" applyFill="1" applyBorder="1" applyAlignment="1">
      <alignment horizontal="right" vertical="center"/>
      <protection locked="0"/>
    </xf>
    <xf numFmtId="2" fontId="450" fillId="0" borderId="2" xfId="1" applyNumberFormat="1" applyFont="1" applyBorder="1" applyAlignment="1" applyProtection="1"/>
    <xf numFmtId="0" fontId="451" fillId="3" borderId="2" xfId="1" applyFont="1" applyFill="1" applyBorder="1" applyAlignment="1" applyProtection="1">
      <alignment vertical="center"/>
    </xf>
    <xf numFmtId="165" fontId="459" fillId="0" borderId="2" xfId="1" applyNumberFormat="1" applyFont="1" applyBorder="1" applyAlignment="1" applyProtection="1">
      <alignment vertical="center"/>
    </xf>
    <xf numFmtId="166" fontId="460" fillId="0" borderId="2" xfId="1" applyNumberFormat="1" applyFont="1" applyBorder="1" applyAlignment="1">
      <protection locked="0"/>
    </xf>
    <xf numFmtId="166" fontId="461" fillId="0" borderId="2" xfId="1" applyNumberFormat="1" applyFont="1" applyBorder="1" applyAlignment="1" applyProtection="1"/>
    <xf numFmtId="0" fontId="462" fillId="4" borderId="2" xfId="1" applyFont="1" applyFill="1" applyBorder="1" applyAlignment="1" applyProtection="1"/>
    <xf numFmtId="49" fontId="463" fillId="3" borderId="2" xfId="1" applyNumberFormat="1" applyFont="1" applyFill="1" applyBorder="1" applyAlignment="1" applyProtection="1">
      <alignment wrapText="1"/>
    </xf>
    <xf numFmtId="165" fontId="467" fillId="0" borderId="2" xfId="1" applyNumberFormat="1" applyFont="1" applyBorder="1" applyAlignment="1">
      <alignment vertical="center"/>
      <protection locked="0"/>
    </xf>
    <xf numFmtId="0" fontId="468" fillId="2" borderId="0" xfId="1" applyFont="1" applyFill="1" applyAlignment="1" applyProtection="1">
      <alignment horizontal="right"/>
    </xf>
    <xf numFmtId="0" fontId="472" fillId="4" borderId="2" xfId="1" applyFont="1" applyFill="1" applyBorder="1" applyAlignment="1" applyProtection="1"/>
    <xf numFmtId="0" fontId="476" fillId="4" borderId="2" xfId="1" applyFont="1" applyFill="1" applyBorder="1" applyAlignment="1" applyProtection="1"/>
    <xf numFmtId="0" fontId="483" fillId="3" borderId="2" xfId="1" applyFont="1" applyFill="1" applyBorder="1" applyAlignment="1" applyProtection="1">
      <alignment horizontal="left" vertical="top"/>
    </xf>
    <xf numFmtId="49" fontId="484" fillId="3" borderId="2" xfId="1" applyNumberFormat="1" applyFont="1" applyFill="1" applyBorder="1" applyAlignment="1" applyProtection="1">
      <alignment horizontal="center" vertical="top" wrapText="1"/>
    </xf>
    <xf numFmtId="0" fontId="485" fillId="3" borderId="2" xfId="1" applyFont="1" applyFill="1" applyBorder="1" applyProtection="1">
      <alignment vertical="top"/>
    </xf>
    <xf numFmtId="0" fontId="486" fillId="3" borderId="2" xfId="1" applyFont="1" applyFill="1" applyBorder="1" applyAlignment="1" applyProtection="1">
      <alignment horizontal="center" vertical="top"/>
    </xf>
    <xf numFmtId="49" fontId="487" fillId="3" borderId="2" xfId="1" applyNumberFormat="1" applyFont="1" applyFill="1" applyBorder="1" applyAlignment="1" applyProtection="1">
      <alignment horizontal="left" vertical="top" wrapText="1"/>
    </xf>
    <xf numFmtId="0" fontId="489" fillId="0" borderId="2" xfId="1" applyFont="1" applyBorder="1" applyAlignment="1">
      <protection locked="0"/>
    </xf>
    <xf numFmtId="0" fontId="490" fillId="0" borderId="2" xfId="1" applyFont="1" applyBorder="1" applyAlignment="1" applyProtection="1"/>
    <xf numFmtId="0" fontId="491" fillId="0" borderId="2" xfId="1" applyFont="1" applyBorder="1" applyAlignment="1" applyProtection="1"/>
    <xf numFmtId="0" fontId="492" fillId="3" borderId="2" xfId="1" applyFont="1" applyFill="1" applyBorder="1" applyAlignment="1" applyProtection="1">
      <alignment horizontal="center" vertical="top" wrapText="1"/>
    </xf>
    <xf numFmtId="165" fontId="493" fillId="2" borderId="2" xfId="1" applyNumberFormat="1" applyFont="1" applyFill="1" applyBorder="1" applyAlignment="1">
      <protection locked="0"/>
    </xf>
    <xf numFmtId="165" fontId="498" fillId="2" borderId="2" xfId="1" applyNumberFormat="1" applyFont="1" applyFill="1" applyBorder="1" applyAlignment="1" applyProtection="1"/>
    <xf numFmtId="165" fontId="499" fillId="2" borderId="2" xfId="1" applyNumberFormat="1" applyFont="1" applyFill="1" applyBorder="1" applyAlignment="1" applyProtection="1">
      <alignment horizontal="left"/>
    </xf>
    <xf numFmtId="49" fontId="511" fillId="3" borderId="2" xfId="1" applyNumberFormat="1" applyFont="1" applyFill="1" applyBorder="1" applyAlignment="1" applyProtection="1">
      <alignment vertical="top" wrapText="1"/>
    </xf>
    <xf numFmtId="49" fontId="513" fillId="4" borderId="2" xfId="1" applyNumberFormat="1" applyFont="1" applyFill="1" applyBorder="1" applyAlignment="1" applyProtection="1">
      <alignment horizontal="right" vertical="center"/>
    </xf>
    <xf numFmtId="0" fontId="515" fillId="0" borderId="0" xfId="1" applyFont="1" applyAlignment="1" applyProtection="1"/>
    <xf numFmtId="0" fontId="516" fillId="2" borderId="0" xfId="1" applyFont="1" applyFill="1" applyAlignment="1" applyProtection="1">
      <alignment horizontal="right" vertical="center"/>
    </xf>
    <xf numFmtId="165" fontId="519" fillId="4" borderId="2" xfId="1" applyNumberFormat="1" applyFont="1" applyFill="1" applyBorder="1" applyAlignment="1" applyProtection="1">
      <alignment horizontal="center"/>
    </xf>
    <xf numFmtId="3" fontId="529" fillId="0" borderId="2" xfId="1" applyNumberFormat="1" applyFont="1" applyBorder="1" applyAlignment="1">
      <alignment horizontal="right" vertical="center"/>
      <protection locked="0"/>
    </xf>
    <xf numFmtId="3" fontId="530" fillId="0" borderId="2" xfId="1" applyNumberFormat="1" applyFont="1" applyBorder="1" applyAlignment="1">
      <alignment horizontal="center"/>
      <protection locked="0"/>
    </xf>
    <xf numFmtId="165" fontId="535" fillId="0" borderId="2" xfId="1" applyNumberFormat="1" applyFont="1" applyBorder="1" applyAlignment="1" applyProtection="1">
      <alignment vertical="center"/>
    </xf>
    <xf numFmtId="0" fontId="542" fillId="2" borderId="24" xfId="1" applyFont="1" applyFill="1" applyBorder="1" applyAlignment="1" applyProtection="1">
      <alignment horizontal="left" vertical="center"/>
    </xf>
    <xf numFmtId="49" fontId="547" fillId="3" borderId="2" xfId="1" applyNumberFormat="1" applyFont="1" applyFill="1" applyBorder="1" applyAlignment="1" applyProtection="1">
      <alignment horizontal="center" vertical="center" wrapText="1"/>
    </xf>
    <xf numFmtId="0" fontId="548" fillId="0" borderId="0" xfId="1" applyFont="1" applyAlignment="1" applyProtection="1">
      <alignment horizontal="left"/>
    </xf>
    <xf numFmtId="0" fontId="550" fillId="3" borderId="2" xfId="1" applyFont="1" applyFill="1" applyBorder="1" applyAlignment="1" applyProtection="1">
      <alignment horizontal="left"/>
    </xf>
    <xf numFmtId="0" fontId="552" fillId="2" borderId="2" xfId="1" applyFont="1" applyFill="1" applyBorder="1" applyAlignment="1">
      <protection locked="0"/>
    </xf>
    <xf numFmtId="49" fontId="558" fillId="9" borderId="2" xfId="1" applyNumberFormat="1" applyFont="1" applyFill="1" applyBorder="1" applyAlignment="1" applyProtection="1">
      <alignment horizontal="center" vertical="center" wrapText="1"/>
    </xf>
    <xf numFmtId="49" fontId="562" fillId="9" borderId="2" xfId="1" applyNumberFormat="1" applyFont="1" applyFill="1" applyBorder="1" applyAlignment="1" applyProtection="1">
      <alignment horizontal="center" wrapText="1"/>
    </xf>
    <xf numFmtId="0" fontId="564" fillId="0" borderId="0" xfId="1" applyFont="1" applyAlignment="1" applyProtection="1"/>
    <xf numFmtId="0" fontId="566" fillId="2" borderId="1" xfId="1" applyFont="1" applyFill="1" applyBorder="1" applyAlignment="1" applyProtection="1">
      <alignment vertical="center"/>
    </xf>
    <xf numFmtId="0" fontId="567" fillId="0" borderId="2" xfId="1" applyFont="1" applyBorder="1" applyAlignment="1" applyProtection="1"/>
    <xf numFmtId="49" fontId="568" fillId="0" borderId="2" xfId="1" applyNumberFormat="1" applyFont="1" applyBorder="1" applyAlignment="1" applyProtection="1">
      <alignment horizontal="center" wrapText="1"/>
    </xf>
    <xf numFmtId="49" fontId="569" fillId="0" borderId="0" xfId="1" applyNumberFormat="1" applyFont="1" applyAlignment="1" applyProtection="1">
      <alignment vertical="center" wrapText="1"/>
    </xf>
    <xf numFmtId="49" fontId="570" fillId="0" borderId="0" xfId="1" applyNumberFormat="1" applyFont="1" applyAlignment="1" applyProtection="1">
      <alignment wrapText="1"/>
    </xf>
    <xf numFmtId="0" fontId="571" fillId="0" borderId="0" xfId="1" applyFont="1" applyAlignment="1" applyProtection="1">
      <alignment vertical="center"/>
    </xf>
    <xf numFmtId="0" fontId="572" fillId="0" borderId="0" xfId="1" applyFont="1" applyAlignment="1" applyProtection="1">
      <alignment horizontal="center" vertical="center"/>
    </xf>
    <xf numFmtId="0" fontId="573" fillId="2" borderId="0" xfId="1" applyFont="1" applyFill="1" applyAlignment="1" applyProtection="1">
      <alignment horizontal="center" vertical="center"/>
    </xf>
    <xf numFmtId="0" fontId="574" fillId="0" borderId="0" xfId="1" applyFont="1" applyAlignment="1" applyProtection="1">
      <alignment horizontal="center" vertical="center"/>
    </xf>
    <xf numFmtId="0" fontId="575" fillId="0" borderId="22" xfId="1" applyFont="1" applyBorder="1" applyAlignment="1" applyProtection="1">
      <alignment vertical="center"/>
    </xf>
    <xf numFmtId="49" fontId="576" fillId="0" borderId="22" xfId="1" applyNumberFormat="1" applyFont="1" applyBorder="1" applyAlignment="1" applyProtection="1">
      <alignment vertical="center" wrapText="1"/>
    </xf>
    <xf numFmtId="0" fontId="577" fillId="0" borderId="22" xfId="1" applyFont="1" applyBorder="1" applyAlignment="1" applyProtection="1">
      <alignment horizontal="center" vertical="center"/>
    </xf>
    <xf numFmtId="0" fontId="578" fillId="0" borderId="6" xfId="1" applyFont="1" applyBorder="1" applyAlignment="1" applyProtection="1"/>
    <xf numFmtId="0" fontId="579" fillId="0" borderId="6" xfId="1" applyFont="1" applyBorder="1" applyAlignment="1" applyProtection="1"/>
    <xf numFmtId="0" fontId="580" fillId="0" borderId="6" xfId="1" applyFont="1" applyBorder="1" applyAlignment="1" applyProtection="1">
      <alignment horizontal="center" vertical="center"/>
    </xf>
    <xf numFmtId="49" fontId="581" fillId="0" borderId="0" xfId="1" applyNumberFormat="1" applyFont="1" applyAlignment="1" applyProtection="1">
      <alignment wrapText="1"/>
    </xf>
    <xf numFmtId="49" fontId="582" fillId="0" borderId="0" xfId="1" applyNumberFormat="1" applyFont="1" applyAlignment="1" applyProtection="1">
      <alignment vertical="center" wrapText="1"/>
    </xf>
    <xf numFmtId="49" fontId="583" fillId="0" borderId="6" xfId="1" applyNumberFormat="1" applyFont="1" applyBorder="1" applyAlignment="1" applyProtection="1">
      <alignment wrapText="1"/>
    </xf>
    <xf numFmtId="0" fontId="584" fillId="0" borderId="6" xfId="1" applyFont="1" applyBorder="1" applyAlignment="1" applyProtection="1">
      <alignment vertical="center" wrapText="1"/>
    </xf>
    <xf numFmtId="0" fontId="585" fillId="0" borderId="6" xfId="1" applyFont="1" applyBorder="1" applyAlignment="1" applyProtection="1"/>
    <xf numFmtId="49" fontId="586" fillId="0" borderId="0" xfId="1" applyNumberFormat="1" applyFont="1" applyAlignment="1" applyProtection="1">
      <alignment wrapText="1"/>
    </xf>
    <xf numFmtId="0" fontId="587" fillId="0" borderId="0" xfId="1" applyFont="1" applyAlignment="1" applyProtection="1">
      <alignment vertical="center" wrapText="1"/>
    </xf>
    <xf numFmtId="49" fontId="588" fillId="0" borderId="6" xfId="1" applyNumberFormat="1" applyFont="1" applyBorder="1" applyAlignment="1" applyProtection="1">
      <alignment vertical="center" wrapText="1"/>
    </xf>
    <xf numFmtId="0" fontId="589" fillId="0" borderId="6" xfId="1" applyFont="1" applyBorder="1" applyAlignment="1" applyProtection="1">
      <alignment horizontal="center" vertical="center"/>
    </xf>
    <xf numFmtId="0" fontId="590" fillId="0" borderId="0" xfId="1" applyFont="1" applyAlignment="1" applyProtection="1">
      <alignment vertical="center"/>
    </xf>
    <xf numFmtId="0" fontId="591" fillId="0" borderId="0" xfId="1" applyFont="1" applyAlignment="1" applyProtection="1">
      <alignment horizontal="center"/>
    </xf>
    <xf numFmtId="0" fontId="592" fillId="0" borderId="0" xfId="1" applyFont="1" applyAlignment="1" applyProtection="1">
      <alignment horizontal="center"/>
    </xf>
    <xf numFmtId="0" fontId="593" fillId="0" borderId="6" xfId="1" applyFont="1" applyBorder="1" applyAlignment="1" applyProtection="1">
      <alignment vertical="center"/>
    </xf>
    <xf numFmtId="49" fontId="594" fillId="0" borderId="6" xfId="1" applyNumberFormat="1" applyFont="1" applyBorder="1" applyAlignment="1" applyProtection="1">
      <alignment wrapText="1"/>
    </xf>
    <xf numFmtId="0" fontId="596" fillId="0" borderId="6" xfId="1" applyFont="1" applyBorder="1" applyAlignment="1" applyProtection="1">
      <alignment vertical="center"/>
    </xf>
    <xf numFmtId="0" fontId="600" fillId="3" borderId="2" xfId="1" applyFont="1" applyFill="1" applyBorder="1" applyAlignment="1" applyProtection="1">
      <alignment horizontal="left" vertical="center" wrapText="1"/>
    </xf>
    <xf numFmtId="0" fontId="601" fillId="2" borderId="2" xfId="1" applyFont="1" applyFill="1" applyBorder="1" applyAlignment="1" applyProtection="1">
      <alignment horizontal="center" vertical="center"/>
    </xf>
    <xf numFmtId="0" fontId="602" fillId="2" borderId="2" xfId="1" applyFont="1" applyFill="1" applyBorder="1" applyAlignment="1" applyProtection="1">
      <alignment horizontal="center" vertical="center"/>
    </xf>
    <xf numFmtId="0" fontId="603" fillId="2" borderId="2" xfId="1" applyFont="1" applyFill="1" applyBorder="1" applyAlignment="1" applyProtection="1">
      <alignment horizontal="center" vertical="center"/>
    </xf>
    <xf numFmtId="0" fontId="610" fillId="2" borderId="2" xfId="1" applyFont="1" applyFill="1" applyBorder="1" applyAlignment="1" applyProtection="1">
      <alignment horizontal="center"/>
    </xf>
    <xf numFmtId="0" fontId="612" fillId="2" borderId="2" xfId="1" applyFont="1" applyFill="1" applyBorder="1" applyAlignment="1" applyProtection="1">
      <alignment horizontal="center"/>
    </xf>
    <xf numFmtId="166" fontId="613" fillId="2" borderId="2" xfId="1" applyNumberFormat="1" applyFont="1" applyFill="1" applyBorder="1" applyAlignment="1">
      <alignment horizontal="center" vertical="center"/>
      <protection locked="0"/>
    </xf>
    <xf numFmtId="0" fontId="614" fillId="2" borderId="2" xfId="1" applyFont="1" applyFill="1" applyBorder="1" applyAlignment="1" applyProtection="1">
      <alignment horizontal="left" vertical="center" wrapText="1"/>
    </xf>
    <xf numFmtId="0" fontId="615" fillId="2" borderId="2" xfId="1" applyFont="1" applyFill="1" applyBorder="1" applyAlignment="1" applyProtection="1"/>
    <xf numFmtId="0" fontId="617" fillId="2" borderId="2" xfId="1" applyFont="1" applyFill="1" applyBorder="1" applyAlignment="1" applyProtection="1">
      <alignment horizontal="center" vertical="center"/>
    </xf>
    <xf numFmtId="0" fontId="618" fillId="2" borderId="2" xfId="1" applyFont="1" applyFill="1" applyBorder="1" applyAlignment="1">
      <alignment horizontal="center"/>
      <protection locked="0"/>
    </xf>
    <xf numFmtId="0" fontId="619" fillId="2" borderId="2" xfId="1" applyFont="1" applyFill="1" applyBorder="1" applyAlignment="1">
      <protection locked="0"/>
    </xf>
    <xf numFmtId="166" fontId="620" fillId="2" borderId="2" xfId="1" applyNumberFormat="1" applyFont="1" applyFill="1" applyBorder="1" applyAlignment="1">
      <alignment horizontal="center"/>
      <protection locked="0"/>
    </xf>
    <xf numFmtId="49" fontId="621" fillId="0" borderId="2" xfId="1" applyNumberFormat="1" applyFont="1" applyBorder="1" applyAlignment="1" applyProtection="1">
      <alignment vertical="center" wrapText="1"/>
    </xf>
    <xf numFmtId="9" fontId="622" fillId="0" borderId="2" xfId="1" applyNumberFormat="1" applyFont="1" applyBorder="1" applyAlignment="1" applyProtection="1">
      <alignment horizontal="center"/>
    </xf>
    <xf numFmtId="0" fontId="623" fillId="2" borderId="2" xfId="1" applyFont="1" applyFill="1" applyBorder="1" applyAlignment="1" applyProtection="1"/>
    <xf numFmtId="165" fontId="624" fillId="3" borderId="2" xfId="1" applyNumberFormat="1" applyFont="1" applyFill="1" applyBorder="1" applyAlignment="1" applyProtection="1"/>
    <xf numFmtId="0" fontId="632" fillId="0" borderId="2" xfId="1" applyFont="1" applyBorder="1" applyAlignment="1" applyProtection="1"/>
    <xf numFmtId="0" fontId="633" fillId="3" borderId="2" xfId="1" applyFont="1" applyFill="1" applyBorder="1" applyAlignment="1" applyProtection="1"/>
    <xf numFmtId="0" fontId="634" fillId="0" borderId="2" xfId="1" applyFont="1" applyBorder="1" applyAlignment="1" applyProtection="1"/>
    <xf numFmtId="0" fontId="635" fillId="3" borderId="2" xfId="1" applyFont="1" applyFill="1" applyBorder="1" applyAlignment="1" applyProtection="1"/>
    <xf numFmtId="3" fontId="636" fillId="2" borderId="2" xfId="1" applyNumberFormat="1" applyFont="1" applyFill="1" applyBorder="1" applyAlignment="1" applyProtection="1">
      <alignment horizontal="right" vertical="center"/>
    </xf>
    <xf numFmtId="3" fontId="637" fillId="2" borderId="2" xfId="1" applyNumberFormat="1" applyFont="1" applyFill="1" applyBorder="1" applyAlignment="1">
      <alignment horizontal="right" vertical="center"/>
      <protection locked="0"/>
    </xf>
    <xf numFmtId="49" fontId="638" fillId="0" borderId="2" xfId="1" applyNumberFormat="1" applyFont="1" applyBorder="1" applyAlignment="1" applyProtection="1">
      <alignment wrapText="1"/>
    </xf>
    <xf numFmtId="49" fontId="639" fillId="0" borderId="2" xfId="1" applyNumberFormat="1" applyFont="1" applyBorder="1" applyAlignment="1" applyProtection="1">
      <alignment wrapText="1"/>
    </xf>
    <xf numFmtId="0" fontId="640" fillId="0" borderId="2" xfId="1" applyFont="1" applyBorder="1" applyAlignment="1" applyProtection="1">
      <alignment horizontal="left" indent="2"/>
    </xf>
    <xf numFmtId="0" fontId="641" fillId="0" borderId="2" xfId="1" applyFont="1" applyBorder="1" applyAlignment="1" applyProtection="1">
      <alignment horizontal="left" indent="1"/>
    </xf>
    <xf numFmtId="3" fontId="642" fillId="3" borderId="2" xfId="1" applyNumberFormat="1" applyFont="1" applyFill="1" applyBorder="1" applyAlignment="1" applyProtection="1">
      <alignment horizontal="right" vertical="center"/>
    </xf>
    <xf numFmtId="49" fontId="643" fillId="0" borderId="2" xfId="1" applyNumberFormat="1" applyFont="1" applyBorder="1" applyAlignment="1" applyProtection="1">
      <alignment wrapText="1"/>
    </xf>
    <xf numFmtId="49" fontId="644" fillId="0" borderId="2" xfId="1" applyNumberFormat="1" applyFont="1" applyBorder="1" applyAlignment="1" applyProtection="1">
      <alignment wrapText="1"/>
    </xf>
    <xf numFmtId="3" fontId="645" fillId="4" borderId="2" xfId="1" applyNumberFormat="1" applyFont="1" applyFill="1" applyBorder="1" applyAlignment="1">
      <alignment horizontal="right" vertical="center"/>
      <protection locked="0"/>
    </xf>
    <xf numFmtId="0" fontId="646" fillId="3" borderId="2" xfId="1" applyFont="1" applyFill="1" applyBorder="1" applyAlignment="1" applyProtection="1">
      <alignment horizontal="left"/>
    </xf>
    <xf numFmtId="3" fontId="647" fillId="3" borderId="2" xfId="1" applyNumberFormat="1" applyFont="1" applyFill="1" applyBorder="1" applyAlignment="1" applyProtection="1">
      <alignment horizontal="right" vertical="center"/>
    </xf>
    <xf numFmtId="0" fontId="648" fillId="9" borderId="2" xfId="1" applyFont="1" applyFill="1" applyBorder="1" applyAlignment="1" applyProtection="1">
      <alignment horizontal="left"/>
    </xf>
    <xf numFmtId="0" fontId="649" fillId="9" borderId="2" xfId="1" applyFont="1" applyFill="1" applyBorder="1" applyAlignment="1" applyProtection="1">
      <alignment horizontal="center"/>
    </xf>
    <xf numFmtId="0" fontId="653" fillId="0" borderId="2" xfId="1" applyFont="1" applyBorder="1" applyAlignment="1" applyProtection="1">
      <alignment horizontal="left"/>
    </xf>
    <xf numFmtId="0" fontId="654" fillId="3" borderId="2" xfId="1" applyFont="1" applyFill="1" applyBorder="1" applyAlignment="1">
      <protection locked="0"/>
    </xf>
    <xf numFmtId="49" fontId="655" fillId="0" borderId="2" xfId="1" applyNumberFormat="1" applyFont="1" applyBorder="1" applyAlignment="1" applyProtection="1">
      <alignment vertical="center" wrapText="1"/>
    </xf>
    <xf numFmtId="49" fontId="656" fillId="0" borderId="2" xfId="1" applyNumberFormat="1" applyFont="1" applyBorder="1" applyAlignment="1" applyProtection="1">
      <alignment horizontal="left" vertical="center"/>
    </xf>
    <xf numFmtId="49" fontId="657" fillId="0" borderId="2" xfId="1" applyNumberFormat="1" applyFont="1" applyBorder="1" applyAlignment="1" applyProtection="1">
      <alignment vertical="center" wrapText="1"/>
    </xf>
    <xf numFmtId="0" fontId="662" fillId="0" borderId="2" xfId="1" applyFont="1" applyBorder="1" applyAlignment="1">
      <alignment horizontal="right" vertical="center"/>
      <protection locked="0"/>
    </xf>
    <xf numFmtId="1" fontId="663" fillId="0" borderId="25" xfId="1" applyNumberFormat="1" applyFont="1" applyBorder="1" applyAlignment="1" applyProtection="1">
      <alignment horizontal="center" vertical="center"/>
    </xf>
    <xf numFmtId="1" fontId="666" fillId="10" borderId="25" xfId="1" applyNumberFormat="1" applyFont="1" applyFill="1" applyBorder="1" applyAlignment="1" applyProtection="1">
      <alignment horizontal="center" vertical="center"/>
    </xf>
    <xf numFmtId="1" fontId="667" fillId="0" borderId="25" xfId="1" applyNumberFormat="1" applyFont="1" applyBorder="1" applyAlignment="1" applyProtection="1">
      <alignment horizontal="center" vertical="center"/>
    </xf>
    <xf numFmtId="1" fontId="668" fillId="0" borderId="2" xfId="1" applyNumberFormat="1" applyFont="1" applyBorder="1" applyAlignment="1" applyProtection="1">
      <alignment horizontal="center" vertical="center"/>
    </xf>
    <xf numFmtId="3" fontId="669" fillId="0" borderId="25" xfId="1" applyNumberFormat="1" applyFont="1" applyBorder="1" applyAlignment="1" applyProtection="1">
      <alignment horizontal="center" vertical="center"/>
    </xf>
    <xf numFmtId="0" fontId="671" fillId="0" borderId="0" xfId="1" applyFont="1" applyAlignment="1" applyProtection="1">
      <alignment horizontal="right"/>
    </xf>
    <xf numFmtId="3" fontId="679" fillId="5" borderId="2" xfId="1" applyNumberFormat="1" applyFont="1" applyFill="1" applyBorder="1" applyAlignment="1" applyProtection="1">
      <alignment horizontal="right" vertical="center"/>
    </xf>
    <xf numFmtId="0" fontId="686" fillId="3" borderId="2" xfId="1" applyFont="1" applyFill="1" applyBorder="1" applyAlignment="1" applyProtection="1">
      <alignment horizontal="center"/>
    </xf>
    <xf numFmtId="0" fontId="688" fillId="3" borderId="2" xfId="1" applyFont="1" applyFill="1" applyBorder="1" applyAlignment="1" applyProtection="1">
      <alignment horizontal="center"/>
    </xf>
    <xf numFmtId="0" fontId="689" fillId="0" borderId="2" xfId="1" applyFont="1" applyBorder="1" applyAlignment="1" applyProtection="1">
      <alignment horizontal="left"/>
    </xf>
    <xf numFmtId="0" fontId="690" fillId="0" borderId="2" xfId="1" applyFont="1" applyBorder="1" applyAlignment="1" applyProtection="1"/>
    <xf numFmtId="0" fontId="691" fillId="0" borderId="2" xfId="1" applyFont="1" applyBorder="1" applyAlignment="1" applyProtection="1">
      <alignment horizontal="left" indent="1"/>
    </xf>
    <xf numFmtId="0" fontId="692" fillId="2" borderId="2" xfId="1" applyFont="1" applyFill="1" applyBorder="1" applyAlignment="1" applyProtection="1"/>
    <xf numFmtId="164" fontId="696" fillId="2" borderId="2" xfId="1" applyNumberFormat="1" applyFont="1" applyFill="1" applyBorder="1" applyAlignment="1" applyProtection="1">
      <alignment vertical="center"/>
    </xf>
    <xf numFmtId="0" fontId="707" fillId="3" borderId="2" xfId="1" applyFont="1" applyFill="1" applyBorder="1" applyAlignment="1" applyProtection="1"/>
    <xf numFmtId="0" fontId="708" fillId="3" borderId="0" xfId="1" applyFont="1" applyFill="1" applyAlignment="1" applyProtection="1"/>
    <xf numFmtId="0" fontId="709" fillId="3" borderId="2" xfId="1" applyFont="1" applyFill="1" applyBorder="1" applyAlignment="1" applyProtection="1">
      <alignment horizontal="center"/>
    </xf>
    <xf numFmtId="0" fontId="710" fillId="3" borderId="2" xfId="1" applyFont="1" applyFill="1" applyBorder="1" applyAlignment="1" applyProtection="1"/>
    <xf numFmtId="0" fontId="711" fillId="2" borderId="2" xfId="1" applyFont="1" applyFill="1" applyBorder="1" applyAlignment="1" applyProtection="1">
      <alignment horizontal="center" vertical="center"/>
    </xf>
    <xf numFmtId="0" fontId="712" fillId="2" borderId="2" xfId="1" applyFont="1" applyFill="1" applyBorder="1" applyAlignment="1" applyProtection="1">
      <alignment vertical="center"/>
    </xf>
    <xf numFmtId="0" fontId="713" fillId="0" borderId="2" xfId="1" applyFont="1" applyBorder="1" applyAlignment="1" applyProtection="1">
      <alignment horizontal="center" vertical="center"/>
    </xf>
    <xf numFmtId="0" fontId="715" fillId="0" borderId="2" xfId="1" applyFont="1" applyBorder="1" applyAlignment="1" applyProtection="1">
      <alignment horizontal="center" vertical="center"/>
    </xf>
    <xf numFmtId="0" fontId="716" fillId="0" borderId="2" xfId="1" applyFont="1" applyBorder="1" applyAlignment="1" applyProtection="1">
      <alignment horizontal="center" vertical="center"/>
    </xf>
    <xf numFmtId="0" fontId="717" fillId="0" borderId="2" xfId="1" applyFont="1" applyBorder="1" applyAlignment="1" applyProtection="1">
      <alignment vertical="center"/>
    </xf>
    <xf numFmtId="0" fontId="718" fillId="0" borderId="2" xfId="1" applyFont="1" applyBorder="1" applyAlignment="1" applyProtection="1">
      <alignment horizontal="center" vertical="center"/>
    </xf>
    <xf numFmtId="0" fontId="719" fillId="2" borderId="2" xfId="1" applyFont="1" applyFill="1" applyBorder="1" applyAlignment="1" applyProtection="1">
      <alignment vertical="center"/>
    </xf>
    <xf numFmtId="0" fontId="720" fillId="2" borderId="2" xfId="1" applyFont="1" applyFill="1" applyBorder="1" applyAlignment="1" applyProtection="1">
      <alignment horizontal="center" vertical="center"/>
    </xf>
    <xf numFmtId="0" fontId="724" fillId="0" borderId="2" xfId="1" applyFont="1" applyBorder="1" applyAlignment="1">
      <protection locked="0"/>
    </xf>
    <xf numFmtId="165" fontId="725" fillId="2" borderId="2" xfId="1" applyNumberFormat="1" applyFont="1" applyFill="1" applyBorder="1" applyAlignment="1" applyProtection="1">
      <alignment horizontal="center"/>
    </xf>
    <xf numFmtId="0" fontId="726" fillId="3" borderId="2" xfId="1" applyFont="1" applyFill="1" applyBorder="1" applyAlignment="1" applyProtection="1">
      <alignment horizontal="center" vertical="center"/>
    </xf>
    <xf numFmtId="165" fontId="729" fillId="3" borderId="2" xfId="1" applyNumberFormat="1" applyFont="1" applyFill="1" applyBorder="1" applyAlignment="1" applyProtection="1">
      <alignment horizontal="right" vertical="center"/>
    </xf>
    <xf numFmtId="165" fontId="730" fillId="3" borderId="2" xfId="1" applyNumberFormat="1" applyFont="1" applyFill="1" applyBorder="1" applyAlignment="1" applyProtection="1">
      <alignment vertical="center"/>
    </xf>
    <xf numFmtId="0" fontId="733" fillId="3" borderId="2" xfId="1" applyFont="1" applyFill="1" applyBorder="1" applyAlignment="1" applyProtection="1">
      <alignment vertical="center"/>
    </xf>
    <xf numFmtId="165" fontId="734" fillId="3" borderId="2" xfId="1" applyNumberFormat="1" applyFont="1" applyFill="1" applyBorder="1" applyAlignment="1" applyProtection="1">
      <alignment horizontal="center" vertical="center"/>
    </xf>
    <xf numFmtId="0" fontId="735" fillId="3" borderId="2" xfId="1" applyFont="1" applyFill="1" applyBorder="1" applyAlignment="1" applyProtection="1">
      <alignment horizontal="center"/>
    </xf>
    <xf numFmtId="0" fontId="736" fillId="3" borderId="2" xfId="1" applyFont="1" applyFill="1" applyBorder="1" applyAlignment="1" applyProtection="1">
      <alignment horizontal="center"/>
    </xf>
    <xf numFmtId="0" fontId="737" fillId="3" borderId="2" xfId="1" applyFont="1" applyFill="1" applyBorder="1" applyAlignment="1" applyProtection="1">
      <alignment horizontal="center" vertical="center"/>
    </xf>
    <xf numFmtId="0" fontId="751" fillId="2" borderId="2" xfId="1" applyFont="1" applyFill="1" applyBorder="1" applyAlignment="1" applyProtection="1">
      <alignment horizontal="left" vertical="center"/>
    </xf>
    <xf numFmtId="3" fontId="756" fillId="2" borderId="2" xfId="1" applyNumberFormat="1" applyFont="1" applyFill="1" applyBorder="1" applyAlignment="1">
      <alignment horizontal="right" vertical="center"/>
      <protection locked="0"/>
    </xf>
    <xf numFmtId="0" fontId="760" fillId="0" borderId="2" xfId="1" applyFont="1" applyBorder="1" applyAlignment="1" applyProtection="1">
      <alignment horizontal="left" vertical="center" indent="1"/>
    </xf>
    <xf numFmtId="0" fontId="761" fillId="0" borderId="2" xfId="1" applyFont="1" applyBorder="1" applyAlignment="1" applyProtection="1">
      <alignment vertical="center"/>
    </xf>
    <xf numFmtId="0" fontId="762" fillId="0" borderId="0" xfId="1" applyFont="1" applyAlignment="1">
      <protection locked="0"/>
    </xf>
    <xf numFmtId="0" fontId="763" fillId="0" borderId="0" xfId="1" applyFont="1" applyAlignment="1">
      <protection locked="0"/>
    </xf>
    <xf numFmtId="3" fontId="767" fillId="3" borderId="2" xfId="1" applyNumberFormat="1" applyFont="1" applyFill="1" applyBorder="1" applyAlignment="1" applyProtection="1">
      <alignment horizontal="center"/>
    </xf>
    <xf numFmtId="165" fontId="768" fillId="3" borderId="2" xfId="1" applyNumberFormat="1" applyFont="1" applyFill="1" applyBorder="1" applyAlignment="1" applyProtection="1">
      <alignment horizontal="center" vertical="center"/>
    </xf>
    <xf numFmtId="165" fontId="769" fillId="3" borderId="2" xfId="1" applyNumberFormat="1" applyFont="1" applyFill="1" applyBorder="1" applyAlignment="1" applyProtection="1">
      <alignment horizontal="right" vertical="center"/>
    </xf>
    <xf numFmtId="0" fontId="770" fillId="0" borderId="2" xfId="1" applyFont="1" applyBorder="1" applyAlignment="1" applyProtection="1">
      <alignment vertical="center"/>
    </xf>
    <xf numFmtId="0" fontId="771" fillId="0" borderId="2" xfId="1" applyFont="1" applyBorder="1" applyAlignment="1" applyProtection="1">
      <alignment vertical="center" wrapText="1"/>
    </xf>
    <xf numFmtId="0" fontId="772" fillId="0" borderId="2" xfId="1" applyFont="1" applyBorder="1" applyAlignment="1" applyProtection="1">
      <alignment horizontal="left" vertical="center" wrapText="1" indent="2"/>
    </xf>
    <xf numFmtId="0" fontId="773" fillId="0" borderId="2" xfId="1" applyFont="1" applyBorder="1" applyAlignment="1" applyProtection="1">
      <alignment horizontal="left" vertical="center" indent="1"/>
    </xf>
    <xf numFmtId="0" fontId="774" fillId="4" borderId="2" xfId="1" applyFont="1" applyFill="1" applyBorder="1" applyAlignment="1" applyProtection="1"/>
    <xf numFmtId="0" fontId="775" fillId="0" borderId="2" xfId="1" applyFont="1" applyBorder="1" applyAlignment="1" applyProtection="1">
      <alignment vertical="center" wrapText="1"/>
    </xf>
    <xf numFmtId="0" fontId="776" fillId="4" borderId="2" xfId="1" applyFont="1" applyFill="1" applyBorder="1" applyAlignment="1" applyProtection="1"/>
    <xf numFmtId="0" fontId="777" fillId="0" borderId="2" xfId="1" applyFont="1" applyBorder="1" applyAlignment="1" applyProtection="1">
      <alignment horizontal="left" vertical="center"/>
    </xf>
    <xf numFmtId="0" fontId="778" fillId="0" borderId="2" xfId="1" applyFont="1" applyBorder="1" applyAlignment="1" applyProtection="1">
      <alignment vertical="center" wrapText="1"/>
    </xf>
    <xf numFmtId="49" fontId="779" fillId="4" borderId="2" xfId="1" applyNumberFormat="1" applyFont="1" applyFill="1" applyBorder="1" applyAlignment="1" applyProtection="1">
      <alignment horizontal="right" vertical="center"/>
    </xf>
    <xf numFmtId="0" fontId="783" fillId="2" borderId="1" xfId="1" applyFont="1" applyFill="1" applyBorder="1" applyAlignment="1">
      <alignment vertical="center"/>
      <protection locked="0"/>
    </xf>
    <xf numFmtId="167" fontId="784" fillId="2" borderId="2" xfId="1" applyNumberFormat="1" applyFont="1" applyFill="1" applyBorder="1" applyAlignment="1">
      <alignment horizontal="left" vertical="center"/>
      <protection locked="0"/>
    </xf>
    <xf numFmtId="0" fontId="786" fillId="0" borderId="2" xfId="1" applyFont="1" applyBorder="1" applyAlignment="1">
      <alignment vertical="center" wrapText="1"/>
      <protection locked="0"/>
    </xf>
    <xf numFmtId="165" fontId="787" fillId="3" borderId="2" xfId="1" applyNumberFormat="1" applyFont="1" applyFill="1" applyBorder="1" applyAlignment="1" applyProtection="1">
      <alignment horizontal="center" vertical="center"/>
    </xf>
    <xf numFmtId="165" fontId="788" fillId="3" borderId="2" xfId="1" applyNumberFormat="1" applyFont="1" applyFill="1" applyBorder="1" applyAlignment="1" applyProtection="1">
      <alignment horizontal="left" vertical="center"/>
    </xf>
    <xf numFmtId="0" fontId="789" fillId="0" borderId="2" xfId="1" applyFont="1" applyBorder="1" applyAlignment="1" applyProtection="1">
      <alignment vertical="center" wrapText="1"/>
    </xf>
    <xf numFmtId="0" fontId="790" fillId="0" borderId="2" xfId="1" applyFont="1" applyBorder="1" applyAlignment="1" applyProtection="1">
      <alignment horizontal="left" vertical="center" indent="1"/>
    </xf>
    <xf numFmtId="3" fontId="791" fillId="4" borderId="2" xfId="1" applyNumberFormat="1" applyFont="1" applyFill="1" applyBorder="1" applyAlignment="1">
      <alignment horizontal="right" vertical="center"/>
      <protection locked="0"/>
    </xf>
    <xf numFmtId="49" fontId="795" fillId="3" borderId="2" xfId="1" applyNumberFormat="1" applyFont="1" applyFill="1" applyBorder="1" applyAlignment="1" applyProtection="1">
      <alignment wrapText="1"/>
    </xf>
    <xf numFmtId="49" fontId="797" fillId="3" borderId="2" xfId="1" applyNumberFormat="1" applyFont="1" applyFill="1" applyBorder="1" applyAlignment="1" applyProtection="1">
      <alignment horizontal="center" wrapText="1"/>
    </xf>
    <xf numFmtId="49" fontId="798" fillId="3" borderId="2" xfId="1" applyNumberFormat="1" applyFont="1" applyFill="1" applyBorder="1" applyAlignment="1">
      <alignment horizontal="center" vertical="center" wrapText="1"/>
      <protection locked="0"/>
    </xf>
    <xf numFmtId="0" fontId="800" fillId="0" borderId="2" xfId="1" applyFont="1" applyBorder="1" applyAlignment="1" applyProtection="1">
      <alignment horizontal="center" vertical="center"/>
    </xf>
    <xf numFmtId="0" fontId="801" fillId="0" borderId="2" xfId="1" applyFont="1" applyBorder="1" applyAlignment="1" applyProtection="1">
      <alignment horizontal="center" vertical="center"/>
    </xf>
    <xf numFmtId="0" fontId="802" fillId="0" borderId="2" xfId="1" applyFont="1" applyBorder="1" applyAlignment="1" applyProtection="1">
      <alignment vertical="center"/>
    </xf>
    <xf numFmtId="3" fontId="803" fillId="2" borderId="2" xfId="1" applyNumberFormat="1" applyFont="1" applyFill="1" applyBorder="1" applyAlignment="1">
      <alignment horizontal="right" vertical="center"/>
      <protection locked="0"/>
    </xf>
    <xf numFmtId="0" fontId="807" fillId="0" borderId="2" xfId="1" applyFont="1" applyBorder="1" applyAlignment="1">
      <alignment horizontal="center" vertical="center"/>
      <protection locked="0"/>
    </xf>
    <xf numFmtId="0" fontId="808" fillId="0" borderId="2" xfId="1" applyFont="1" applyBorder="1" applyAlignment="1">
      <alignment vertical="center"/>
      <protection locked="0"/>
    </xf>
    <xf numFmtId="3" fontId="809" fillId="0" borderId="2" xfId="1" applyNumberFormat="1" applyFont="1" applyBorder="1" applyAlignment="1">
      <alignment horizontal="right" vertical="center"/>
      <protection locked="0"/>
    </xf>
    <xf numFmtId="0" fontId="815" fillId="0" borderId="2" xfId="1" applyFont="1" applyBorder="1" applyAlignment="1">
      <alignment horizontal="center" vertical="center"/>
      <protection locked="0"/>
    </xf>
    <xf numFmtId="49" fontId="816" fillId="3" borderId="2" xfId="1" applyNumberFormat="1" applyFont="1" applyFill="1" applyBorder="1" applyAlignment="1" applyProtection="1">
      <alignment horizontal="left" vertical="center" wrapText="1"/>
    </xf>
    <xf numFmtId="0" fontId="817" fillId="0" borderId="2" xfId="1" applyFont="1" applyBorder="1" applyAlignment="1">
      <alignment horizontal="center" vertical="center"/>
      <protection locked="0"/>
    </xf>
    <xf numFmtId="0" fontId="818" fillId="0" borderId="2" xfId="1" applyFont="1" applyBorder="1" applyAlignment="1">
      <alignment horizontal="center" vertical="center"/>
      <protection locked="0"/>
    </xf>
    <xf numFmtId="0" fontId="826" fillId="0" borderId="0" xfId="1" applyFont="1" applyAlignment="1" applyProtection="1">
      <alignment horizontal="left" vertical="center"/>
    </xf>
    <xf numFmtId="0" fontId="827" fillId="0" borderId="0" xfId="1" applyFont="1" applyAlignment="1">
      <alignment horizontal="center"/>
      <protection locked="0"/>
    </xf>
    <xf numFmtId="0" fontId="828" fillId="0" borderId="2" xfId="1" applyFont="1" applyBorder="1" applyAlignment="1" applyProtection="1">
      <alignment vertical="center"/>
    </xf>
    <xf numFmtId="0" fontId="830" fillId="0" borderId="0" xfId="1" applyFont="1" applyAlignment="1" applyProtection="1">
      <alignment horizontal="left" vertical="center"/>
    </xf>
    <xf numFmtId="0" fontId="833" fillId="3" borderId="2" xfId="1" applyFont="1" applyFill="1" applyBorder="1" applyAlignment="1" applyProtection="1"/>
    <xf numFmtId="0" fontId="834" fillId="3" borderId="2" xfId="1" applyFont="1" applyFill="1" applyBorder="1" applyAlignment="1" applyProtection="1">
      <alignment horizontal="center" vertical="center" wrapText="1"/>
    </xf>
    <xf numFmtId="0" fontId="835" fillId="0" borderId="2" xfId="1" applyFont="1" applyBorder="1" applyAlignment="1">
      <alignment vertical="center"/>
      <protection locked="0"/>
    </xf>
    <xf numFmtId="0" fontId="836" fillId="0" borderId="2" xfId="1" applyFont="1" applyBorder="1" applyAlignment="1">
      <alignment vertical="center"/>
      <protection locked="0"/>
    </xf>
    <xf numFmtId="165" fontId="838" fillId="3" borderId="0" xfId="1" applyNumberFormat="1" applyFont="1" applyFill="1" applyAlignment="1" applyProtection="1">
      <alignment vertical="center"/>
    </xf>
    <xf numFmtId="0" fontId="840" fillId="0" borderId="2" xfId="1" applyFont="1" applyBorder="1" applyAlignment="1">
      <alignment horizontal="left" vertical="center"/>
      <protection locked="0"/>
    </xf>
    <xf numFmtId="0" fontId="850" fillId="0" borderId="2" xfId="1" applyFont="1" applyBorder="1" applyAlignment="1">
      <alignment vertical="center" wrapText="1"/>
      <protection locked="0"/>
    </xf>
    <xf numFmtId="0" fontId="855" fillId="0" borderId="2" xfId="1" applyFont="1" applyBorder="1" applyAlignment="1">
      <alignment horizontal="left" vertical="center" wrapText="1"/>
      <protection locked="0"/>
    </xf>
    <xf numFmtId="3" fontId="858" fillId="3" borderId="2" xfId="1" applyNumberFormat="1" applyFont="1" applyFill="1" applyBorder="1" applyAlignment="1">
      <alignment horizontal="center" vertical="center" wrapText="1"/>
      <protection locked="0"/>
    </xf>
    <xf numFmtId="3" fontId="859" fillId="3" borderId="2" xfId="1" applyNumberFormat="1" applyFont="1" applyFill="1" applyBorder="1" applyAlignment="1">
      <alignment horizontal="center" vertical="center"/>
      <protection locked="0"/>
    </xf>
    <xf numFmtId="0" fontId="860" fillId="3" borderId="2" xfId="1" applyFont="1" applyFill="1" applyBorder="1" applyAlignment="1">
      <alignment horizontal="center" vertical="center" wrapText="1"/>
      <protection locked="0"/>
    </xf>
    <xf numFmtId="164" fontId="862" fillId="2" borderId="0" xfId="1" applyNumberFormat="1" applyFont="1" applyFill="1" applyAlignment="1">
      <alignment vertical="center"/>
      <protection locked="0"/>
    </xf>
    <xf numFmtId="0" fontId="863" fillId="3" borderId="2" xfId="1" applyFont="1" applyFill="1" applyBorder="1" applyAlignment="1" applyProtection="1">
      <alignment vertical="center"/>
    </xf>
    <xf numFmtId="165" fontId="865" fillId="3" borderId="2" xfId="1" applyNumberFormat="1" applyFont="1" applyFill="1" applyBorder="1" applyAlignment="1" applyProtection="1">
      <alignment horizontal="center" vertical="center" wrapText="1"/>
    </xf>
    <xf numFmtId="0" fontId="866" fillId="0" borderId="2" xfId="1" applyFont="1" applyBorder="1" applyAlignment="1" applyProtection="1">
      <alignment horizontal="left" vertical="center"/>
    </xf>
    <xf numFmtId="0" fontId="867" fillId="0" borderId="2" xfId="1" applyFont="1" applyBorder="1" applyAlignment="1" applyProtection="1">
      <alignment vertical="center"/>
    </xf>
    <xf numFmtId="10" fontId="868" fillId="0" borderId="2" xfId="1" applyNumberFormat="1" applyFont="1" applyBorder="1" applyAlignment="1">
      <alignment horizontal="right" vertical="center"/>
      <protection locked="0"/>
    </xf>
    <xf numFmtId="10" fontId="869" fillId="0" borderId="2" xfId="1" applyNumberFormat="1" applyFont="1" applyBorder="1" applyAlignment="1">
      <alignment horizontal="right" vertical="center"/>
      <protection locked="0"/>
    </xf>
    <xf numFmtId="0" fontId="870" fillId="0" borderId="2" xfId="1" applyFont="1" applyBorder="1" applyAlignment="1" applyProtection="1">
      <alignment vertical="center" wrapText="1"/>
    </xf>
    <xf numFmtId="0" fontId="871" fillId="0" borderId="2" xfId="1" applyFont="1" applyBorder="1" applyAlignment="1" applyProtection="1">
      <alignment vertical="center"/>
    </xf>
    <xf numFmtId="0" fontId="872" fillId="3" borderId="2" xfId="1" applyFont="1" applyFill="1" applyBorder="1" applyAlignment="1" applyProtection="1">
      <alignment horizontal="left" vertical="center"/>
    </xf>
    <xf numFmtId="165" fontId="873" fillId="3" borderId="2" xfId="1" applyNumberFormat="1" applyFont="1" applyFill="1" applyBorder="1" applyAlignment="1" applyProtection="1">
      <alignment horizontal="left" vertical="center" wrapText="1"/>
    </xf>
    <xf numFmtId="0" fontId="875" fillId="2" borderId="0" xfId="1" applyFont="1" applyFill="1" applyAlignment="1">
      <alignment horizontal="left" vertical="center"/>
      <protection locked="0"/>
    </xf>
    <xf numFmtId="165" fontId="876" fillId="3" borderId="2" xfId="1" applyNumberFormat="1" applyFont="1" applyFill="1" applyBorder="1" applyAlignment="1" applyProtection="1">
      <alignment horizontal="center" vertical="center" wrapText="1"/>
    </xf>
    <xf numFmtId="165" fontId="877" fillId="3" borderId="2" xfId="1" applyNumberFormat="1" applyFont="1" applyFill="1" applyBorder="1" applyAlignment="1" applyProtection="1">
      <alignment horizontal="left" vertical="center" wrapText="1"/>
    </xf>
    <xf numFmtId="0" fontId="879" fillId="0" borderId="2" xfId="1" applyFont="1" applyBorder="1" applyAlignment="1" applyProtection="1">
      <alignment horizontal="left"/>
    </xf>
    <xf numFmtId="0" fontId="880" fillId="2" borderId="0" xfId="1" applyFont="1" applyFill="1" applyAlignment="1" applyProtection="1">
      <alignment horizontal="right"/>
    </xf>
    <xf numFmtId="165" fontId="883" fillId="3" borderId="2" xfId="1" applyNumberFormat="1" applyFont="1" applyFill="1" applyBorder="1" applyAlignment="1" applyProtection="1">
      <alignment horizontal="left" vertical="center"/>
    </xf>
    <xf numFmtId="0" fontId="884" fillId="0" borderId="2" xfId="1" applyFont="1" applyBorder="1" applyAlignment="1" applyProtection="1">
      <alignment horizontal="left" vertical="center"/>
    </xf>
    <xf numFmtId="3" fontId="885" fillId="0" borderId="2" xfId="1" applyNumberFormat="1" applyFont="1" applyBorder="1" applyAlignment="1" applyProtection="1">
      <alignment horizontal="left" vertical="center"/>
    </xf>
    <xf numFmtId="0" fontId="887" fillId="2" borderId="0" xfId="1" applyFont="1" applyFill="1" applyAlignment="1" applyProtection="1"/>
    <xf numFmtId="0" fontId="890" fillId="0" borderId="6" xfId="1" applyFont="1" applyBorder="1" applyAlignment="1" applyProtection="1"/>
    <xf numFmtId="0" fontId="891" fillId="0" borderId="2" xfId="1" applyFont="1" applyBorder="1" applyAlignment="1" applyProtection="1">
      <alignment vertical="center" wrapText="1"/>
    </xf>
    <xf numFmtId="165" fontId="892" fillId="3" borderId="2" xfId="1" applyNumberFormat="1" applyFont="1" applyFill="1" applyBorder="1" applyAlignment="1" applyProtection="1">
      <alignment horizontal="left" vertical="center"/>
    </xf>
    <xf numFmtId="0" fontId="897" fillId="0" borderId="0" xfId="1" applyFont="1" applyProtection="1">
      <alignment vertical="top"/>
    </xf>
    <xf numFmtId="0" fontId="898" fillId="2" borderId="1" xfId="1" applyFont="1" applyFill="1" applyBorder="1" applyAlignment="1">
      <alignment vertical="center"/>
      <protection locked="0"/>
    </xf>
    <xf numFmtId="0" fontId="899" fillId="0" borderId="0" xfId="1" applyFont="1" applyAlignment="1" applyProtection="1">
      <alignment horizontal="right" vertical="top"/>
    </xf>
    <xf numFmtId="0" fontId="900" fillId="0" borderId="0" xfId="1" applyFont="1">
      <alignment vertical="top"/>
      <protection locked="0"/>
    </xf>
    <xf numFmtId="0" fontId="901" fillId="2" borderId="28" xfId="1" applyFont="1" applyFill="1" applyBorder="1" applyAlignment="1">
      <alignment horizontal="left" vertical="center"/>
      <protection locked="0"/>
    </xf>
    <xf numFmtId="0" fontId="902" fillId="2" borderId="29" xfId="1" applyFont="1" applyFill="1" applyBorder="1" applyAlignment="1" applyProtection="1">
      <alignment horizontal="left" vertical="center"/>
    </xf>
    <xf numFmtId="0" fontId="906" fillId="0" borderId="0" xfId="1" applyFont="1">
      <alignment vertical="top"/>
      <protection locked="0"/>
    </xf>
    <xf numFmtId="0" fontId="907" fillId="2" borderId="28" xfId="1" applyFont="1" applyFill="1" applyBorder="1" applyAlignment="1" applyProtection="1">
      <alignment horizontal="left" vertical="center"/>
    </xf>
    <xf numFmtId="0" fontId="908" fillId="2" borderId="0" xfId="1" applyFont="1" applyFill="1" applyAlignment="1">
      <alignment horizontal="right" vertical="center"/>
      <protection locked="0"/>
    </xf>
    <xf numFmtId="167" fontId="909" fillId="2" borderId="30" xfId="1" applyNumberFormat="1" applyFont="1" applyFill="1" applyBorder="1" applyAlignment="1">
      <alignment vertical="center"/>
      <protection locked="0"/>
    </xf>
    <xf numFmtId="0" fontId="910" fillId="0" borderId="2" xfId="1" applyFont="1" applyBorder="1" applyAlignment="1" applyProtection="1">
      <alignment vertical="center" wrapText="1"/>
    </xf>
    <xf numFmtId="0" fontId="911" fillId="3" borderId="2" xfId="1" applyFont="1" applyFill="1" applyBorder="1" applyAlignment="1" applyProtection="1">
      <alignment horizontal="left" vertical="center"/>
    </xf>
    <xf numFmtId="0" fontId="912" fillId="11" borderId="2" xfId="1" applyFont="1" applyFill="1" applyBorder="1" applyAlignment="1" applyProtection="1">
      <alignment horizontal="center" vertical="center"/>
    </xf>
    <xf numFmtId="0" fontId="913" fillId="11" borderId="2" xfId="1" applyFont="1" applyFill="1" applyBorder="1" applyAlignment="1" applyProtection="1">
      <alignment horizontal="left" vertical="center"/>
    </xf>
    <xf numFmtId="3" fontId="914" fillId="11" borderId="2" xfId="1" applyNumberFormat="1" applyFont="1" applyFill="1" applyBorder="1" applyAlignment="1" applyProtection="1">
      <alignment horizontal="right" vertical="center"/>
    </xf>
    <xf numFmtId="0" fontId="916" fillId="0" borderId="0" xfId="1" applyFont="1" applyAlignment="1">
      <alignment horizontal="right" vertical="top"/>
      <protection locked="0"/>
    </xf>
    <xf numFmtId="167" fontId="917" fillId="2" borderId="0" xfId="1" applyNumberFormat="1" applyFont="1" applyFill="1" applyAlignment="1">
      <alignment vertical="center"/>
      <protection locked="0"/>
    </xf>
    <xf numFmtId="0" fontId="919" fillId="3" borderId="2" xfId="1" applyFont="1" applyFill="1" applyBorder="1" applyAlignment="1" applyProtection="1">
      <alignment horizontal="center" vertical="center"/>
    </xf>
    <xf numFmtId="165" fontId="921" fillId="3" borderId="0" xfId="1" applyNumberFormat="1" applyFont="1" applyFill="1" applyAlignment="1">
      <alignment horizontal="center" vertical="center"/>
      <protection locked="0"/>
    </xf>
    <xf numFmtId="165" fontId="922" fillId="3" borderId="0" xfId="1" applyNumberFormat="1" applyFont="1" applyFill="1" applyAlignment="1" applyProtection="1">
      <alignment horizontal="center" vertical="center"/>
    </xf>
    <xf numFmtId="165" fontId="923" fillId="3" borderId="0" xfId="1" applyNumberFormat="1" applyFont="1" applyFill="1" applyAlignment="1" applyProtection="1">
      <alignment horizontal="center" vertical="center"/>
    </xf>
    <xf numFmtId="0" fontId="924" fillId="0" borderId="2" xfId="1" applyFont="1" applyBorder="1" applyAlignment="1">
      <alignment vertical="center" wrapText="1"/>
      <protection locked="0"/>
    </xf>
    <xf numFmtId="0" fontId="925" fillId="11" borderId="2" xfId="1" applyFont="1" applyFill="1" applyBorder="1" applyAlignment="1" applyProtection="1">
      <alignment horizontal="left" vertical="center"/>
    </xf>
    <xf numFmtId="3" fontId="926" fillId="0" borderId="2" xfId="1" applyNumberFormat="1" applyFont="1" applyBorder="1" applyAlignment="1" applyProtection="1">
      <alignment horizontal="right" vertical="center"/>
    </xf>
    <xf numFmtId="165" fontId="927" fillId="3" borderId="6" xfId="1" applyNumberFormat="1" applyFont="1" applyFill="1" applyBorder="1" applyAlignment="1" applyProtection="1">
      <alignment horizontal="center" vertical="center"/>
    </xf>
    <xf numFmtId="0" fontId="928" fillId="0" borderId="0" xfId="1" applyFont="1" applyProtection="1">
      <alignment vertical="top"/>
    </xf>
    <xf numFmtId="0" fontId="929" fillId="2" borderId="29" xfId="1" applyFont="1" applyFill="1" applyBorder="1" applyAlignment="1">
      <alignment horizontal="left" vertical="center"/>
      <protection locked="0"/>
    </xf>
    <xf numFmtId="0" fontId="930" fillId="3" borderId="0" xfId="1" applyFont="1" applyFill="1">
      <alignment vertical="top"/>
      <protection locked="0"/>
    </xf>
    <xf numFmtId="0" fontId="931" fillId="3" borderId="6" xfId="1" applyFont="1" applyFill="1" applyBorder="1">
      <alignment vertical="top"/>
      <protection locked="0"/>
    </xf>
    <xf numFmtId="49" fontId="932" fillId="4" borderId="2" xfId="1" applyNumberFormat="1" applyFont="1" applyFill="1" applyBorder="1" applyAlignment="1" applyProtection="1">
      <alignment horizontal="right" vertical="center"/>
    </xf>
    <xf numFmtId="167" fontId="933" fillId="2" borderId="2" xfId="1" applyNumberFormat="1" applyFont="1" applyFill="1" applyBorder="1" applyAlignment="1">
      <alignment vertical="center"/>
      <protection locked="0"/>
    </xf>
    <xf numFmtId="165" fontId="935" fillId="3" borderId="1" xfId="1" applyNumberFormat="1" applyFont="1" applyFill="1" applyBorder="1" applyAlignment="1" applyProtection="1">
      <alignment horizontal="center" vertical="center"/>
    </xf>
    <xf numFmtId="0" fontId="936" fillId="0" borderId="0" xfId="1" applyFont="1">
      <alignment vertical="top"/>
      <protection locked="0"/>
    </xf>
    <xf numFmtId="0" fontId="937" fillId="0" borderId="0" xfId="1" applyFont="1">
      <alignment vertical="top"/>
      <protection locked="0"/>
    </xf>
    <xf numFmtId="0" fontId="938" fillId="0" borderId="0" xfId="1" applyFont="1" applyProtection="1">
      <alignment vertical="top"/>
    </xf>
    <xf numFmtId="0" fontId="939" fillId="0" borderId="0" xfId="1" applyFont="1" applyProtection="1">
      <alignment vertical="top"/>
    </xf>
    <xf numFmtId="0" fontId="940" fillId="0" borderId="0" xfId="1" applyFont="1" applyProtection="1">
      <alignment vertical="top"/>
    </xf>
    <xf numFmtId="0" fontId="941" fillId="0" borderId="0" xfId="1" applyFont="1">
      <alignment vertical="top"/>
      <protection locked="0"/>
    </xf>
    <xf numFmtId="165" fontId="19" fillId="3" borderId="3" xfId="1" applyNumberFormat="1" applyFont="1" applyFill="1" applyBorder="1" applyAlignment="1" applyProtection="1">
      <alignment horizontal="center" vertical="center"/>
    </xf>
    <xf numFmtId="165" fontId="20" fillId="3" borderId="5" xfId="1" applyNumberFormat="1" applyFont="1" applyFill="1" applyBorder="1" applyAlignment="1" applyProtection="1">
      <alignment horizontal="center" vertical="center"/>
    </xf>
    <xf numFmtId="0" fontId="12" fillId="2" borderId="3" xfId="1" applyFont="1" applyFill="1" applyBorder="1" applyAlignment="1">
      <alignment horizontal="left" vertical="center"/>
      <protection locked="0"/>
    </xf>
    <xf numFmtId="0" fontId="13" fillId="0" borderId="4" xfId="1" applyFont="1" applyBorder="1" applyAlignment="1" applyProtection="1">
      <alignment horizontal="left"/>
    </xf>
    <xf numFmtId="0" fontId="14" fillId="0" borderId="5" xfId="1" applyFont="1" applyBorder="1">
      <alignment vertical="top"/>
      <protection locked="0"/>
    </xf>
    <xf numFmtId="165" fontId="21" fillId="3" borderId="5" xfId="1" applyNumberFormat="1" applyFont="1" applyFill="1" applyBorder="1" applyAlignment="1" applyProtection="1">
      <alignment horizontal="center" vertical="center"/>
    </xf>
    <xf numFmtId="164" fontId="65" fillId="2" borderId="3" xfId="1" applyNumberFormat="1" applyFont="1" applyFill="1" applyBorder="1" applyAlignment="1">
      <alignment horizontal="left" vertical="center"/>
      <protection locked="0"/>
    </xf>
    <xf numFmtId="0" fontId="66" fillId="0" borderId="5" xfId="1" applyFont="1" applyBorder="1" applyAlignment="1">
      <alignment horizontal="left" vertical="center"/>
      <protection locked="0"/>
    </xf>
    <xf numFmtId="0" fontId="63" fillId="2" borderId="3" xfId="1" applyFont="1" applyFill="1" applyBorder="1" applyAlignment="1">
      <alignment horizontal="left" vertical="center"/>
      <protection locked="0"/>
    </xf>
    <xf numFmtId="0" fontId="64" fillId="2" borderId="5" xfId="1" applyFont="1" applyFill="1" applyBorder="1" applyAlignment="1">
      <alignment horizontal="left" vertical="center"/>
      <protection locked="0"/>
    </xf>
    <xf numFmtId="165" fontId="89" fillId="3" borderId="3" xfId="1" applyNumberFormat="1" applyFont="1" applyFill="1" applyBorder="1" applyAlignment="1" applyProtection="1">
      <alignment horizontal="center" vertical="center"/>
    </xf>
    <xf numFmtId="165" fontId="90" fillId="3" borderId="5" xfId="1" applyNumberFormat="1" applyFont="1" applyFill="1" applyBorder="1" applyAlignment="1" applyProtection="1">
      <alignment horizontal="left" vertical="center"/>
    </xf>
    <xf numFmtId="0" fontId="82" fillId="0" borderId="5" xfId="1" applyFont="1" applyBorder="1" applyAlignment="1">
      <alignment horizontal="right" vertical="center"/>
      <protection locked="0"/>
    </xf>
    <xf numFmtId="167" fontId="86" fillId="0" borderId="3" xfId="1" applyNumberFormat="1" applyFont="1" applyBorder="1" applyAlignment="1">
      <alignment horizontal="left" vertical="center"/>
      <protection locked="0"/>
    </xf>
    <xf numFmtId="0" fontId="87" fillId="0" borderId="5" xfId="1" applyFont="1" applyBorder="1" applyAlignment="1">
      <alignment vertical="center"/>
      <protection locked="0"/>
    </xf>
    <xf numFmtId="0" fontId="83" fillId="0" borderId="3" xfId="1" applyFont="1" applyBorder="1" applyAlignment="1" applyProtection="1">
      <alignment vertical="center"/>
    </xf>
    <xf numFmtId="0" fontId="84" fillId="0" borderId="4" xfId="1" applyFont="1" applyBorder="1" applyAlignment="1" applyProtection="1">
      <alignment vertical="center"/>
    </xf>
    <xf numFmtId="0" fontId="85" fillId="2" borderId="5" xfId="1" applyFont="1" applyFill="1" applyBorder="1" applyAlignment="1" applyProtection="1">
      <alignment vertical="center"/>
    </xf>
    <xf numFmtId="0" fontId="105" fillId="3" borderId="7" xfId="1" applyFont="1" applyFill="1" applyBorder="1" applyAlignment="1" applyProtection="1">
      <alignment horizontal="left" vertical="center"/>
    </xf>
    <xf numFmtId="0" fontId="107" fillId="3" borderId="8" xfId="1" applyFont="1" applyFill="1" applyBorder="1" applyAlignment="1" applyProtection="1"/>
    <xf numFmtId="0" fontId="123" fillId="3" borderId="7" xfId="1" applyFont="1" applyFill="1" applyBorder="1" applyAlignment="1" applyProtection="1">
      <alignment horizontal="left" vertical="center" wrapText="1"/>
    </xf>
    <xf numFmtId="0" fontId="126" fillId="3" borderId="9" xfId="1" applyFont="1" applyFill="1" applyBorder="1" applyAlignment="1" applyProtection="1">
      <alignment horizontal="left" vertical="center" wrapText="1"/>
    </xf>
    <xf numFmtId="0" fontId="130" fillId="3" borderId="8" xfId="1" applyFont="1" applyFill="1" applyBorder="1" applyAlignment="1" applyProtection="1">
      <alignment horizontal="left" vertical="center" wrapText="1"/>
    </xf>
    <xf numFmtId="0" fontId="118" fillId="2" borderId="3" xfId="1" applyFont="1" applyFill="1" applyBorder="1" applyAlignment="1" applyProtection="1">
      <alignment horizontal="left" vertical="center"/>
    </xf>
    <xf numFmtId="0" fontId="119" fillId="2" borderId="5" xfId="1" applyFont="1" applyFill="1" applyBorder="1" applyAlignment="1" applyProtection="1">
      <alignment vertical="center"/>
    </xf>
    <xf numFmtId="0" fontId="121" fillId="3" borderId="7" xfId="1" applyFont="1" applyFill="1" applyBorder="1" applyAlignment="1" applyProtection="1">
      <alignment horizontal="center" vertical="center" wrapText="1"/>
    </xf>
    <xf numFmtId="0" fontId="124" fillId="3" borderId="9" xfId="1" applyFont="1" applyFill="1" applyBorder="1" applyAlignment="1" applyProtection="1">
      <alignment horizontal="center" vertical="center" wrapText="1"/>
    </xf>
    <xf numFmtId="0" fontId="129" fillId="3" borderId="8" xfId="1" applyFont="1" applyFill="1" applyBorder="1" applyAlignment="1" applyProtection="1">
      <alignment horizontal="center" vertical="center" wrapText="1"/>
    </xf>
    <xf numFmtId="0" fontId="122" fillId="3" borderId="7" xfId="1" applyFont="1" applyFill="1" applyBorder="1" applyAlignment="1">
      <alignment horizontal="center" vertical="center" wrapText="1"/>
      <protection locked="0"/>
    </xf>
    <xf numFmtId="0" fontId="125" fillId="0" borderId="9" xfId="1" applyFont="1" applyBorder="1" applyAlignment="1" applyProtection="1">
      <alignment horizontal="center" vertical="center" wrapText="1"/>
    </xf>
    <xf numFmtId="0" fontId="127" fillId="3" borderId="7" xfId="1" applyFont="1" applyFill="1" applyBorder="1" applyAlignment="1" applyProtection="1">
      <alignment horizontal="center" vertical="center" wrapText="1"/>
    </xf>
    <xf numFmtId="0" fontId="151" fillId="2" borderId="3" xfId="1" applyFont="1" applyFill="1" applyBorder="1" applyAlignment="1" applyProtection="1">
      <alignment horizontal="left" vertical="center"/>
    </xf>
    <xf numFmtId="0" fontId="153" fillId="0" borderId="5" xfId="1" applyFont="1" applyBorder="1" applyAlignment="1" applyProtection="1">
      <alignment vertical="center"/>
    </xf>
    <xf numFmtId="164" fontId="154" fillId="2" borderId="3" xfId="1" applyNumberFormat="1" applyFont="1" applyFill="1" applyBorder="1" applyAlignment="1" applyProtection="1">
      <alignment horizontal="left" vertical="center"/>
    </xf>
    <xf numFmtId="0" fontId="152" fillId="2" borderId="5" xfId="1" applyFont="1" applyFill="1" applyBorder="1" applyAlignment="1">
      <alignment vertical="center"/>
      <protection locked="0"/>
    </xf>
    <xf numFmtId="0" fontId="158" fillId="3" borderId="9" xfId="1" applyFont="1" applyFill="1" applyBorder="1" applyAlignment="1" applyProtection="1">
      <alignment horizontal="center" vertical="center" wrapText="1"/>
    </xf>
    <xf numFmtId="0" fontId="162" fillId="3" borderId="8" xfId="1" applyFont="1" applyFill="1" applyBorder="1" applyAlignment="1" applyProtection="1">
      <alignment horizontal="center" vertical="center" wrapText="1"/>
    </xf>
    <xf numFmtId="0" fontId="156" fillId="3" borderId="12" xfId="1" applyFont="1" applyFill="1" applyBorder="1" applyAlignment="1" applyProtection="1">
      <alignment horizontal="left" vertical="center" wrapText="1"/>
    </xf>
    <xf numFmtId="0" fontId="160" fillId="3" borderId="14" xfId="1" applyFont="1" applyFill="1" applyBorder="1" applyAlignment="1" applyProtection="1">
      <alignment horizontal="left" vertical="center" wrapText="1"/>
    </xf>
    <xf numFmtId="0" fontId="159" fillId="3" borderId="13" xfId="1" applyFont="1" applyFill="1" applyBorder="1" applyAlignment="1" applyProtection="1">
      <alignment horizontal="center" vertical="center" wrapText="1"/>
    </xf>
    <xf numFmtId="0" fontId="163" fillId="0" borderId="13" xfId="1" applyFont="1" applyBorder="1" applyAlignment="1" applyProtection="1">
      <alignment vertical="center" wrapText="1"/>
    </xf>
    <xf numFmtId="0" fontId="187" fillId="2" borderId="3" xfId="1" applyFont="1" applyFill="1" applyBorder="1" applyAlignment="1">
      <alignment horizontal="left" vertical="center"/>
      <protection locked="0"/>
    </xf>
    <xf numFmtId="0" fontId="188" fillId="0" borderId="4" xfId="1" applyFont="1" applyBorder="1" applyAlignment="1">
      <alignment horizontal="left" vertical="center"/>
      <protection locked="0"/>
    </xf>
    <xf numFmtId="0" fontId="189" fillId="0" borderId="4" xfId="1" applyFont="1" applyBorder="1" applyAlignment="1">
      <protection locked="0"/>
    </xf>
    <xf numFmtId="0" fontId="190" fillId="0" borderId="5" xfId="1" applyFont="1" applyBorder="1" applyAlignment="1">
      <protection locked="0"/>
    </xf>
    <xf numFmtId="0" fontId="198" fillId="3" borderId="7" xfId="1" applyFont="1" applyFill="1" applyBorder="1" applyAlignment="1" applyProtection="1">
      <alignment horizontal="left" vertical="center"/>
    </xf>
    <xf numFmtId="0" fontId="200" fillId="3" borderId="8" xfId="1" applyFont="1" applyFill="1" applyBorder="1" applyAlignment="1" applyProtection="1">
      <alignment horizontal="left" vertical="center"/>
    </xf>
    <xf numFmtId="0" fontId="201" fillId="3" borderId="8" xfId="1" applyFont="1" applyFill="1" applyBorder="1" applyAlignment="1">
      <alignment horizontal="center" vertical="center" wrapText="1"/>
      <protection locked="0"/>
    </xf>
    <xf numFmtId="0" fontId="202" fillId="3" borderId="8" xfId="1" applyFont="1" applyFill="1" applyBorder="1" applyAlignment="1" applyProtection="1">
      <alignment vertical="center"/>
    </xf>
    <xf numFmtId="164" fontId="194" fillId="2" borderId="3" xfId="1" applyNumberFormat="1" applyFont="1" applyFill="1" applyBorder="1" applyAlignment="1">
      <alignment horizontal="left" vertical="center"/>
      <protection locked="0"/>
    </xf>
    <xf numFmtId="164" fontId="195" fillId="2" borderId="4" xfId="1" applyNumberFormat="1" applyFont="1" applyFill="1" applyBorder="1" applyAlignment="1">
      <alignment horizontal="left" vertical="center"/>
      <protection locked="0"/>
    </xf>
    <xf numFmtId="0" fontId="196" fillId="2" borderId="4" xfId="1" applyFont="1" applyFill="1" applyBorder="1" applyAlignment="1">
      <protection locked="0"/>
    </xf>
    <xf numFmtId="0" fontId="197" fillId="2" borderId="5" xfId="1" applyFont="1" applyFill="1" applyBorder="1" applyAlignment="1">
      <alignment horizontal="right" vertical="center"/>
      <protection locked="0"/>
    </xf>
    <xf numFmtId="0" fontId="185" fillId="2" borderId="4" xfId="1" applyFont="1" applyFill="1" applyBorder="1" applyAlignment="1" applyProtection="1">
      <alignment vertical="center"/>
    </xf>
    <xf numFmtId="0" fontId="186" fillId="2" borderId="5" xfId="1" applyFont="1" applyFill="1" applyBorder="1" applyAlignment="1" applyProtection="1">
      <alignment horizontal="right" vertical="center"/>
    </xf>
    <xf numFmtId="0" fontId="191" fillId="2" borderId="4" xfId="1" applyFont="1" applyFill="1" applyBorder="1" applyAlignment="1" applyProtection="1">
      <alignment vertical="center"/>
    </xf>
    <xf numFmtId="0" fontId="192" fillId="2" borderId="5" xfId="1" applyFont="1" applyFill="1" applyBorder="1" applyAlignment="1" applyProtection="1">
      <alignment vertical="center"/>
    </xf>
    <xf numFmtId="164" fontId="193" fillId="2" borderId="5" xfId="1" applyNumberFormat="1" applyFont="1" applyFill="1" applyBorder="1" applyAlignment="1" applyProtection="1">
      <alignment vertical="center"/>
    </xf>
    <xf numFmtId="0" fontId="216" fillId="2" borderId="3" xfId="1" applyFont="1" applyFill="1" applyBorder="1" applyAlignment="1">
      <alignment horizontal="left" vertical="center"/>
      <protection locked="0"/>
    </xf>
    <xf numFmtId="0" fontId="217" fillId="0" borderId="4" xfId="1" applyFont="1" applyBorder="1" applyAlignment="1">
      <alignment vertical="center"/>
      <protection locked="0"/>
    </xf>
    <xf numFmtId="0" fontId="218" fillId="0" borderId="5" xfId="1" applyFont="1" applyBorder="1" applyAlignment="1">
      <alignment vertical="center"/>
      <protection locked="0"/>
    </xf>
    <xf numFmtId="0" fontId="227" fillId="3" borderId="8" xfId="1" applyFont="1" applyFill="1" applyBorder="1" applyAlignment="1">
      <alignment horizontal="left" vertical="center"/>
      <protection locked="0"/>
    </xf>
    <xf numFmtId="0" fontId="226" fillId="3" borderId="7" xfId="1" applyFont="1" applyFill="1" applyBorder="1" applyAlignment="1">
      <alignment vertical="center"/>
      <protection locked="0"/>
    </xf>
    <xf numFmtId="0" fontId="225" fillId="3" borderId="7" xfId="1" applyFont="1" applyFill="1" applyBorder="1" applyAlignment="1" applyProtection="1">
      <alignment horizontal="center" vertical="center"/>
    </xf>
    <xf numFmtId="0" fontId="228" fillId="0" borderId="8" xfId="1" applyFont="1" applyBorder="1" applyAlignment="1" applyProtection="1">
      <alignment horizontal="center"/>
    </xf>
    <xf numFmtId="0" fontId="215" fillId="2" borderId="4" xfId="1" applyFont="1" applyFill="1" applyBorder="1" applyAlignment="1" applyProtection="1">
      <alignment horizontal="right" vertical="center"/>
    </xf>
    <xf numFmtId="0" fontId="219" fillId="2" borderId="4" xfId="1" applyFont="1" applyFill="1" applyBorder="1" applyAlignment="1" applyProtection="1">
      <alignment vertical="center"/>
    </xf>
    <xf numFmtId="164" fontId="220" fillId="2" borderId="4" xfId="1" applyNumberFormat="1" applyFont="1" applyFill="1" applyBorder="1" applyAlignment="1" applyProtection="1">
      <alignment vertical="center"/>
    </xf>
    <xf numFmtId="0" fontId="221" fillId="2" borderId="4" xfId="1" applyFont="1" applyFill="1" applyBorder="1" applyAlignment="1">
      <alignment horizontal="left" vertical="center"/>
      <protection locked="0"/>
    </xf>
    <xf numFmtId="0" fontId="222" fillId="2" borderId="4" xfId="1" applyFont="1" applyFill="1" applyBorder="1" applyAlignment="1">
      <alignment horizontal="right" vertical="center"/>
      <protection locked="0"/>
    </xf>
    <xf numFmtId="0" fontId="223" fillId="2" borderId="4" xfId="1" applyFont="1" applyFill="1" applyBorder="1" applyAlignment="1">
      <alignment vertical="center"/>
      <protection locked="0"/>
    </xf>
    <xf numFmtId="0" fontId="224" fillId="2" borderId="5" xfId="1" applyFont="1" applyFill="1" applyBorder="1" applyAlignment="1">
      <alignment vertical="center"/>
      <protection locked="0"/>
    </xf>
    <xf numFmtId="0" fontId="241" fillId="3" borderId="3" xfId="1" applyFont="1" applyFill="1" applyBorder="1" applyAlignment="1" applyProtection="1">
      <alignment horizontal="center" vertical="center"/>
    </xf>
    <xf numFmtId="0" fontId="242" fillId="0" borderId="4" xfId="1" applyFont="1" applyBorder="1" applyAlignment="1" applyProtection="1">
      <alignment horizontal="center"/>
    </xf>
    <xf numFmtId="0" fontId="243" fillId="0" borderId="5" xfId="1" applyFont="1" applyBorder="1" applyAlignment="1" applyProtection="1">
      <alignment horizontal="center"/>
    </xf>
    <xf numFmtId="0" fontId="240" fillId="2" borderId="5" xfId="1" applyFont="1" applyFill="1" applyBorder="1" applyAlignment="1">
      <alignment vertical="center"/>
      <protection locked="0"/>
    </xf>
    <xf numFmtId="0" fontId="247" fillId="3" borderId="8" xfId="1" applyFont="1" applyFill="1" applyBorder="1" applyAlignment="1" applyProtection="1"/>
    <xf numFmtId="0" fontId="245" fillId="3" borderId="9" xfId="1" applyFont="1" applyFill="1" applyBorder="1" applyAlignment="1" applyProtection="1"/>
    <xf numFmtId="0" fontId="246" fillId="3" borderId="9" xfId="1" applyFont="1" applyFill="1" applyBorder="1" applyAlignment="1" applyProtection="1">
      <alignment horizontal="center" vertical="center" wrapText="1"/>
    </xf>
    <xf numFmtId="0" fontId="248" fillId="3" borderId="8" xfId="1" applyFont="1" applyFill="1" applyBorder="1" applyAlignment="1" applyProtection="1"/>
    <xf numFmtId="0" fontId="259" fillId="3" borderId="4" xfId="1" applyFont="1" applyFill="1" applyBorder="1" applyAlignment="1" applyProtection="1">
      <alignment horizontal="center"/>
    </xf>
    <xf numFmtId="0" fontId="260" fillId="3" borderId="5" xfId="1" applyFont="1" applyFill="1" applyBorder="1" applyAlignment="1" applyProtection="1">
      <alignment horizontal="center"/>
    </xf>
    <xf numFmtId="0" fontId="258" fillId="0" borderId="4" xfId="1" applyFont="1" applyBorder="1" applyAlignment="1" applyProtection="1">
      <alignment vertical="center"/>
    </xf>
    <xf numFmtId="0" fontId="272" fillId="0" borderId="4" xfId="1" applyFont="1" applyBorder="1" applyAlignment="1" applyProtection="1">
      <alignment horizontal="center"/>
    </xf>
    <xf numFmtId="0" fontId="273" fillId="0" borderId="5" xfId="1" applyFont="1" applyBorder="1" applyAlignment="1" applyProtection="1">
      <alignment horizontal="center"/>
    </xf>
    <xf numFmtId="0" fontId="280" fillId="3" borderId="3" xfId="1" applyFont="1" applyFill="1" applyBorder="1" applyAlignment="1" applyProtection="1">
      <alignment horizontal="center" vertical="center" wrapText="1"/>
    </xf>
    <xf numFmtId="0" fontId="281" fillId="0" borderId="4" xfId="1" applyFont="1" applyBorder="1" applyAlignment="1" applyProtection="1">
      <alignment horizontal="center" wrapText="1"/>
    </xf>
    <xf numFmtId="0" fontId="282" fillId="0" borderId="5" xfId="1" applyFont="1" applyBorder="1" applyAlignment="1" applyProtection="1">
      <alignment horizontal="center" wrapText="1"/>
    </xf>
    <xf numFmtId="0" fontId="265" fillId="0" borderId="3" xfId="1" applyFont="1" applyBorder="1" applyAlignment="1" applyProtection="1">
      <alignment horizontal="left" vertical="center"/>
    </xf>
    <xf numFmtId="0" fontId="266" fillId="2" borderId="4" xfId="1" applyFont="1" applyFill="1" applyBorder="1" applyAlignment="1" applyProtection="1">
      <alignment horizontal="left" vertical="center"/>
    </xf>
    <xf numFmtId="0" fontId="267" fillId="0" borderId="5" xfId="1" applyFont="1" applyBorder="1" applyAlignment="1" applyProtection="1"/>
    <xf numFmtId="0" fontId="268" fillId="0" borderId="4" xfId="1" applyFont="1" applyBorder="1" applyAlignment="1" applyProtection="1">
      <alignment horizontal="left" vertical="center"/>
    </xf>
    <xf numFmtId="49" fontId="270" fillId="3" borderId="7" xfId="1" applyNumberFormat="1" applyFont="1" applyFill="1" applyBorder="1" applyAlignment="1" applyProtection="1">
      <alignment horizontal="center" vertical="center" wrapText="1"/>
    </xf>
    <xf numFmtId="0" fontId="275" fillId="0" borderId="8" xfId="1" applyFont="1" applyBorder="1" applyAlignment="1" applyProtection="1"/>
    <xf numFmtId="0" fontId="271" fillId="3" borderId="7" xfId="1" applyFont="1" applyFill="1" applyBorder="1" applyAlignment="1" applyProtection="1"/>
    <xf numFmtId="0" fontId="277" fillId="3" borderId="3" xfId="1" applyFont="1" applyFill="1" applyBorder="1" applyAlignment="1" applyProtection="1"/>
    <xf numFmtId="0" fontId="278" fillId="0" borderId="4" xfId="1" applyFont="1" applyBorder="1" applyAlignment="1" applyProtection="1"/>
    <xf numFmtId="49" fontId="283" fillId="3" borderId="8" xfId="1" applyNumberFormat="1" applyFont="1" applyFill="1" applyBorder="1" applyAlignment="1" applyProtection="1">
      <alignment wrapText="1"/>
    </xf>
    <xf numFmtId="49" fontId="279" fillId="3" borderId="7" xfId="1" applyNumberFormat="1" applyFont="1" applyFill="1" applyBorder="1" applyAlignment="1" applyProtection="1">
      <alignment horizontal="center" wrapText="1"/>
    </xf>
    <xf numFmtId="0" fontId="269" fillId="3" borderId="7" xfId="1" applyFont="1" applyFill="1" applyBorder="1" applyAlignment="1" applyProtection="1">
      <alignment vertical="center"/>
    </xf>
    <xf numFmtId="0" fontId="274" fillId="0" borderId="9" xfId="1" applyFont="1" applyBorder="1" applyAlignment="1" applyProtection="1"/>
    <xf numFmtId="0" fontId="304" fillId="2" borderId="3" xfId="1" applyFont="1" applyFill="1" applyBorder="1" applyAlignment="1" applyProtection="1">
      <alignment vertical="center" wrapText="1"/>
    </xf>
    <xf numFmtId="0" fontId="303" fillId="0" borderId="4" xfId="1" applyFont="1" applyBorder="1">
      <alignment vertical="top"/>
      <protection locked="0"/>
    </xf>
    <xf numFmtId="0" fontId="302" fillId="2" borderId="3" xfId="1" applyFont="1" applyFill="1" applyBorder="1" applyAlignment="1" applyProtection="1">
      <alignment vertical="center"/>
    </xf>
    <xf numFmtId="0" fontId="291" fillId="0" borderId="5" xfId="1" applyFont="1" applyBorder="1" applyAlignment="1" applyProtection="1"/>
    <xf numFmtId="0" fontId="292" fillId="3" borderId="9" xfId="1" applyFont="1" applyFill="1" applyBorder="1" applyAlignment="1" applyProtection="1">
      <alignment horizontal="center" vertical="center"/>
    </xf>
    <xf numFmtId="0" fontId="293" fillId="3" borderId="8" xfId="1" applyFont="1" applyFill="1" applyBorder="1" applyAlignment="1" applyProtection="1">
      <alignment horizontal="center" vertical="center"/>
    </xf>
    <xf numFmtId="0" fontId="299" fillId="3" borderId="8" xfId="1" applyFont="1" applyFill="1" applyBorder="1" applyAlignment="1" applyProtection="1"/>
    <xf numFmtId="0" fontId="298" fillId="3" borderId="9" xfId="1" applyFont="1" applyFill="1" applyBorder="1" applyAlignment="1" applyProtection="1"/>
    <xf numFmtId="0" fontId="305" fillId="0" borderId="3" xfId="1" applyFont="1" applyBorder="1" applyAlignment="1" applyProtection="1"/>
    <xf numFmtId="0" fontId="310" fillId="3" borderId="9" xfId="1" applyFont="1" applyFill="1" applyBorder="1" applyAlignment="1" applyProtection="1">
      <alignment horizontal="center" vertical="center"/>
    </xf>
    <xf numFmtId="0" fontId="306" fillId="0" borderId="4" xfId="1" applyFont="1" applyBorder="1" applyAlignment="1" applyProtection="1">
      <alignment horizontal="left" vertical="center"/>
    </xf>
    <xf numFmtId="0" fontId="307" fillId="0" borderId="5" xfId="1" applyFont="1" applyBorder="1" applyAlignment="1" applyProtection="1">
      <alignment vertical="center"/>
    </xf>
    <xf numFmtId="0" fontId="308" fillId="3" borderId="15" xfId="1" applyFont="1" applyFill="1" applyBorder="1" applyAlignment="1" applyProtection="1">
      <alignment vertical="center"/>
    </xf>
    <xf numFmtId="0" fontId="309" fillId="3" borderId="16" xfId="1" applyFont="1" applyFill="1" applyBorder="1" applyAlignment="1" applyProtection="1"/>
    <xf numFmtId="0" fontId="311" fillId="3" borderId="17" xfId="1" applyFont="1" applyFill="1" applyBorder="1" applyAlignment="1" applyProtection="1"/>
    <xf numFmtId="0" fontId="312" fillId="3" borderId="13" xfId="1" applyFont="1" applyFill="1" applyBorder="1" applyAlignment="1" applyProtection="1"/>
    <xf numFmtId="0" fontId="318" fillId="3" borderId="18" xfId="1" applyFont="1" applyFill="1" applyBorder="1" applyAlignment="1" applyProtection="1"/>
    <xf numFmtId="0" fontId="316" fillId="3" borderId="19" xfId="1" applyFont="1" applyFill="1" applyBorder="1" applyAlignment="1" applyProtection="1"/>
    <xf numFmtId="49" fontId="317" fillId="3" borderId="9" xfId="1" applyNumberFormat="1" applyFont="1" applyFill="1" applyBorder="1" applyAlignment="1" applyProtection="1">
      <alignment horizontal="center" vertical="center" wrapText="1"/>
    </xf>
    <xf numFmtId="0" fontId="313" fillId="3" borderId="15" xfId="1" applyFont="1" applyFill="1" applyBorder="1" applyAlignment="1" applyProtection="1">
      <alignment horizontal="center" vertical="center"/>
    </xf>
    <xf numFmtId="0" fontId="314" fillId="3" borderId="16" xfId="1" applyFont="1" applyFill="1" applyBorder="1" applyAlignment="1" applyProtection="1">
      <alignment horizontal="center"/>
    </xf>
    <xf numFmtId="0" fontId="315" fillId="3" borderId="18" xfId="1" applyFont="1" applyFill="1" applyBorder="1" applyAlignment="1" applyProtection="1">
      <alignment horizontal="center" vertical="center"/>
    </xf>
    <xf numFmtId="0" fontId="319" fillId="3" borderId="14" xfId="1" applyFont="1" applyFill="1" applyBorder="1" applyAlignment="1" applyProtection="1"/>
    <xf numFmtId="0" fontId="320" fillId="3" borderId="13" xfId="1" applyFont="1" applyFill="1" applyBorder="1" applyAlignment="1" applyProtection="1"/>
    <xf numFmtId="0" fontId="330" fillId="6" borderId="3" xfId="1" applyFont="1" applyFill="1" applyBorder="1" applyAlignment="1" applyProtection="1">
      <alignment horizontal="center"/>
    </xf>
    <xf numFmtId="0" fontId="331" fillId="6" borderId="4" xfId="1" applyFont="1" applyFill="1" applyBorder="1" applyAlignment="1" applyProtection="1">
      <alignment horizontal="center"/>
    </xf>
    <xf numFmtId="0" fontId="332" fillId="6" borderId="5" xfId="1" applyFont="1" applyFill="1" applyBorder="1" applyAlignment="1" applyProtection="1">
      <alignment horizontal="center"/>
    </xf>
    <xf numFmtId="3" fontId="333" fillId="6" borderId="7" xfId="1" applyNumberFormat="1" applyFont="1" applyFill="1" applyBorder="1" applyAlignment="1" applyProtection="1">
      <alignment horizontal="center" vertical="center" wrapText="1"/>
    </xf>
    <xf numFmtId="0" fontId="336" fillId="0" borderId="9" xfId="1" applyFont="1" applyBorder="1" applyAlignment="1" applyProtection="1">
      <alignment horizontal="center" wrapText="1"/>
    </xf>
    <xf numFmtId="0" fontId="339" fillId="0" borderId="8" xfId="1" applyFont="1" applyBorder="1" applyAlignment="1" applyProtection="1">
      <alignment horizontal="center" wrapText="1"/>
    </xf>
    <xf numFmtId="0" fontId="323" fillId="0" borderId="3" xfId="1" applyFont="1" applyBorder="1" applyAlignment="1">
      <alignment horizontal="left" vertical="center"/>
      <protection locked="0"/>
    </xf>
    <xf numFmtId="0" fontId="324" fillId="2" borderId="3" xfId="1" applyFont="1" applyFill="1" applyBorder="1" applyAlignment="1">
      <alignment horizontal="left" vertical="center"/>
      <protection locked="0"/>
    </xf>
    <xf numFmtId="0" fontId="325" fillId="2" borderId="3" xfId="1" applyFont="1" applyFill="1" applyBorder="1" applyAlignment="1" applyProtection="1"/>
    <xf numFmtId="0" fontId="326" fillId="2" borderId="4" xfId="1" applyFont="1" applyFill="1" applyBorder="1" applyAlignment="1">
      <protection locked="0"/>
    </xf>
    <xf numFmtId="0" fontId="327" fillId="2" borderId="5" xfId="1" applyFont="1" applyFill="1" applyBorder="1" applyAlignment="1">
      <protection locked="0"/>
    </xf>
    <xf numFmtId="0" fontId="374" fillId="0" borderId="5" xfId="1" applyFont="1" applyBorder="1" applyAlignment="1" applyProtection="1">
      <alignment vertical="center"/>
    </xf>
    <xf numFmtId="0" fontId="375" fillId="2" borderId="3" xfId="1" applyFont="1" applyFill="1" applyBorder="1" applyAlignment="1">
      <protection locked="0"/>
    </xf>
    <xf numFmtId="0" fontId="378" fillId="6" borderId="3" xfId="1" applyFont="1" applyFill="1" applyBorder="1" applyAlignment="1">
      <alignment horizontal="center"/>
      <protection locked="0"/>
    </xf>
    <xf numFmtId="0" fontId="384" fillId="0" borderId="5" xfId="1" applyFont="1" applyBorder="1" applyAlignment="1" applyProtection="1"/>
    <xf numFmtId="0" fontId="385" fillId="2" borderId="4" xfId="1" applyFont="1" applyFill="1" applyBorder="1" applyAlignment="1" applyProtection="1"/>
    <xf numFmtId="0" fontId="386" fillId="2" borderId="5" xfId="1" applyFont="1" applyFill="1" applyBorder="1" applyAlignment="1" applyProtection="1"/>
    <xf numFmtId="3" fontId="399" fillId="6" borderId="7" xfId="1" applyNumberFormat="1" applyFont="1" applyFill="1" applyBorder="1" applyAlignment="1">
      <alignment horizontal="center" vertical="center" wrapText="1"/>
      <protection locked="0"/>
    </xf>
    <xf numFmtId="0" fontId="401" fillId="0" borderId="3" xfId="1" applyFont="1" applyBorder="1" applyAlignment="1">
      <alignment horizontal="left"/>
      <protection locked="0"/>
    </xf>
    <xf numFmtId="0" fontId="402" fillId="0" borderId="4" xfId="1" applyFont="1" applyBorder="1" applyAlignment="1" applyProtection="1">
      <alignment horizontal="left"/>
    </xf>
    <xf numFmtId="0" fontId="403" fillId="2" borderId="3" xfId="1" applyFont="1" applyFill="1" applyBorder="1" applyAlignment="1">
      <alignment horizontal="left"/>
      <protection locked="0"/>
    </xf>
    <xf numFmtId="0" fontId="341" fillId="3" borderId="7" xfId="1" applyFont="1" applyFill="1" applyBorder="1" applyAlignment="1" applyProtection="1"/>
    <xf numFmtId="0" fontId="344" fillId="0" borderId="9" xfId="1" applyFont="1" applyBorder="1" applyAlignment="1" applyProtection="1"/>
    <xf numFmtId="0" fontId="350" fillId="0" borderId="8" xfId="1" applyFont="1" applyBorder="1" applyAlignment="1" applyProtection="1"/>
    <xf numFmtId="0" fontId="355" fillId="3" borderId="9" xfId="1" applyFont="1" applyFill="1" applyBorder="1" applyAlignment="1" applyProtection="1"/>
    <xf numFmtId="0" fontId="359" fillId="3" borderId="8" xfId="1" applyFont="1" applyFill="1" applyBorder="1" applyAlignment="1" applyProtection="1"/>
    <xf numFmtId="0" fontId="351" fillId="3" borderId="14" xfId="1" applyFont="1" applyFill="1" applyBorder="1" applyAlignment="1" applyProtection="1"/>
    <xf numFmtId="10" fontId="358" fillId="3" borderId="14" xfId="1" applyNumberFormat="1" applyFont="1" applyFill="1" applyBorder="1" applyAlignment="1" applyProtection="1"/>
    <xf numFmtId="0" fontId="360" fillId="3" borderId="20" xfId="1" applyFont="1" applyFill="1" applyBorder="1" applyAlignment="1" applyProtection="1"/>
    <xf numFmtId="0" fontId="352" fillId="3" borderId="13" xfId="1" applyFont="1" applyFill="1" applyBorder="1" applyAlignment="1" applyProtection="1"/>
    <xf numFmtId="0" fontId="356" fillId="3" borderId="14" xfId="1" applyFont="1" applyFill="1" applyBorder="1" applyAlignment="1" applyProtection="1"/>
    <xf numFmtId="0" fontId="357" fillId="3" borderId="13" xfId="1" applyFont="1" applyFill="1" applyBorder="1" applyAlignment="1" applyProtection="1"/>
    <xf numFmtId="0" fontId="361" fillId="3" borderId="19" xfId="1" applyFont="1" applyFill="1" applyBorder="1" applyAlignment="1" applyProtection="1"/>
    <xf numFmtId="0" fontId="373" fillId="2" borderId="5" xfId="1" applyFont="1" applyFill="1" applyBorder="1" applyAlignment="1" applyProtection="1">
      <alignment horizontal="right" vertical="center"/>
    </xf>
    <xf numFmtId="0" fontId="377" fillId="2" borderId="4" xfId="1" applyFont="1" applyFill="1" applyBorder="1" applyAlignment="1">
      <alignment vertical="center"/>
      <protection locked="0"/>
    </xf>
    <xf numFmtId="0" fontId="393" fillId="2" borderId="4" xfId="1" applyFont="1" applyFill="1" applyBorder="1" applyAlignment="1" applyProtection="1">
      <alignment vertical="center"/>
    </xf>
    <xf numFmtId="0" fontId="394" fillId="2" borderId="4" xfId="1" applyFont="1" applyFill="1" applyBorder="1" applyAlignment="1">
      <alignment vertical="center"/>
      <protection locked="0"/>
    </xf>
    <xf numFmtId="0" fontId="391" fillId="3" borderId="0" xfId="1" applyFont="1" applyFill="1" applyAlignment="1" applyProtection="1"/>
    <xf numFmtId="0" fontId="392" fillId="9" borderId="0" xfId="1" applyFont="1" applyFill="1" applyAlignment="1" applyProtection="1"/>
    <xf numFmtId="0" fontId="390" fillId="6" borderId="9" xfId="1" applyFont="1" applyFill="1" applyBorder="1" applyAlignment="1" applyProtection="1"/>
    <xf numFmtId="0" fontId="257" fillId="0" borderId="0" xfId="1" applyFont="1" applyAlignment="1" applyProtection="1"/>
    <xf numFmtId="0" fontId="406" fillId="0" borderId="14" xfId="1" applyFont="1" applyBorder="1">
      <alignment vertical="top"/>
      <protection locked="0"/>
    </xf>
    <xf numFmtId="0" fontId="409" fillId="0" borderId="20" xfId="1" applyFont="1" applyBorder="1" applyAlignment="1" applyProtection="1"/>
    <xf numFmtId="0" fontId="408" fillId="3" borderId="14" xfId="1" applyFont="1" applyFill="1" applyBorder="1" applyAlignment="1" applyProtection="1"/>
    <xf numFmtId="0" fontId="419" fillId="3" borderId="8" xfId="1" applyFont="1" applyFill="1" applyBorder="1" applyAlignment="1" applyProtection="1"/>
    <xf numFmtId="0" fontId="417" fillId="3" borderId="7" xfId="1" applyFont="1" applyFill="1" applyBorder="1" applyAlignment="1" applyProtection="1">
      <alignment horizontal="left" vertical="top"/>
    </xf>
    <xf numFmtId="0" fontId="418" fillId="3" borderId="3" xfId="1" applyFont="1" applyFill="1" applyBorder="1" applyAlignment="1" applyProtection="1">
      <alignment horizontal="left"/>
    </xf>
    <xf numFmtId="0" fontId="256" fillId="0" borderId="0" xfId="1" applyFont="1" applyAlignment="1" applyProtection="1"/>
    <xf numFmtId="0" fontId="61" fillId="0" borderId="0" xfId="1" applyFont="1" applyAlignment="1" applyProtection="1"/>
    <xf numFmtId="0" fontId="431" fillId="2" borderId="3" xfId="1" applyFont="1" applyFill="1" applyBorder="1" applyAlignment="1">
      <alignment horizontal="right" vertical="center"/>
      <protection locked="0"/>
    </xf>
    <xf numFmtId="0" fontId="433" fillId="2" borderId="3" xfId="1" applyFont="1" applyFill="1" applyBorder="1" applyAlignment="1">
      <alignment vertical="center"/>
      <protection locked="0"/>
    </xf>
    <xf numFmtId="164" fontId="434" fillId="2" borderId="3" xfId="1" applyNumberFormat="1" applyFont="1" applyFill="1" applyBorder="1" applyAlignment="1">
      <alignment vertical="center"/>
      <protection locked="0"/>
    </xf>
    <xf numFmtId="0" fontId="436" fillId="0" borderId="5" xfId="1" applyFont="1" applyBorder="1" applyAlignment="1" applyProtection="1">
      <alignment horizontal="right"/>
    </xf>
    <xf numFmtId="0" fontId="432" fillId="2" borderId="5" xfId="1" applyFont="1" applyFill="1" applyBorder="1" applyAlignment="1" applyProtection="1"/>
    <xf numFmtId="0" fontId="444" fillId="3" borderId="5" xfId="1" applyFont="1" applyFill="1" applyBorder="1" applyAlignment="1" applyProtection="1">
      <alignment horizontal="center" vertical="center"/>
    </xf>
    <xf numFmtId="0" fontId="452" fillId="3" borderId="3" xfId="1" applyFont="1" applyFill="1" applyBorder="1" applyAlignment="1" applyProtection="1">
      <alignment horizontal="center"/>
    </xf>
    <xf numFmtId="0" fontId="453" fillId="3" borderId="5" xfId="1" applyFont="1" applyFill="1" applyBorder="1" applyAlignment="1" applyProtection="1"/>
    <xf numFmtId="49" fontId="454" fillId="3" borderId="7" xfId="1" applyNumberFormat="1" applyFont="1" applyFill="1" applyBorder="1" applyAlignment="1" applyProtection="1">
      <alignment vertical="center" wrapText="1"/>
    </xf>
    <xf numFmtId="0" fontId="456" fillId="3" borderId="8" xfId="1" applyFont="1" applyFill="1" applyBorder="1" applyAlignment="1" applyProtection="1">
      <alignment horizontal="center"/>
    </xf>
    <xf numFmtId="49" fontId="455" fillId="3" borderId="7" xfId="1" applyNumberFormat="1" applyFont="1" applyFill="1" applyBorder="1" applyAlignment="1" applyProtection="1">
      <alignment wrapText="1"/>
    </xf>
    <xf numFmtId="0" fontId="457" fillId="3" borderId="9" xfId="1" applyFont="1" applyFill="1" applyBorder="1" applyAlignment="1" applyProtection="1">
      <alignment horizontal="center"/>
    </xf>
    <xf numFmtId="0" fontId="5" fillId="0" borderId="0" xfId="1" applyFont="1" applyAlignment="1" applyProtection="1">
      <alignment horizontal="right"/>
    </xf>
    <xf numFmtId="0" fontId="8" fillId="0" borderId="0" xfId="1" applyFont="1" applyAlignment="1" applyProtection="1">
      <alignment horizontal="right"/>
    </xf>
    <xf numFmtId="0" fontId="458" fillId="2" borderId="5" xfId="1" applyFont="1" applyFill="1" applyBorder="1" applyAlignment="1" applyProtection="1">
      <alignment horizontal="right" vertical="center"/>
    </xf>
    <xf numFmtId="49" fontId="464" fillId="3" borderId="3" xfId="1" applyNumberFormat="1" applyFont="1" applyFill="1" applyBorder="1" applyAlignment="1" applyProtection="1">
      <alignment wrapText="1"/>
    </xf>
    <xf numFmtId="49" fontId="465" fillId="3" borderId="4" xfId="1" applyNumberFormat="1" applyFont="1" applyFill="1" applyBorder="1" applyAlignment="1" applyProtection="1">
      <alignment wrapText="1"/>
    </xf>
    <xf numFmtId="49" fontId="466" fillId="3" borderId="5" xfId="1" applyNumberFormat="1" applyFont="1" applyFill="1" applyBorder="1" applyAlignment="1" applyProtection="1">
      <alignment wrapText="1"/>
    </xf>
    <xf numFmtId="49" fontId="482" fillId="3" borderId="7" xfId="1" applyNumberFormat="1" applyFont="1" applyFill="1" applyBorder="1" applyAlignment="1" applyProtection="1">
      <alignment horizontal="left" vertical="top" wrapText="1"/>
    </xf>
    <xf numFmtId="0" fontId="488" fillId="3" borderId="8" xfId="1" applyFont="1" applyFill="1" applyBorder="1" applyAlignment="1" applyProtection="1">
      <alignment horizontal="center" vertical="top" wrapText="1"/>
    </xf>
    <xf numFmtId="0" fontId="470" fillId="2" borderId="3" xfId="1" applyFont="1" applyFill="1" applyBorder="1" applyAlignment="1" applyProtection="1"/>
    <xf numFmtId="0" fontId="471" fillId="0" borderId="4" xfId="1" applyFont="1" applyBorder="1" applyAlignment="1" applyProtection="1"/>
    <xf numFmtId="0" fontId="475" fillId="0" borderId="3" xfId="1" applyFont="1" applyBorder="1" applyAlignment="1" applyProtection="1">
      <alignment horizontal="left"/>
    </xf>
    <xf numFmtId="0" fontId="473" fillId="2" borderId="23" xfId="1" applyFont="1" applyFill="1" applyBorder="1" applyAlignment="1" applyProtection="1"/>
    <xf numFmtId="0" fontId="474" fillId="0" borderId="23" xfId="1" applyFont="1" applyBorder="1">
      <alignment vertical="top"/>
      <protection locked="0"/>
    </xf>
    <xf numFmtId="0" fontId="479" fillId="3" borderId="3" xfId="1" applyFont="1" applyFill="1" applyBorder="1" applyAlignment="1" applyProtection="1">
      <alignment horizontal="center" vertical="center"/>
    </xf>
    <xf numFmtId="0" fontId="480" fillId="3" borderId="7" xfId="1" applyFont="1" applyFill="1" applyBorder="1" applyAlignment="1" applyProtection="1">
      <alignment horizontal="center" vertical="top" wrapText="1"/>
    </xf>
    <xf numFmtId="49" fontId="481" fillId="3" borderId="7" xfId="1" applyNumberFormat="1" applyFont="1" applyFill="1" applyBorder="1" applyAlignment="1" applyProtection="1">
      <alignment horizontal="center" vertical="top" wrapText="1"/>
    </xf>
    <xf numFmtId="0" fontId="477" fillId="3" borderId="4" xfId="1" applyFont="1" applyFill="1" applyBorder="1" applyAlignment="1" applyProtection="1"/>
    <xf numFmtId="0" fontId="478" fillId="3" borderId="5" xfId="1" applyFont="1" applyFill="1" applyBorder="1" applyAlignment="1" applyProtection="1"/>
    <xf numFmtId="0" fontId="469" fillId="2" borderId="5" xfId="1" applyFont="1" applyFill="1" applyBorder="1" applyAlignment="1">
      <alignment horizontal="right" vertical="center"/>
      <protection locked="0"/>
    </xf>
    <xf numFmtId="0" fontId="494" fillId="3" borderId="14" xfId="1" applyFont="1" applyFill="1" applyBorder="1" applyAlignment="1" applyProtection="1">
      <alignment horizontal="center" vertical="top" wrapText="1"/>
    </xf>
    <xf numFmtId="0" fontId="495" fillId="0" borderId="14" xfId="1" applyFont="1" applyBorder="1" applyAlignment="1" applyProtection="1"/>
    <xf numFmtId="0" fontId="496" fillId="3" borderId="14" xfId="1" applyFont="1" applyFill="1" applyBorder="1" applyAlignment="1" applyProtection="1">
      <alignment horizontal="center" vertical="top" wrapText="1"/>
    </xf>
    <xf numFmtId="0" fontId="497" fillId="0" borderId="13" xfId="1" applyFont="1" applyBorder="1" applyAlignment="1" applyProtection="1"/>
    <xf numFmtId="0" fontId="500" fillId="3" borderId="20" xfId="1" applyFont="1" applyFill="1" applyBorder="1" applyAlignment="1" applyProtection="1"/>
    <xf numFmtId="0" fontId="501" fillId="0" borderId="19" xfId="1" applyFont="1" applyBorder="1" applyAlignment="1" applyProtection="1"/>
    <xf numFmtId="0" fontId="509" fillId="0" borderId="4" xfId="1" applyFont="1" applyBorder="1" applyAlignment="1" applyProtection="1">
      <alignment horizontal="center" vertical="center"/>
    </xf>
    <xf numFmtId="0" fontId="510" fillId="0" borderId="5" xfId="1" applyFont="1" applyBorder="1" applyAlignment="1" applyProtection="1">
      <alignment horizontal="center" vertical="center"/>
    </xf>
    <xf numFmtId="0" fontId="512" fillId="0" borderId="8" xfId="1" applyFont="1" applyBorder="1" applyAlignment="1" applyProtection="1">
      <alignment horizontal="center" vertical="top" wrapText="1"/>
    </xf>
    <xf numFmtId="0" fontId="502" fillId="0" borderId="5" xfId="1" applyFont="1" applyBorder="1" applyAlignment="1">
      <protection locked="0"/>
    </xf>
    <xf numFmtId="0" fontId="503" fillId="2" borderId="3" xfId="1" applyFont="1" applyFill="1" applyBorder="1" applyAlignment="1" applyProtection="1">
      <alignment horizontal="left" vertical="center"/>
    </xf>
    <xf numFmtId="0" fontId="504" fillId="2" borderId="4" xfId="1" applyFont="1" applyFill="1" applyBorder="1" applyAlignment="1">
      <alignment horizontal="left" vertical="center"/>
      <protection locked="0"/>
    </xf>
    <xf numFmtId="164" fontId="505" fillId="2" borderId="3" xfId="1" applyNumberFormat="1" applyFont="1" applyFill="1" applyBorder="1" applyAlignment="1" applyProtection="1">
      <alignment horizontal="left" vertical="center"/>
    </xf>
    <xf numFmtId="0" fontId="506" fillId="3" borderId="3" xfId="1" applyFont="1" applyFill="1" applyBorder="1" applyAlignment="1" applyProtection="1">
      <alignment horizontal="center" vertical="top" wrapText="1"/>
    </xf>
    <xf numFmtId="0" fontId="507" fillId="3" borderId="4" xfId="1" applyFont="1" applyFill="1" applyBorder="1" applyAlignment="1" applyProtection="1">
      <alignment horizontal="center" vertical="top" wrapText="1"/>
    </xf>
    <xf numFmtId="0" fontId="508" fillId="3" borderId="5" xfId="1" applyFont="1" applyFill="1" applyBorder="1" applyAlignment="1" applyProtection="1">
      <alignment horizontal="center" vertical="top" wrapText="1"/>
    </xf>
    <xf numFmtId="0" fontId="514" fillId="3" borderId="4" xfId="1" applyFont="1" applyFill="1" applyBorder="1" applyAlignment="1" applyProtection="1"/>
    <xf numFmtId="0" fontId="523" fillId="3" borderId="3" xfId="1" applyFont="1" applyFill="1" applyBorder="1" applyAlignment="1" applyProtection="1">
      <alignment horizontal="center" vertical="top" wrapText="1"/>
    </xf>
    <xf numFmtId="0" fontId="524" fillId="3" borderId="5" xfId="1" applyFont="1" applyFill="1" applyBorder="1" applyAlignment="1" applyProtection="1">
      <alignment horizontal="center" vertical="top" wrapText="1"/>
    </xf>
    <xf numFmtId="165" fontId="531" fillId="0" borderId="3" xfId="1" applyNumberFormat="1" applyFont="1" applyBorder="1" applyAlignment="1" applyProtection="1">
      <alignment vertical="center" wrapText="1"/>
    </xf>
    <xf numFmtId="0" fontId="533" fillId="0" borderId="4" xfId="1" applyFont="1" applyBorder="1" applyAlignment="1" applyProtection="1">
      <alignment wrapText="1"/>
    </xf>
    <xf numFmtId="0" fontId="534" fillId="0" borderId="5" xfId="1" applyFont="1" applyBorder="1" applyAlignment="1" applyProtection="1">
      <alignment wrapText="1"/>
    </xf>
    <xf numFmtId="0" fontId="517" fillId="0" borderId="4" xfId="1" applyFont="1" applyBorder="1" applyAlignment="1">
      <alignment horizontal="right" vertical="center"/>
      <protection locked="0"/>
    </xf>
    <xf numFmtId="0" fontId="518" fillId="0" borderId="4" xfId="1" applyFont="1" applyBorder="1" applyAlignment="1" applyProtection="1">
      <alignment horizontal="right" vertical="center"/>
    </xf>
    <xf numFmtId="0" fontId="520" fillId="3" borderId="7" xfId="1" applyFont="1" applyFill="1" applyBorder="1" applyProtection="1">
      <alignment vertical="top"/>
    </xf>
    <xf numFmtId="0" fontId="521" fillId="3" borderId="15" xfId="1" applyFont="1" applyFill="1" applyBorder="1" applyProtection="1">
      <alignment vertical="top"/>
    </xf>
    <xf numFmtId="0" fontId="522" fillId="3" borderId="16" xfId="1" applyFont="1" applyFill="1" applyBorder="1" applyProtection="1">
      <alignment vertical="top"/>
    </xf>
    <xf numFmtId="0" fontId="526" fillId="3" borderId="17" xfId="1" applyFont="1" applyFill="1" applyBorder="1" applyAlignment="1" applyProtection="1"/>
    <xf numFmtId="0" fontId="527" fillId="3" borderId="18" xfId="1" applyFont="1" applyFill="1" applyBorder="1" applyAlignment="1" applyProtection="1"/>
    <xf numFmtId="49" fontId="525" fillId="3" borderId="7" xfId="1" applyNumberFormat="1" applyFont="1" applyFill="1" applyBorder="1" applyAlignment="1" applyProtection="1">
      <alignment horizontal="center" vertical="top" wrapText="1"/>
    </xf>
    <xf numFmtId="0" fontId="528" fillId="3" borderId="9" xfId="1" applyFont="1" applyFill="1" applyBorder="1" applyAlignment="1" applyProtection="1">
      <alignment vertical="center"/>
    </xf>
    <xf numFmtId="0" fontId="532" fillId="3" borderId="8" xfId="1" applyFont="1" applyFill="1" applyBorder="1" applyAlignment="1" applyProtection="1">
      <alignment vertical="center"/>
    </xf>
    <xf numFmtId="0" fontId="540" fillId="3" borderId="5" xfId="1" applyFont="1" applyFill="1" applyBorder="1" applyProtection="1">
      <alignment vertical="top"/>
    </xf>
    <xf numFmtId="165" fontId="541" fillId="0" borderId="3" xfId="1" applyNumberFormat="1" applyFont="1" applyBorder="1" applyAlignment="1" applyProtection="1">
      <alignment wrapText="1"/>
    </xf>
    <xf numFmtId="0" fontId="516" fillId="2" borderId="0" xfId="1" applyFont="1" applyFill="1" applyAlignment="1" applyProtection="1">
      <alignment horizontal="right" vertical="center"/>
    </xf>
    <xf numFmtId="0" fontId="536" fillId="0" borderId="3" xfId="1" applyFont="1" applyBorder="1" applyAlignment="1" applyProtection="1">
      <alignment vertical="center"/>
    </xf>
    <xf numFmtId="0" fontId="537" fillId="2" borderId="4" xfId="1" applyFont="1" applyFill="1" applyBorder="1" applyAlignment="1">
      <alignment horizontal="right" vertical="center"/>
      <protection locked="0"/>
    </xf>
    <xf numFmtId="0" fontId="538" fillId="2" borderId="3" xfId="1" applyFont="1" applyFill="1" applyBorder="1" applyAlignment="1" applyProtection="1">
      <alignment horizontal="right" vertical="center"/>
    </xf>
    <xf numFmtId="0" fontId="539" fillId="3" borderId="7" xfId="1" applyFont="1" applyFill="1" applyBorder="1" applyAlignment="1" applyProtection="1">
      <alignment horizontal="center" vertical="top"/>
    </xf>
    <xf numFmtId="0" fontId="544" fillId="3" borderId="7" xfId="1" applyFont="1" applyFill="1" applyBorder="1" applyAlignment="1" applyProtection="1">
      <alignment horizontal="center" vertical="center"/>
    </xf>
    <xf numFmtId="0" fontId="545" fillId="3" borderId="15" xfId="1" applyFont="1" applyFill="1" applyBorder="1" applyAlignment="1" applyProtection="1">
      <alignment horizontal="left" vertical="center"/>
    </xf>
    <xf numFmtId="0" fontId="546" fillId="3" borderId="16" xfId="1" applyFont="1" applyFill="1" applyBorder="1" applyAlignment="1" applyProtection="1"/>
    <xf numFmtId="0" fontId="549" fillId="0" borderId="5" xfId="1" applyFont="1" applyBorder="1" applyAlignment="1" applyProtection="1">
      <alignment horizontal="left"/>
    </xf>
    <xf numFmtId="0" fontId="551" fillId="2" borderId="3" xfId="1" applyFont="1" applyFill="1" applyBorder="1" applyAlignment="1" applyProtection="1">
      <alignment horizontal="left" vertical="center" indent="1"/>
    </xf>
    <xf numFmtId="164" fontId="543" fillId="2" borderId="3" xfId="1" applyNumberFormat="1" applyFont="1" applyFill="1" applyBorder="1" applyAlignment="1" applyProtection="1">
      <alignment vertical="center"/>
    </xf>
    <xf numFmtId="0" fontId="553" fillId="2" borderId="3" xfId="1" applyFont="1" applyFill="1" applyBorder="1" applyAlignment="1" applyProtection="1">
      <alignment vertical="center"/>
    </xf>
    <xf numFmtId="0" fontId="555" fillId="9" borderId="7" xfId="1" applyFont="1" applyFill="1" applyBorder="1" applyAlignment="1" applyProtection="1">
      <alignment horizontal="center" vertical="center"/>
    </xf>
    <xf numFmtId="0" fontId="559" fillId="9" borderId="8" xfId="1" applyFont="1" applyFill="1" applyBorder="1" applyAlignment="1" applyProtection="1"/>
    <xf numFmtId="0" fontId="556" fillId="9" borderId="15" xfId="1" applyFont="1" applyFill="1" applyBorder="1" applyAlignment="1" applyProtection="1">
      <alignment horizontal="left" vertical="center"/>
    </xf>
    <xf numFmtId="0" fontId="557" fillId="9" borderId="16" xfId="1" applyFont="1" applyFill="1" applyBorder="1" applyAlignment="1" applyProtection="1"/>
    <xf numFmtId="0" fontId="560" fillId="9" borderId="18" xfId="1" applyFont="1" applyFill="1" applyBorder="1" applyAlignment="1" applyProtection="1"/>
    <xf numFmtId="0" fontId="561" fillId="9" borderId="19" xfId="1" applyFont="1" applyFill="1" applyBorder="1" applyAlignment="1" applyProtection="1"/>
    <xf numFmtId="0" fontId="563" fillId="2" borderId="3" xfId="1" applyFont="1" applyFill="1" applyBorder="1" applyAlignment="1" applyProtection="1">
      <alignment vertical="center" wrapText="1"/>
    </xf>
    <xf numFmtId="0" fontId="4" fillId="2" borderId="0" xfId="1" applyFont="1" applyFill="1" applyAlignment="1" applyProtection="1">
      <alignment vertical="center"/>
    </xf>
    <xf numFmtId="0" fontId="554" fillId="0" borderId="3" xfId="1" applyFont="1" applyBorder="1" applyAlignment="1" applyProtection="1">
      <alignment vertical="center"/>
    </xf>
    <xf numFmtId="0" fontId="565" fillId="0" borderId="0" xfId="1" applyFont="1" applyAlignment="1" applyProtection="1">
      <alignment horizontal="left"/>
    </xf>
    <xf numFmtId="0" fontId="564" fillId="0" borderId="0" xfId="1" applyFont="1" applyAlignment="1" applyProtection="1"/>
    <xf numFmtId="49" fontId="595" fillId="2" borderId="14" xfId="1" applyNumberFormat="1" applyFont="1" applyFill="1" applyBorder="1" applyAlignment="1" applyProtection="1">
      <alignment horizontal="left" vertical="center" wrapText="1"/>
    </xf>
    <xf numFmtId="49" fontId="597" fillId="0" borderId="20" xfId="1" applyNumberFormat="1" applyFont="1" applyBorder="1" applyAlignment="1" applyProtection="1">
      <alignment wrapText="1"/>
    </xf>
    <xf numFmtId="0" fontId="611" fillId="3" borderId="3" xfId="1" applyFont="1" applyFill="1" applyBorder="1" applyAlignment="1" applyProtection="1">
      <alignment horizontal="center"/>
    </xf>
    <xf numFmtId="0" fontId="598" fillId="2" borderId="4" xfId="1" applyFont="1" applyFill="1" applyBorder="1" applyAlignment="1">
      <alignment horizontal="left" vertical="center"/>
      <protection locked="0"/>
    </xf>
    <xf numFmtId="0" fontId="604" fillId="3" borderId="3" xfId="1" applyFont="1" applyFill="1" applyBorder="1" applyAlignment="1" applyProtection="1">
      <alignment horizontal="center"/>
    </xf>
    <xf numFmtId="0" fontId="605" fillId="0" borderId="5" xfId="1" applyFont="1" applyBorder="1" applyAlignment="1" applyProtection="1"/>
    <xf numFmtId="0" fontId="608" fillId="3" borderId="3" xfId="1" applyFont="1" applyFill="1" applyBorder="1" applyAlignment="1" applyProtection="1"/>
    <xf numFmtId="166" fontId="609" fillId="3" borderId="4" xfId="1" applyNumberFormat="1" applyFont="1" applyFill="1" applyBorder="1" applyAlignment="1" applyProtection="1">
      <alignment horizontal="center"/>
    </xf>
    <xf numFmtId="0" fontId="606" fillId="3" borderId="4" xfId="1" applyFont="1" applyFill="1" applyBorder="1" applyAlignment="1" applyProtection="1"/>
    <xf numFmtId="166" fontId="607" fillId="3" borderId="5" xfId="1" applyNumberFormat="1" applyFont="1" applyFill="1" applyBorder="1" applyAlignment="1" applyProtection="1">
      <alignment horizontal="center"/>
    </xf>
    <xf numFmtId="166" fontId="616" fillId="3" borderId="8" xfId="1" applyNumberFormat="1" applyFont="1" applyFill="1" applyBorder="1" applyAlignment="1" applyProtection="1">
      <alignment horizontal="center"/>
    </xf>
    <xf numFmtId="0" fontId="164" fillId="3" borderId="0" xfId="1" applyFont="1" applyFill="1" applyAlignment="1" applyProtection="1">
      <alignment horizontal="left" vertical="center" wrapText="1"/>
    </xf>
    <xf numFmtId="0" fontId="625" fillId="3" borderId="0" xfId="1" applyFont="1" applyFill="1" applyAlignment="1" applyProtection="1">
      <alignment horizontal="center" vertical="center" wrapText="1"/>
    </xf>
    <xf numFmtId="0" fontId="37" fillId="3" borderId="0" xfId="1" applyFont="1" applyFill="1" applyAlignment="1" applyProtection="1"/>
    <xf numFmtId="0" fontId="626" fillId="3" borderId="14" xfId="1" applyFont="1" applyFill="1" applyBorder="1" applyAlignment="1" applyProtection="1">
      <alignment horizontal="center"/>
    </xf>
    <xf numFmtId="166" fontId="627" fillId="3" borderId="14" xfId="1" applyNumberFormat="1" applyFont="1" applyFill="1" applyBorder="1" applyAlignment="1" applyProtection="1">
      <alignment horizontal="center"/>
    </xf>
    <xf numFmtId="0" fontId="628" fillId="3" borderId="20" xfId="1" applyFont="1" applyFill="1" applyBorder="1" applyAlignment="1" applyProtection="1">
      <alignment horizontal="center"/>
    </xf>
    <xf numFmtId="3" fontId="629" fillId="3" borderId="20" xfId="1" applyNumberFormat="1" applyFont="1" applyFill="1" applyBorder="1" applyAlignment="1">
      <alignment horizontal="right" vertical="center"/>
      <protection locked="0"/>
    </xf>
    <xf numFmtId="0" fontId="599" fillId="3" borderId="3" xfId="1" applyFont="1" applyFill="1" applyBorder="1" applyAlignment="1" applyProtection="1">
      <alignment vertical="center"/>
    </xf>
    <xf numFmtId="0" fontId="631" fillId="0" borderId="4" xfId="1" applyFont="1" applyBorder="1" applyAlignment="1" applyProtection="1"/>
    <xf numFmtId="0" fontId="650" fillId="9" borderId="3" xfId="1" applyFont="1" applyFill="1" applyBorder="1" applyAlignment="1" applyProtection="1">
      <alignment horizontal="center" vertical="center"/>
    </xf>
    <xf numFmtId="0" fontId="652" fillId="9" borderId="5" xfId="1" applyFont="1" applyFill="1" applyBorder="1" applyAlignment="1" applyProtection="1">
      <alignment horizontal="center"/>
    </xf>
    <xf numFmtId="0" fontId="651" fillId="9" borderId="4" xfId="1" applyFont="1" applyFill="1" applyBorder="1" applyAlignment="1" applyProtection="1">
      <alignment horizontal="center"/>
    </xf>
    <xf numFmtId="0" fontId="630" fillId="0" borderId="4" xfId="1" applyFont="1" applyBorder="1" applyAlignment="1" applyProtection="1">
      <alignment vertical="center"/>
    </xf>
    <xf numFmtId="0" fontId="658" fillId="3" borderId="3" xfId="1" applyFont="1" applyFill="1" applyBorder="1" applyAlignment="1" applyProtection="1">
      <alignment horizontal="left" vertical="center"/>
    </xf>
    <xf numFmtId="0" fontId="661" fillId="0" borderId="5" xfId="1" applyFont="1" applyBorder="1" applyAlignment="1">
      <protection locked="0"/>
    </xf>
    <xf numFmtId="0" fontId="664" fillId="0" borderId="26" xfId="1" applyFont="1" applyBorder="1" applyAlignment="1">
      <alignment horizontal="left"/>
      <protection locked="0"/>
    </xf>
    <xf numFmtId="0" fontId="670" fillId="0" borderId="27" xfId="1" applyFont="1" applyBorder="1" applyAlignment="1">
      <protection locked="0"/>
    </xf>
    <xf numFmtId="0" fontId="659" fillId="3" borderId="3" xfId="1" applyFont="1" applyFill="1" applyBorder="1" applyAlignment="1" applyProtection="1"/>
    <xf numFmtId="49" fontId="660" fillId="3" borderId="8" xfId="1" applyNumberFormat="1" applyFont="1" applyFill="1" applyBorder="1" applyAlignment="1" applyProtection="1">
      <alignment wrapText="1"/>
    </xf>
    <xf numFmtId="0" fontId="665" fillId="0" borderId="27" xfId="1" applyFont="1" applyBorder="1" applyAlignment="1" applyProtection="1"/>
    <xf numFmtId="0" fontId="680" fillId="0" borderId="3" xfId="1" applyFont="1" applyBorder="1" applyAlignment="1" applyProtection="1">
      <alignment horizontal="left" vertical="center" wrapText="1"/>
    </xf>
    <xf numFmtId="0" fontId="673" fillId="3" borderId="15" xfId="1" applyFont="1" applyFill="1" applyBorder="1" applyAlignment="1" applyProtection="1">
      <alignment horizontal="left" vertical="center" wrapText="1"/>
    </xf>
    <xf numFmtId="0" fontId="674" fillId="3" borderId="16" xfId="1" applyFont="1" applyFill="1" applyBorder="1" applyAlignment="1" applyProtection="1">
      <alignment horizontal="center" vertical="center" wrapText="1"/>
    </xf>
    <xf numFmtId="0" fontId="675" fillId="3" borderId="17" xfId="1" applyFont="1" applyFill="1" applyBorder="1" applyAlignment="1" applyProtection="1">
      <alignment horizontal="center" vertical="center" wrapText="1"/>
    </xf>
    <xf numFmtId="0" fontId="676" fillId="3" borderId="18" xfId="1" applyFont="1" applyFill="1" applyBorder="1" applyAlignment="1" applyProtection="1">
      <alignment horizontal="center" vertical="center" wrapText="1"/>
    </xf>
    <xf numFmtId="0" fontId="677" fillId="3" borderId="19" xfId="1" applyFont="1" applyFill="1" applyBorder="1" applyAlignment="1" applyProtection="1">
      <alignment horizontal="center" vertical="center" wrapText="1"/>
    </xf>
    <xf numFmtId="0" fontId="678" fillId="0" borderId="3" xfId="1" applyFont="1" applyBorder="1" applyAlignment="1" applyProtection="1">
      <alignment horizontal="left" vertical="center"/>
    </xf>
    <xf numFmtId="0" fontId="672" fillId="2" borderId="5" xfId="1" applyFont="1" applyFill="1" applyBorder="1" applyAlignment="1">
      <alignment horizontal="left"/>
      <protection locked="0"/>
    </xf>
    <xf numFmtId="0" fontId="681" fillId="3" borderId="7" xfId="1" applyFont="1" applyFill="1" applyBorder="1" applyAlignment="1" applyProtection="1">
      <alignment horizontal="center" vertical="center" wrapText="1"/>
    </xf>
    <xf numFmtId="0" fontId="685" fillId="0" borderId="9" xfId="1" applyFont="1" applyBorder="1" applyAlignment="1" applyProtection="1">
      <alignment horizontal="center" vertical="center"/>
    </xf>
    <xf numFmtId="0" fontId="687" fillId="0" borderId="8" xfId="1" applyFont="1" applyBorder="1" applyAlignment="1" applyProtection="1">
      <alignment horizontal="center" vertical="center"/>
    </xf>
    <xf numFmtId="0" fontId="682" fillId="3" borderId="7" xfId="1" applyFont="1" applyFill="1" applyBorder="1" applyAlignment="1" applyProtection="1">
      <alignment horizontal="left" vertical="center" wrapText="1"/>
    </xf>
    <xf numFmtId="0" fontId="683" fillId="3" borderId="4" xfId="1" applyFont="1" applyFill="1" applyBorder="1" applyAlignment="1" applyProtection="1"/>
    <xf numFmtId="0" fontId="684" fillId="3" borderId="5" xfId="1" applyFont="1" applyFill="1" applyBorder="1" applyAlignment="1" applyProtection="1"/>
    <xf numFmtId="0" fontId="699" fillId="3" borderId="4" xfId="1" applyFont="1" applyFill="1" applyBorder="1" applyAlignment="1" applyProtection="1">
      <alignment horizontal="center" vertical="center"/>
    </xf>
    <xf numFmtId="0" fontId="700" fillId="3" borderId="5" xfId="1" applyFont="1" applyFill="1" applyBorder="1" applyAlignment="1" applyProtection="1">
      <alignment horizontal="center" vertical="center"/>
    </xf>
    <xf numFmtId="0" fontId="703" fillId="3" borderId="9" xfId="1" applyFont="1" applyFill="1" applyBorder="1" applyAlignment="1" applyProtection="1">
      <alignment horizontal="center" vertical="center"/>
    </xf>
    <xf numFmtId="0" fontId="706" fillId="3" borderId="8" xfId="1" applyFont="1" applyFill="1" applyBorder="1" applyAlignment="1" applyProtection="1">
      <alignment horizontal="center" vertical="center"/>
    </xf>
    <xf numFmtId="0" fontId="694" fillId="0" borderId="3" xfId="1" applyFont="1" applyBorder="1" applyAlignment="1">
      <alignment horizontal="left" vertical="center"/>
      <protection locked="0"/>
    </xf>
    <xf numFmtId="0" fontId="695" fillId="2" borderId="4" xfId="1" applyFont="1" applyFill="1" applyBorder="1" applyAlignment="1">
      <alignment horizontal="left" vertical="center"/>
      <protection locked="0"/>
    </xf>
    <xf numFmtId="0" fontId="697" fillId="3" borderId="15" xfId="1" applyFont="1" applyFill="1" applyBorder="1" applyAlignment="1" applyProtection="1">
      <alignment horizontal="left" vertical="center" wrapText="1"/>
    </xf>
    <xf numFmtId="0" fontId="698" fillId="3" borderId="16" xfId="1" applyFont="1" applyFill="1" applyBorder="1" applyAlignment="1" applyProtection="1">
      <alignment horizontal="center" vertical="center" wrapText="1"/>
    </xf>
    <xf numFmtId="0" fontId="701" fillId="3" borderId="17" xfId="1" applyFont="1" applyFill="1" applyBorder="1" applyAlignment="1" applyProtection="1">
      <alignment horizontal="center" vertical="center" wrapText="1"/>
    </xf>
    <xf numFmtId="0" fontId="702" fillId="0" borderId="13" xfId="1" applyFont="1" applyBorder="1" applyAlignment="1" applyProtection="1">
      <alignment horizontal="center" vertical="center"/>
    </xf>
    <xf numFmtId="0" fontId="704" fillId="3" borderId="18" xfId="1" applyFont="1" applyFill="1" applyBorder="1" applyAlignment="1" applyProtection="1">
      <alignment horizontal="center" vertical="center" wrapText="1"/>
    </xf>
    <xf numFmtId="0" fontId="705" fillId="0" borderId="19" xfId="1" applyFont="1" applyBorder="1" applyAlignment="1" applyProtection="1">
      <alignment horizontal="center" vertical="center"/>
    </xf>
    <xf numFmtId="0" fontId="714" fillId="3" borderId="5" xfId="1" applyFont="1" applyFill="1" applyBorder="1" applyAlignment="1" applyProtection="1"/>
    <xf numFmtId="164" fontId="693" fillId="2" borderId="5" xfId="1" applyNumberFormat="1" applyFont="1" applyFill="1" applyBorder="1" applyAlignment="1" applyProtection="1">
      <alignment vertical="center"/>
    </xf>
    <xf numFmtId="165" fontId="721" fillId="3" borderId="7" xfId="1" applyNumberFormat="1" applyFont="1" applyFill="1" applyBorder="1" applyAlignment="1" applyProtection="1">
      <alignment horizontal="left" vertical="center" wrapText="1"/>
    </xf>
    <xf numFmtId="0" fontId="723" fillId="3" borderId="8" xfId="1" applyFont="1" applyFill="1" applyBorder="1" applyAlignment="1" applyProtection="1">
      <alignment horizontal="left" vertical="center"/>
    </xf>
    <xf numFmtId="165" fontId="722" fillId="3" borderId="7" xfId="1" applyNumberFormat="1" applyFont="1" applyFill="1" applyBorder="1" applyAlignment="1" applyProtection="1">
      <alignment horizontal="center" vertical="center" wrapText="1"/>
    </xf>
    <xf numFmtId="0" fontId="731" fillId="3" borderId="3" xfId="1" applyFont="1" applyFill="1" applyBorder="1" applyAlignment="1" applyProtection="1"/>
    <xf numFmtId="165" fontId="732" fillId="3" borderId="4" xfId="1" applyNumberFormat="1" applyFont="1" applyFill="1" applyBorder="1" applyAlignment="1" applyProtection="1">
      <alignment horizontal="right" vertical="center"/>
    </xf>
    <xf numFmtId="0" fontId="728" fillId="3" borderId="5" xfId="1" applyFont="1" applyFill="1" applyBorder="1" applyAlignment="1" applyProtection="1"/>
    <xf numFmtId="165" fontId="727" fillId="3" borderId="3" xfId="1" applyNumberFormat="1" applyFont="1" applyFill="1" applyBorder="1" applyAlignment="1" applyProtection="1">
      <alignment vertical="center"/>
    </xf>
    <xf numFmtId="165" fontId="738" fillId="3" borderId="3" xfId="1" applyNumberFormat="1" applyFont="1" applyFill="1" applyBorder="1" applyAlignment="1" applyProtection="1">
      <alignment horizontal="right" vertical="center"/>
    </xf>
    <xf numFmtId="165" fontId="739" fillId="3" borderId="5" xfId="1" applyNumberFormat="1" applyFont="1" applyFill="1" applyBorder="1" applyAlignment="1" applyProtection="1">
      <alignment horizontal="right" vertical="center"/>
    </xf>
    <xf numFmtId="165" fontId="740" fillId="3" borderId="15" xfId="1" applyNumberFormat="1" applyFont="1" applyFill="1" applyBorder="1" applyAlignment="1" applyProtection="1">
      <alignment horizontal="right" vertical="center"/>
    </xf>
    <xf numFmtId="165" fontId="741" fillId="3" borderId="12" xfId="1" applyNumberFormat="1" applyFont="1" applyFill="1" applyBorder="1" applyAlignment="1" applyProtection="1">
      <alignment horizontal="right" vertical="center"/>
    </xf>
    <xf numFmtId="165" fontId="742" fillId="3" borderId="16" xfId="1" applyNumberFormat="1" applyFont="1" applyFill="1" applyBorder="1" applyAlignment="1" applyProtection="1">
      <alignment horizontal="right" vertical="center"/>
    </xf>
    <xf numFmtId="165" fontId="743" fillId="3" borderId="18" xfId="1" applyNumberFormat="1" applyFont="1" applyFill="1" applyBorder="1" applyAlignment="1" applyProtection="1">
      <alignment vertical="center"/>
    </xf>
    <xf numFmtId="165" fontId="744" fillId="3" borderId="20" xfId="1" applyNumberFormat="1" applyFont="1" applyFill="1" applyBorder="1" applyAlignment="1" applyProtection="1">
      <alignment horizontal="right" vertical="center"/>
    </xf>
    <xf numFmtId="165" fontId="745" fillId="3" borderId="19" xfId="1" applyNumberFormat="1" applyFont="1" applyFill="1" applyBorder="1" applyAlignment="1" applyProtection="1">
      <alignment horizontal="right" vertical="center"/>
    </xf>
    <xf numFmtId="165" fontId="746" fillId="3" borderId="17" xfId="1" applyNumberFormat="1" applyFont="1" applyFill="1" applyBorder="1" applyAlignment="1" applyProtection="1">
      <alignment horizontal="right" vertical="center"/>
    </xf>
    <xf numFmtId="165" fontId="747" fillId="3" borderId="14" xfId="1" applyNumberFormat="1" applyFont="1" applyFill="1" applyBorder="1" applyAlignment="1" applyProtection="1">
      <alignment horizontal="right" vertical="center"/>
    </xf>
    <xf numFmtId="165" fontId="748" fillId="3" borderId="13" xfId="1" applyNumberFormat="1" applyFont="1" applyFill="1" applyBorder="1" applyAlignment="1" applyProtection="1">
      <alignment horizontal="right" vertical="center"/>
    </xf>
    <xf numFmtId="165" fontId="749" fillId="3" borderId="18" xfId="1" applyNumberFormat="1" applyFont="1" applyFill="1" applyBorder="1" applyAlignment="1" applyProtection="1">
      <alignment horizontal="right" vertical="center"/>
    </xf>
    <xf numFmtId="165" fontId="750" fillId="3" borderId="3" xfId="1" applyNumberFormat="1" applyFont="1" applyFill="1" applyBorder="1" applyAlignment="1" applyProtection="1">
      <alignment horizontal="center" vertical="center" wrapText="1"/>
    </xf>
    <xf numFmtId="3" fontId="757" fillId="3" borderId="3" xfId="1" applyNumberFormat="1" applyFont="1" applyFill="1" applyBorder="1" applyAlignment="1" applyProtection="1">
      <alignment horizontal="right" vertical="center"/>
    </xf>
    <xf numFmtId="3" fontId="758" fillId="3" borderId="5" xfId="1" applyNumberFormat="1" applyFont="1" applyFill="1" applyBorder="1" applyAlignment="1">
      <alignment horizontal="right" vertical="center"/>
      <protection locked="0"/>
    </xf>
    <xf numFmtId="165" fontId="752" fillId="3" borderId="15" xfId="1" applyNumberFormat="1" applyFont="1" applyFill="1" applyBorder="1" applyAlignment="1" applyProtection="1">
      <alignment horizontal="center" vertical="center"/>
    </xf>
    <xf numFmtId="165" fontId="753" fillId="3" borderId="16" xfId="1" applyNumberFormat="1" applyFont="1" applyFill="1" applyBorder="1" applyAlignment="1" applyProtection="1">
      <alignment horizontal="center" vertical="center"/>
    </xf>
    <xf numFmtId="3" fontId="754" fillId="3" borderId="18" xfId="1" applyNumberFormat="1" applyFont="1" applyFill="1" applyBorder="1" applyAlignment="1" applyProtection="1">
      <alignment horizontal="right" vertical="center"/>
    </xf>
    <xf numFmtId="3" fontId="755" fillId="3" borderId="19" xfId="1" applyNumberFormat="1" applyFont="1" applyFill="1" applyBorder="1" applyAlignment="1" applyProtection="1">
      <alignment horizontal="right" vertical="center"/>
    </xf>
    <xf numFmtId="3" fontId="759" fillId="3" borderId="5" xfId="1" applyNumberFormat="1" applyFont="1" applyFill="1" applyBorder="1" applyAlignment="1" applyProtection="1">
      <alignment horizontal="right" vertical="center"/>
    </xf>
    <xf numFmtId="3" fontId="780" fillId="4" borderId="3" xfId="1" applyNumberFormat="1" applyFont="1" applyFill="1" applyBorder="1" applyAlignment="1" applyProtection="1">
      <alignment horizontal="right" vertical="center"/>
    </xf>
    <xf numFmtId="3" fontId="781" fillId="4" borderId="4" xfId="1" applyNumberFormat="1" applyFont="1" applyFill="1" applyBorder="1" applyAlignment="1" applyProtection="1">
      <alignment horizontal="right" vertical="center"/>
    </xf>
    <xf numFmtId="3" fontId="782" fillId="4" borderId="5" xfId="1" applyNumberFormat="1" applyFont="1" applyFill="1" applyBorder="1" applyAlignment="1" applyProtection="1">
      <alignment horizontal="right" vertical="center"/>
    </xf>
    <xf numFmtId="0" fontId="764" fillId="0" borderId="3" xfId="1" applyFont="1" applyBorder="1" applyAlignment="1">
      <alignment horizontal="left" vertical="center"/>
      <protection locked="0"/>
    </xf>
    <xf numFmtId="0" fontId="765" fillId="0" borderId="4" xfId="1" applyFont="1" applyBorder="1" applyAlignment="1">
      <alignment vertical="center"/>
      <protection locked="0"/>
    </xf>
    <xf numFmtId="0" fontId="766" fillId="0" borderId="5" xfId="1" applyFont="1" applyBorder="1" applyAlignment="1" applyProtection="1">
      <alignment vertical="center"/>
    </xf>
    <xf numFmtId="0" fontId="785" fillId="0" borderId="8" xfId="1" applyFont="1" applyBorder="1" applyAlignment="1" applyProtection="1">
      <alignment horizontal="center" vertical="center" wrapText="1"/>
    </xf>
    <xf numFmtId="165" fontId="804" fillId="3" borderId="7" xfId="1" applyNumberFormat="1" applyFont="1" applyFill="1" applyBorder="1" applyAlignment="1" applyProtection="1">
      <alignment horizontal="center" vertical="center" wrapText="1"/>
    </xf>
    <xf numFmtId="165" fontId="805" fillId="3" borderId="3" xfId="1" applyNumberFormat="1" applyFont="1" applyFill="1" applyBorder="1" applyAlignment="1" applyProtection="1">
      <alignment horizontal="center" vertical="center" wrapText="1"/>
    </xf>
    <xf numFmtId="49" fontId="796" fillId="3" borderId="7" xfId="1" applyNumberFormat="1" applyFont="1" applyFill="1" applyBorder="1" applyAlignment="1">
      <alignment horizontal="center" vertical="center" wrapText="1"/>
      <protection locked="0"/>
    </xf>
    <xf numFmtId="49" fontId="799" fillId="3" borderId="8" xfId="1" applyNumberFormat="1" applyFont="1" applyFill="1" applyBorder="1" applyAlignment="1">
      <alignment horizontal="center" vertical="center" wrapText="1"/>
      <protection locked="0"/>
    </xf>
    <xf numFmtId="49" fontId="792" fillId="3" borderId="3" xfId="1" applyNumberFormat="1" applyFont="1" applyFill="1" applyBorder="1" applyAlignment="1" applyProtection="1">
      <alignment horizontal="center" vertical="center" wrapText="1"/>
    </xf>
    <xf numFmtId="49" fontId="793" fillId="3" borderId="4" xfId="1" applyNumberFormat="1" applyFont="1" applyFill="1" applyBorder="1" applyAlignment="1" applyProtection="1">
      <alignment wrapText="1"/>
    </xf>
    <xf numFmtId="49" fontId="794" fillId="3" borderId="5" xfId="1" applyNumberFormat="1" applyFont="1" applyFill="1" applyBorder="1" applyAlignment="1" applyProtection="1">
      <alignment wrapText="1"/>
    </xf>
    <xf numFmtId="165" fontId="806" fillId="3" borderId="7" xfId="1" applyNumberFormat="1" applyFont="1" applyFill="1" applyBorder="1" applyAlignment="1">
      <alignment horizontal="center" vertical="center" wrapText="1"/>
      <protection locked="0"/>
    </xf>
    <xf numFmtId="0" fontId="810" fillId="3" borderId="9" xfId="1" applyFont="1" applyFill="1" applyBorder="1" applyAlignment="1" applyProtection="1">
      <alignment horizontal="left" vertical="center"/>
    </xf>
    <xf numFmtId="49" fontId="812" fillId="3" borderId="7" xfId="1" applyNumberFormat="1" applyFont="1" applyFill="1" applyBorder="1" applyAlignment="1" applyProtection="1">
      <alignment horizontal="center" vertical="center" wrapText="1"/>
    </xf>
    <xf numFmtId="49" fontId="814" fillId="3" borderId="8" xfId="1" applyNumberFormat="1" applyFont="1" applyFill="1" applyBorder="1" applyAlignment="1" applyProtection="1">
      <alignment horizontal="center" wrapText="1"/>
    </xf>
    <xf numFmtId="0" fontId="823" fillId="0" borderId="9" xfId="1" applyFont="1" applyBorder="1" applyAlignment="1">
      <alignment horizontal="center"/>
      <protection locked="0"/>
    </xf>
    <xf numFmtId="0" fontId="824" fillId="0" borderId="8" xfId="1" applyFont="1" applyBorder="1" applyAlignment="1">
      <alignment horizontal="center"/>
      <protection locked="0"/>
    </xf>
    <xf numFmtId="49" fontId="821" fillId="3" borderId="4" xfId="1" applyNumberFormat="1" applyFont="1" applyFill="1" applyBorder="1" applyAlignment="1" applyProtection="1">
      <alignment horizontal="center" wrapText="1"/>
    </xf>
    <xf numFmtId="49" fontId="822" fillId="3" borderId="5" xfId="1" applyNumberFormat="1" applyFont="1" applyFill="1" applyBorder="1" applyAlignment="1" applyProtection="1">
      <alignment horizontal="center" wrapText="1"/>
    </xf>
    <xf numFmtId="49" fontId="811" fillId="3" borderId="7" xfId="1" applyNumberFormat="1" applyFont="1" applyFill="1" applyBorder="1" applyAlignment="1" applyProtection="1">
      <alignment horizontal="left" vertical="center" wrapText="1"/>
    </xf>
    <xf numFmtId="49" fontId="813" fillId="3" borderId="9" xfId="1" applyNumberFormat="1" applyFont="1" applyFill="1" applyBorder="1" applyAlignment="1" applyProtection="1">
      <alignment horizontal="center" wrapText="1"/>
    </xf>
    <xf numFmtId="0" fontId="819" fillId="3" borderId="3" xfId="1" applyFont="1" applyFill="1" applyBorder="1" applyAlignment="1" applyProtection="1">
      <alignment horizontal="center"/>
    </xf>
    <xf numFmtId="0" fontId="820" fillId="0" borderId="8" xfId="1" applyFont="1" applyBorder="1" applyAlignment="1" applyProtection="1">
      <alignment horizontal="left" vertical="center"/>
    </xf>
    <xf numFmtId="0" fontId="825" fillId="0" borderId="9" xfId="1" applyFont="1" applyBorder="1" applyAlignment="1" applyProtection="1">
      <alignment horizontal="left" vertical="center"/>
    </xf>
    <xf numFmtId="167" fontId="829" fillId="2" borderId="3" xfId="1" applyNumberFormat="1" applyFont="1" applyFill="1" applyBorder="1" applyAlignment="1">
      <alignment vertical="center"/>
      <protection locked="0"/>
    </xf>
    <xf numFmtId="0" fontId="831" fillId="2" borderId="3" xfId="1" applyFont="1" applyFill="1" applyBorder="1" applyAlignment="1">
      <alignment vertical="center"/>
      <protection locked="0"/>
    </xf>
    <xf numFmtId="0" fontId="832" fillId="3" borderId="4" xfId="1" applyFont="1" applyFill="1" applyBorder="1" applyAlignment="1" applyProtection="1"/>
    <xf numFmtId="3" fontId="843" fillId="3" borderId="0" xfId="1" applyNumberFormat="1" applyFont="1" applyFill="1" applyAlignment="1" applyProtection="1">
      <alignment horizontal="right" vertical="center"/>
    </xf>
    <xf numFmtId="165" fontId="838" fillId="3" borderId="0" xfId="1" applyNumberFormat="1" applyFont="1" applyFill="1" applyAlignment="1" applyProtection="1">
      <alignment vertical="center"/>
    </xf>
    <xf numFmtId="165" fontId="839" fillId="3" borderId="7" xfId="1" applyNumberFormat="1" applyFont="1" applyFill="1" applyBorder="1" applyAlignment="1" applyProtection="1">
      <alignment vertical="center"/>
    </xf>
    <xf numFmtId="165" fontId="841" fillId="3" borderId="9" xfId="1" applyNumberFormat="1" applyFont="1" applyFill="1" applyBorder="1" applyAlignment="1" applyProtection="1">
      <alignment vertical="center"/>
    </xf>
    <xf numFmtId="165" fontId="853" fillId="3" borderId="8" xfId="1" applyNumberFormat="1" applyFont="1" applyFill="1" applyBorder="1" applyAlignment="1" applyProtection="1">
      <alignment vertical="center"/>
    </xf>
    <xf numFmtId="3" fontId="844" fillId="3" borderId="3" xfId="1" applyNumberFormat="1" applyFont="1" applyFill="1" applyBorder="1" applyAlignment="1" applyProtection="1">
      <alignment horizontal="right" vertical="center"/>
    </xf>
    <xf numFmtId="3" fontId="845" fillId="3" borderId="5" xfId="1" applyNumberFormat="1" applyFont="1" applyFill="1" applyBorder="1" applyAlignment="1" applyProtection="1">
      <alignment horizontal="right" vertical="center"/>
    </xf>
    <xf numFmtId="3" fontId="846" fillId="3" borderId="7" xfId="1" applyNumberFormat="1" applyFont="1" applyFill="1" applyBorder="1" applyAlignment="1" applyProtection="1">
      <alignment horizontal="right" vertical="center"/>
    </xf>
    <xf numFmtId="3" fontId="847" fillId="3" borderId="8" xfId="1" applyNumberFormat="1" applyFont="1" applyFill="1" applyBorder="1" applyAlignment="1" applyProtection="1">
      <alignment horizontal="right" vertical="center"/>
    </xf>
    <xf numFmtId="165" fontId="837" fillId="3" borderId="17" xfId="1" applyNumberFormat="1" applyFont="1" applyFill="1" applyBorder="1" applyAlignment="1" applyProtection="1">
      <alignment vertical="center"/>
    </xf>
    <xf numFmtId="3" fontId="842" fillId="3" borderId="17" xfId="1" applyNumberFormat="1" applyFont="1" applyFill="1" applyBorder="1" applyAlignment="1" applyProtection="1">
      <alignment horizontal="right" vertical="center"/>
    </xf>
    <xf numFmtId="165" fontId="848" fillId="3" borderId="3" xfId="1" applyNumberFormat="1" applyFont="1" applyFill="1" applyBorder="1" applyAlignment="1" applyProtection="1">
      <alignment vertical="center"/>
    </xf>
    <xf numFmtId="165" fontId="849" fillId="3" borderId="5" xfId="1" applyNumberFormat="1" applyFont="1" applyFill="1" applyBorder="1" applyAlignment="1" applyProtection="1">
      <alignment vertical="center"/>
    </xf>
    <xf numFmtId="3" fontId="851" fillId="3" borderId="15" xfId="1" applyNumberFormat="1" applyFont="1" applyFill="1" applyBorder="1" applyAlignment="1" applyProtection="1">
      <alignment horizontal="right" vertical="center"/>
    </xf>
    <xf numFmtId="0" fontId="852" fillId="3" borderId="12" xfId="1" applyFont="1" applyFill="1" applyBorder="1" applyAlignment="1" applyProtection="1"/>
    <xf numFmtId="0" fontId="854" fillId="3" borderId="13" xfId="1" applyFont="1" applyFill="1" applyBorder="1" applyAlignment="1" applyProtection="1"/>
    <xf numFmtId="165" fontId="856" fillId="3" borderId="18" xfId="1" applyNumberFormat="1" applyFont="1" applyFill="1" applyBorder="1" applyAlignment="1" applyProtection="1">
      <alignment vertical="center"/>
    </xf>
    <xf numFmtId="0" fontId="857" fillId="0" borderId="5" xfId="1" applyFont="1" applyBorder="1" applyAlignment="1">
      <alignment vertical="center"/>
      <protection locked="0"/>
    </xf>
    <xf numFmtId="0" fontId="861" fillId="2" borderId="0" xfId="1" applyFont="1" applyFill="1" applyAlignment="1" applyProtection="1">
      <alignment horizontal="left"/>
    </xf>
    <xf numFmtId="0" fontId="864" fillId="3" borderId="7" xfId="1" applyFont="1" applyFill="1" applyBorder="1" applyAlignment="1" applyProtection="1">
      <alignment vertical="center"/>
    </xf>
    <xf numFmtId="0" fontId="874" fillId="2" borderId="0" xfId="1" applyFont="1" applyFill="1" applyAlignment="1" applyProtection="1"/>
    <xf numFmtId="0" fontId="878" fillId="3" borderId="9" xfId="1" applyFont="1" applyFill="1" applyBorder="1" applyAlignment="1" applyProtection="1">
      <alignment vertical="center"/>
    </xf>
    <xf numFmtId="0" fontId="886" fillId="3" borderId="8" xfId="1" applyFont="1" applyFill="1" applyBorder="1" applyAlignment="1" applyProtection="1">
      <alignment vertical="center"/>
    </xf>
    <xf numFmtId="165" fontId="881" fillId="3" borderId="8" xfId="1" applyNumberFormat="1" applyFont="1" applyFill="1" applyBorder="1" applyAlignment="1" applyProtection="1">
      <alignment horizontal="left" vertical="center" wrapText="1"/>
    </xf>
    <xf numFmtId="165" fontId="882" fillId="3" borderId="8" xfId="1" applyNumberFormat="1" applyFont="1" applyFill="1" applyBorder="1" applyAlignment="1" applyProtection="1">
      <alignment horizontal="right" vertical="center"/>
    </xf>
    <xf numFmtId="0" fontId="888" fillId="2" borderId="4" xfId="1" applyFont="1" applyFill="1" applyBorder="1" applyAlignment="1" applyProtection="1">
      <alignment horizontal="left" vertical="center"/>
    </xf>
    <xf numFmtId="0" fontId="889" fillId="2" borderId="5" xfId="1" applyFont="1" applyFill="1" applyBorder="1" applyAlignment="1" applyProtection="1">
      <alignment horizontal="left" vertical="center"/>
    </xf>
    <xf numFmtId="0" fontId="893" fillId="2" borderId="4" xfId="1" applyFont="1" applyFill="1" applyBorder="1" applyAlignment="1">
      <alignment horizontal="left" vertical="center"/>
      <protection locked="0"/>
    </xf>
    <xf numFmtId="167" fontId="894" fillId="2" borderId="4" xfId="1" applyNumberFormat="1" applyFont="1" applyFill="1" applyBorder="1" applyAlignment="1">
      <alignment horizontal="left" vertical="center"/>
      <protection locked="0"/>
    </xf>
    <xf numFmtId="0" fontId="895" fillId="3" borderId="3" xfId="1" applyFont="1" applyFill="1" applyBorder="1" applyAlignment="1" applyProtection="1">
      <alignment horizontal="center"/>
    </xf>
    <xf numFmtId="0" fontId="896" fillId="3" borderId="5" xfId="1" applyFont="1" applyFill="1" applyBorder="1" applyAlignment="1" applyProtection="1">
      <alignment horizontal="center"/>
    </xf>
    <xf numFmtId="165" fontId="903" fillId="3" borderId="7" xfId="1" applyNumberFormat="1" applyFont="1" applyFill="1" applyBorder="1" applyAlignment="1" applyProtection="1">
      <alignment horizontal="center" vertical="center"/>
    </xf>
    <xf numFmtId="165" fontId="904" fillId="3" borderId="9" xfId="1" applyNumberFormat="1" applyFont="1" applyFill="1" applyBorder="1" applyAlignment="1" applyProtection="1">
      <alignment horizontal="center" vertical="center"/>
    </xf>
    <xf numFmtId="165" fontId="905" fillId="3" borderId="8" xfId="1" applyNumberFormat="1" applyFont="1" applyFill="1" applyBorder="1" applyAlignment="1" applyProtection="1">
      <alignment horizontal="center" vertical="center"/>
    </xf>
    <xf numFmtId="0" fontId="915" fillId="0" borderId="0" xfId="1" applyFont="1" applyAlignment="1">
      <alignment horizontal="right" vertical="top"/>
      <protection locked="0"/>
    </xf>
    <xf numFmtId="0" fontId="880" fillId="2" borderId="0" xfId="1" applyFont="1" applyFill="1" applyAlignment="1" applyProtection="1">
      <alignment horizontal="right"/>
    </xf>
    <xf numFmtId="165" fontId="918" fillId="3" borderId="7" xfId="1" applyNumberFormat="1" applyFont="1" applyFill="1" applyBorder="1" applyAlignment="1" applyProtection="1">
      <alignment horizontal="center" vertical="center"/>
    </xf>
    <xf numFmtId="165" fontId="920" fillId="3" borderId="8" xfId="1" applyNumberFormat="1" applyFont="1" applyFill="1" applyBorder="1" applyAlignment="1" applyProtection="1">
      <alignment horizontal="center" vertical="center"/>
    </xf>
    <xf numFmtId="0" fontId="934" fillId="0" borderId="8" xfId="1" applyFont="1" applyBorder="1">
      <alignment vertical="top"/>
      <protection locked="0"/>
    </xf>
  </cellXfs>
  <cellStyles count="2">
    <cellStyle name="Normal" xfId="1" xr:uid="{00000000-0005-0000-0000-000000000000}"/>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4</xdr:col>
      <xdr:colOff>0</xdr:colOff>
      <xdr:row>0</xdr:row>
      <xdr:rowOff>0</xdr:rowOff>
    </xdr:from>
    <xdr:to>
      <xdr:col>5</xdr:col>
      <xdr:colOff>0</xdr:colOff>
      <xdr:row>0</xdr:row>
      <xdr:rowOff>0</xdr:rowOff>
    </xdr:to>
    <xdr:sp macro="" textlink="">
      <xdr:nvSpPr>
        <xdr:cNvPr id="2" name="Line 1">
          <a:extLst>
            <a:ext uri="{FF2B5EF4-FFF2-40B4-BE49-F238E27FC236}">
              <a16:creationId xmlns:a16="http://schemas.microsoft.com/office/drawing/2014/main" id="{00000000-0008-0000-0100-000002000000}"/>
            </a:ext>
          </a:extLst>
        </xdr:cNvPr>
        <xdr:cNvSpPr/>
      </xdr:nvSpPr>
      <xdr:spPr>
        <a:xfrm>
          <a:off x="7258050" y="0"/>
          <a:ext cx="1323975" cy="0"/>
        </a:xfrm>
        <a:prstGeom prst="line">
          <a:avLst/>
        </a:prstGeom>
        <a:noFill/>
        <a:ln w="9525">
          <a:solidFill>
            <a:srgbClr val="000000"/>
          </a:solidFill>
          <a:prstDash val="solid"/>
          <a:headEnd type="none"/>
          <a:tailEnd type="none"/>
        </a:ln>
      </xdr:spPr>
    </xdr:sp>
    <xdr:clientData/>
  </xdr:twoCellAnchor>
  <xdr:twoCellAnchor>
    <xdr:from>
      <xdr:col>4</xdr:col>
      <xdr:colOff>0</xdr:colOff>
      <xdr:row>0</xdr:row>
      <xdr:rowOff>0</xdr:rowOff>
    </xdr:from>
    <xdr:to>
      <xdr:col>5</xdr:col>
      <xdr:colOff>0</xdr:colOff>
      <xdr:row>0</xdr:row>
      <xdr:rowOff>0</xdr:rowOff>
    </xdr:to>
    <xdr:sp macro="" textlink="">
      <xdr:nvSpPr>
        <xdr:cNvPr id="3" name="Line 2">
          <a:extLst>
            <a:ext uri="{FF2B5EF4-FFF2-40B4-BE49-F238E27FC236}">
              <a16:creationId xmlns:a16="http://schemas.microsoft.com/office/drawing/2014/main" id="{00000000-0008-0000-0100-000003000000}"/>
            </a:ext>
          </a:extLst>
        </xdr:cNvPr>
        <xdr:cNvSpPr/>
      </xdr:nvSpPr>
      <xdr:spPr>
        <a:xfrm>
          <a:off x="7258050" y="0"/>
          <a:ext cx="1323975" cy="0"/>
        </a:xfrm>
        <a:prstGeom prst="line">
          <a:avLst/>
        </a:prstGeom>
        <a:noFill/>
        <a:ln w="9525">
          <a:solidFill>
            <a:srgbClr val="000000"/>
          </a:solidFill>
          <a:prstDash val="solid"/>
          <a:headEnd type="none"/>
          <a:tailEnd type="none"/>
        </a:ln>
      </xdr:spPr>
    </xdr:sp>
    <xdr:clientData/>
  </xdr:twoCellAnchor>
  <xdr:twoCellAnchor>
    <xdr:from>
      <xdr:col>4</xdr:col>
      <xdr:colOff>0</xdr:colOff>
      <xdr:row>0</xdr:row>
      <xdr:rowOff>0</xdr:rowOff>
    </xdr:from>
    <xdr:to>
      <xdr:col>5</xdr:col>
      <xdr:colOff>0</xdr:colOff>
      <xdr:row>0</xdr:row>
      <xdr:rowOff>0</xdr:rowOff>
    </xdr:to>
    <xdr:sp macro="" textlink="">
      <xdr:nvSpPr>
        <xdr:cNvPr id="4" name="Line 3">
          <a:extLst>
            <a:ext uri="{FF2B5EF4-FFF2-40B4-BE49-F238E27FC236}">
              <a16:creationId xmlns:a16="http://schemas.microsoft.com/office/drawing/2014/main" id="{00000000-0008-0000-0100-000004000000}"/>
            </a:ext>
          </a:extLst>
        </xdr:cNvPr>
        <xdr:cNvSpPr/>
      </xdr:nvSpPr>
      <xdr:spPr>
        <a:xfrm>
          <a:off x="7258050" y="0"/>
          <a:ext cx="1323975" cy="0"/>
        </a:xfrm>
        <a:prstGeom prst="line">
          <a:avLst/>
        </a:prstGeom>
        <a:noFill/>
        <a:ln w="9525">
          <a:solidFill>
            <a:srgbClr val="000000"/>
          </a:solidFill>
          <a:prstDash val="solid"/>
          <a:headEnd type="none"/>
          <a:tailEnd type="none"/>
        </a:ln>
      </xdr:spPr>
    </xdr:sp>
    <xdr:clientData/>
  </xdr:twoCellAnchor>
  <xdr:twoCellAnchor>
    <xdr:from>
      <xdr:col>4</xdr:col>
      <xdr:colOff>0</xdr:colOff>
      <xdr:row>0</xdr:row>
      <xdr:rowOff>0</xdr:rowOff>
    </xdr:from>
    <xdr:to>
      <xdr:col>5</xdr:col>
      <xdr:colOff>0</xdr:colOff>
      <xdr:row>0</xdr:row>
      <xdr:rowOff>0</xdr:rowOff>
    </xdr:to>
    <xdr:sp macro="" textlink="">
      <xdr:nvSpPr>
        <xdr:cNvPr id="5" name="Line 4">
          <a:extLst>
            <a:ext uri="{FF2B5EF4-FFF2-40B4-BE49-F238E27FC236}">
              <a16:creationId xmlns:a16="http://schemas.microsoft.com/office/drawing/2014/main" id="{00000000-0008-0000-0100-000005000000}"/>
            </a:ext>
          </a:extLst>
        </xdr:cNvPr>
        <xdr:cNvSpPr/>
      </xdr:nvSpPr>
      <xdr:spPr>
        <a:xfrm>
          <a:off x="7258050" y="0"/>
          <a:ext cx="1323975" cy="0"/>
        </a:xfrm>
        <a:prstGeom prst="line">
          <a:avLst/>
        </a:prstGeom>
        <a:noFill/>
        <a:ln w="9525">
          <a:solidFill>
            <a:srgbClr val="000000"/>
          </a:solidFill>
          <a:prstDash val="solid"/>
          <a:headEnd type="none"/>
          <a:tailEnd type="none"/>
        </a:ln>
      </xdr:spPr>
    </xdr:sp>
    <xdr:clientData/>
  </xdr:twoCellAnchor>
  <xdr:twoCellAnchor>
    <xdr:from>
      <xdr:col>4</xdr:col>
      <xdr:colOff>0</xdr:colOff>
      <xdr:row>0</xdr:row>
      <xdr:rowOff>0</xdr:rowOff>
    </xdr:from>
    <xdr:to>
      <xdr:col>5</xdr:col>
      <xdr:colOff>0</xdr:colOff>
      <xdr:row>0</xdr:row>
      <xdr:rowOff>0</xdr:rowOff>
    </xdr:to>
    <xdr:sp macro="" textlink="">
      <xdr:nvSpPr>
        <xdr:cNvPr id="6" name="Line 5">
          <a:extLst>
            <a:ext uri="{FF2B5EF4-FFF2-40B4-BE49-F238E27FC236}">
              <a16:creationId xmlns:a16="http://schemas.microsoft.com/office/drawing/2014/main" id="{00000000-0008-0000-0100-000006000000}"/>
            </a:ext>
          </a:extLst>
        </xdr:cNvPr>
        <xdr:cNvSpPr/>
      </xdr:nvSpPr>
      <xdr:spPr>
        <a:xfrm>
          <a:off x="7258050" y="0"/>
          <a:ext cx="1323975" cy="0"/>
        </a:xfrm>
        <a:prstGeom prst="line">
          <a:avLst/>
        </a:prstGeom>
        <a:noFill/>
        <a:ln w="9525">
          <a:solidFill>
            <a:srgbClr val="000000"/>
          </a:solidFill>
          <a:prstDash val="solid"/>
          <a:headEnd type="none"/>
          <a:tailEnd type="none"/>
        </a:ln>
      </xdr:spPr>
    </xdr:sp>
    <xdr:clientData/>
  </xdr:twoCellAnchor>
  <xdr:twoCellAnchor>
    <xdr:from>
      <xdr:col>4</xdr:col>
      <xdr:colOff>0</xdr:colOff>
      <xdr:row>0</xdr:row>
      <xdr:rowOff>0</xdr:rowOff>
    </xdr:from>
    <xdr:to>
      <xdr:col>5</xdr:col>
      <xdr:colOff>0</xdr:colOff>
      <xdr:row>0</xdr:row>
      <xdr:rowOff>0</xdr:rowOff>
    </xdr:to>
    <xdr:sp macro="" textlink="">
      <xdr:nvSpPr>
        <xdr:cNvPr id="7" name="Line 6">
          <a:extLst>
            <a:ext uri="{FF2B5EF4-FFF2-40B4-BE49-F238E27FC236}">
              <a16:creationId xmlns:a16="http://schemas.microsoft.com/office/drawing/2014/main" id="{00000000-0008-0000-0100-000007000000}"/>
            </a:ext>
          </a:extLst>
        </xdr:cNvPr>
        <xdr:cNvSpPr/>
      </xdr:nvSpPr>
      <xdr:spPr>
        <a:xfrm>
          <a:off x="7258050" y="0"/>
          <a:ext cx="1323975" cy="0"/>
        </a:xfrm>
        <a:prstGeom prst="line">
          <a:avLst/>
        </a:prstGeom>
        <a:noFill/>
        <a:ln w="9525">
          <a:solidFill>
            <a:srgbClr val="000000"/>
          </a:solidFill>
          <a:prstDash val="solid"/>
          <a:headEnd type="none"/>
          <a:tailEnd type="none"/>
        </a:ln>
      </xdr:spPr>
    </xdr:sp>
    <xdr:clientData/>
  </xdr:twoCellAnchor>
  <xdr:twoCellAnchor>
    <xdr:from>
      <xdr:col>4</xdr:col>
      <xdr:colOff>0</xdr:colOff>
      <xdr:row>0</xdr:row>
      <xdr:rowOff>0</xdr:rowOff>
    </xdr:from>
    <xdr:to>
      <xdr:col>5</xdr:col>
      <xdr:colOff>0</xdr:colOff>
      <xdr:row>0</xdr:row>
      <xdr:rowOff>0</xdr:rowOff>
    </xdr:to>
    <xdr:sp macro="" textlink="">
      <xdr:nvSpPr>
        <xdr:cNvPr id="8" name="Line 7">
          <a:extLst>
            <a:ext uri="{FF2B5EF4-FFF2-40B4-BE49-F238E27FC236}">
              <a16:creationId xmlns:a16="http://schemas.microsoft.com/office/drawing/2014/main" id="{00000000-0008-0000-0100-000008000000}"/>
            </a:ext>
          </a:extLst>
        </xdr:cNvPr>
        <xdr:cNvSpPr/>
      </xdr:nvSpPr>
      <xdr:spPr>
        <a:xfrm>
          <a:off x="7258050" y="0"/>
          <a:ext cx="1323975" cy="0"/>
        </a:xfrm>
        <a:prstGeom prst="line">
          <a:avLst/>
        </a:prstGeom>
        <a:noFill/>
        <a:ln w="9525">
          <a:solidFill>
            <a:srgbClr val="000000"/>
          </a:solidFill>
          <a:prstDash val="solid"/>
          <a:headEnd type="none"/>
          <a:tailEnd type="none"/>
        </a:ln>
      </xdr:spPr>
    </xdr:sp>
    <xdr:clientData/>
  </xdr:twoCellAnchor>
  <xdr:twoCellAnchor>
    <xdr:from>
      <xdr:col>4</xdr:col>
      <xdr:colOff>0</xdr:colOff>
      <xdr:row>0</xdr:row>
      <xdr:rowOff>0</xdr:rowOff>
    </xdr:from>
    <xdr:to>
      <xdr:col>5</xdr:col>
      <xdr:colOff>0</xdr:colOff>
      <xdr:row>0</xdr:row>
      <xdr:rowOff>0</xdr:rowOff>
    </xdr:to>
    <xdr:sp macro="" textlink="">
      <xdr:nvSpPr>
        <xdr:cNvPr id="9" name="Line 8">
          <a:extLst>
            <a:ext uri="{FF2B5EF4-FFF2-40B4-BE49-F238E27FC236}">
              <a16:creationId xmlns:a16="http://schemas.microsoft.com/office/drawing/2014/main" id="{00000000-0008-0000-0100-000009000000}"/>
            </a:ext>
          </a:extLst>
        </xdr:cNvPr>
        <xdr:cNvSpPr/>
      </xdr:nvSpPr>
      <xdr:spPr>
        <a:xfrm>
          <a:off x="7258050" y="0"/>
          <a:ext cx="1323975" cy="0"/>
        </a:xfrm>
        <a:prstGeom prst="line">
          <a:avLst/>
        </a:prstGeom>
        <a:noFill/>
        <a:ln w="9525">
          <a:solidFill>
            <a:srgbClr val="000000"/>
          </a:solidFill>
          <a:prstDash val="solid"/>
          <a:headEnd type="none"/>
          <a:tailEnd type="none"/>
        </a:ln>
      </xdr:spPr>
    </xdr:sp>
    <xdr:clientData/>
  </xdr:twoCellAnchor>
  <xdr:twoCellAnchor>
    <xdr:from>
      <xdr:col>5</xdr:col>
      <xdr:colOff>0</xdr:colOff>
      <xdr:row>0</xdr:row>
      <xdr:rowOff>0</xdr:rowOff>
    </xdr:from>
    <xdr:to>
      <xdr:col>6</xdr:col>
      <xdr:colOff>0</xdr:colOff>
      <xdr:row>0</xdr:row>
      <xdr:rowOff>0</xdr:rowOff>
    </xdr:to>
    <xdr:sp macro="" textlink="">
      <xdr:nvSpPr>
        <xdr:cNvPr id="10" name="Line 9">
          <a:extLst>
            <a:ext uri="{FF2B5EF4-FFF2-40B4-BE49-F238E27FC236}">
              <a16:creationId xmlns:a16="http://schemas.microsoft.com/office/drawing/2014/main" id="{00000000-0008-0000-0100-00000A000000}"/>
            </a:ext>
          </a:extLst>
        </xdr:cNvPr>
        <xdr:cNvSpPr/>
      </xdr:nvSpPr>
      <xdr:spPr>
        <a:xfrm>
          <a:off x="8582025" y="0"/>
          <a:ext cx="1514475" cy="0"/>
        </a:xfrm>
        <a:prstGeom prst="line">
          <a:avLst/>
        </a:prstGeom>
        <a:noFill/>
        <a:ln w="9525">
          <a:solidFill>
            <a:srgbClr val="000000"/>
          </a:solidFill>
          <a:prstDash val="solid"/>
          <a:headEnd type="none"/>
          <a:tailEnd type="none"/>
        </a:ln>
      </xdr:spPr>
    </xdr:sp>
    <xdr:clientData/>
  </xdr:twoCellAnchor>
  <xdr:twoCellAnchor>
    <xdr:from>
      <xdr:col>5</xdr:col>
      <xdr:colOff>0</xdr:colOff>
      <xdr:row>0</xdr:row>
      <xdr:rowOff>0</xdr:rowOff>
    </xdr:from>
    <xdr:to>
      <xdr:col>6</xdr:col>
      <xdr:colOff>0</xdr:colOff>
      <xdr:row>0</xdr:row>
      <xdr:rowOff>0</xdr:rowOff>
    </xdr:to>
    <xdr:sp macro="" textlink="">
      <xdr:nvSpPr>
        <xdr:cNvPr id="11" name="Line 10">
          <a:extLst>
            <a:ext uri="{FF2B5EF4-FFF2-40B4-BE49-F238E27FC236}">
              <a16:creationId xmlns:a16="http://schemas.microsoft.com/office/drawing/2014/main" id="{00000000-0008-0000-0100-00000B000000}"/>
            </a:ext>
          </a:extLst>
        </xdr:cNvPr>
        <xdr:cNvSpPr/>
      </xdr:nvSpPr>
      <xdr:spPr>
        <a:xfrm>
          <a:off x="8582025" y="0"/>
          <a:ext cx="1514475" cy="0"/>
        </a:xfrm>
        <a:prstGeom prst="line">
          <a:avLst/>
        </a:prstGeom>
        <a:noFill/>
        <a:ln w="9525">
          <a:solidFill>
            <a:srgbClr val="000000"/>
          </a:solidFill>
          <a:prstDash val="solid"/>
          <a:headEnd type="none"/>
          <a:tailEnd type="none"/>
        </a:ln>
      </xdr:spPr>
    </xdr:sp>
    <xdr:clientData/>
  </xdr:twoCellAnchor>
  <xdr:twoCellAnchor>
    <xdr:from>
      <xdr:col>5</xdr:col>
      <xdr:colOff>0</xdr:colOff>
      <xdr:row>0</xdr:row>
      <xdr:rowOff>0</xdr:rowOff>
    </xdr:from>
    <xdr:to>
      <xdr:col>6</xdr:col>
      <xdr:colOff>0</xdr:colOff>
      <xdr:row>0</xdr:row>
      <xdr:rowOff>0</xdr:rowOff>
    </xdr:to>
    <xdr:sp macro="" textlink="">
      <xdr:nvSpPr>
        <xdr:cNvPr id="12" name="Line 11">
          <a:extLst>
            <a:ext uri="{FF2B5EF4-FFF2-40B4-BE49-F238E27FC236}">
              <a16:creationId xmlns:a16="http://schemas.microsoft.com/office/drawing/2014/main" id="{00000000-0008-0000-0100-00000C000000}"/>
            </a:ext>
          </a:extLst>
        </xdr:cNvPr>
        <xdr:cNvSpPr/>
      </xdr:nvSpPr>
      <xdr:spPr>
        <a:xfrm>
          <a:off x="8582025" y="0"/>
          <a:ext cx="1514475" cy="0"/>
        </a:xfrm>
        <a:prstGeom prst="line">
          <a:avLst/>
        </a:prstGeom>
        <a:noFill/>
        <a:ln w="9525">
          <a:solidFill>
            <a:srgbClr val="000000"/>
          </a:solidFill>
          <a:prstDash val="solid"/>
          <a:headEnd type="none"/>
          <a:tailEnd type="none"/>
        </a:ln>
      </xdr:spPr>
    </xdr:sp>
    <xdr:clientData/>
  </xdr:twoCellAnchor>
  <xdr:twoCellAnchor>
    <xdr:from>
      <xdr:col>5</xdr:col>
      <xdr:colOff>0</xdr:colOff>
      <xdr:row>0</xdr:row>
      <xdr:rowOff>0</xdr:rowOff>
    </xdr:from>
    <xdr:to>
      <xdr:col>6</xdr:col>
      <xdr:colOff>0</xdr:colOff>
      <xdr:row>0</xdr:row>
      <xdr:rowOff>0</xdr:rowOff>
    </xdr:to>
    <xdr:sp macro="" textlink="">
      <xdr:nvSpPr>
        <xdr:cNvPr id="13" name="Line 12">
          <a:extLst>
            <a:ext uri="{FF2B5EF4-FFF2-40B4-BE49-F238E27FC236}">
              <a16:creationId xmlns:a16="http://schemas.microsoft.com/office/drawing/2014/main" id="{00000000-0008-0000-0100-00000D000000}"/>
            </a:ext>
          </a:extLst>
        </xdr:cNvPr>
        <xdr:cNvSpPr/>
      </xdr:nvSpPr>
      <xdr:spPr>
        <a:xfrm>
          <a:off x="8582025" y="0"/>
          <a:ext cx="1514475" cy="0"/>
        </a:xfrm>
        <a:prstGeom prst="line">
          <a:avLst/>
        </a:prstGeom>
        <a:noFill/>
        <a:ln w="9525">
          <a:solidFill>
            <a:srgbClr val="000000"/>
          </a:solidFill>
          <a:prstDash val="solid"/>
          <a:headEnd type="none"/>
          <a:tailEnd type="none"/>
        </a:ln>
      </xdr:spPr>
    </xdr:sp>
    <xdr:clientData/>
  </xdr:twoCellAnchor>
  <xdr:twoCellAnchor>
    <xdr:from>
      <xdr:col>5</xdr:col>
      <xdr:colOff>0</xdr:colOff>
      <xdr:row>0</xdr:row>
      <xdr:rowOff>0</xdr:rowOff>
    </xdr:from>
    <xdr:to>
      <xdr:col>6</xdr:col>
      <xdr:colOff>0</xdr:colOff>
      <xdr:row>0</xdr:row>
      <xdr:rowOff>0</xdr:rowOff>
    </xdr:to>
    <xdr:sp macro="" textlink="">
      <xdr:nvSpPr>
        <xdr:cNvPr id="14" name="Line 13">
          <a:extLst>
            <a:ext uri="{FF2B5EF4-FFF2-40B4-BE49-F238E27FC236}">
              <a16:creationId xmlns:a16="http://schemas.microsoft.com/office/drawing/2014/main" id="{00000000-0008-0000-0100-00000E000000}"/>
            </a:ext>
          </a:extLst>
        </xdr:cNvPr>
        <xdr:cNvSpPr/>
      </xdr:nvSpPr>
      <xdr:spPr>
        <a:xfrm>
          <a:off x="8582025" y="0"/>
          <a:ext cx="1514475" cy="0"/>
        </a:xfrm>
        <a:prstGeom prst="line">
          <a:avLst/>
        </a:prstGeom>
        <a:noFill/>
        <a:ln w="9525">
          <a:solidFill>
            <a:srgbClr val="000000"/>
          </a:solidFill>
          <a:prstDash val="solid"/>
          <a:headEnd type="none"/>
          <a:tailEnd type="none"/>
        </a:ln>
      </xdr:spPr>
    </xdr:sp>
    <xdr:clientData/>
  </xdr:twoCellAnchor>
  <xdr:twoCellAnchor>
    <xdr:from>
      <xdr:col>5</xdr:col>
      <xdr:colOff>0</xdr:colOff>
      <xdr:row>0</xdr:row>
      <xdr:rowOff>0</xdr:rowOff>
    </xdr:from>
    <xdr:to>
      <xdr:col>6</xdr:col>
      <xdr:colOff>0</xdr:colOff>
      <xdr:row>0</xdr:row>
      <xdr:rowOff>0</xdr:rowOff>
    </xdr:to>
    <xdr:sp macro="" textlink="">
      <xdr:nvSpPr>
        <xdr:cNvPr id="15" name="Line 14">
          <a:extLst>
            <a:ext uri="{FF2B5EF4-FFF2-40B4-BE49-F238E27FC236}">
              <a16:creationId xmlns:a16="http://schemas.microsoft.com/office/drawing/2014/main" id="{00000000-0008-0000-0100-00000F000000}"/>
            </a:ext>
          </a:extLst>
        </xdr:cNvPr>
        <xdr:cNvSpPr/>
      </xdr:nvSpPr>
      <xdr:spPr>
        <a:xfrm>
          <a:off x="8582025" y="0"/>
          <a:ext cx="1514475" cy="0"/>
        </a:xfrm>
        <a:prstGeom prst="line">
          <a:avLst/>
        </a:prstGeom>
        <a:noFill/>
        <a:ln w="9525">
          <a:solidFill>
            <a:srgbClr val="000000"/>
          </a:solidFill>
          <a:prstDash val="solid"/>
          <a:headEnd type="none"/>
          <a:tailEnd type="none"/>
        </a:ln>
      </xdr:spPr>
    </xdr:sp>
    <xdr:clientData/>
  </xdr:twoCellAnchor>
  <xdr:twoCellAnchor>
    <xdr:from>
      <xdr:col>5</xdr:col>
      <xdr:colOff>0</xdr:colOff>
      <xdr:row>0</xdr:row>
      <xdr:rowOff>0</xdr:rowOff>
    </xdr:from>
    <xdr:to>
      <xdr:col>6</xdr:col>
      <xdr:colOff>0</xdr:colOff>
      <xdr:row>0</xdr:row>
      <xdr:rowOff>0</xdr:rowOff>
    </xdr:to>
    <xdr:sp macro="" textlink="">
      <xdr:nvSpPr>
        <xdr:cNvPr id="16" name="Line 15">
          <a:extLst>
            <a:ext uri="{FF2B5EF4-FFF2-40B4-BE49-F238E27FC236}">
              <a16:creationId xmlns:a16="http://schemas.microsoft.com/office/drawing/2014/main" id="{00000000-0008-0000-0100-000010000000}"/>
            </a:ext>
          </a:extLst>
        </xdr:cNvPr>
        <xdr:cNvSpPr/>
      </xdr:nvSpPr>
      <xdr:spPr>
        <a:xfrm>
          <a:off x="8582025" y="0"/>
          <a:ext cx="1514475" cy="0"/>
        </a:xfrm>
        <a:prstGeom prst="line">
          <a:avLst/>
        </a:prstGeom>
        <a:noFill/>
        <a:ln w="9525">
          <a:solidFill>
            <a:srgbClr val="000000"/>
          </a:solidFill>
          <a:prstDash val="solid"/>
          <a:headEnd type="none"/>
          <a:tailEnd type="none"/>
        </a:ln>
      </xdr:spPr>
    </xdr:sp>
    <xdr:clientData/>
  </xdr:twoCellAnchor>
  <xdr:twoCellAnchor>
    <xdr:from>
      <xdr:col>5</xdr:col>
      <xdr:colOff>0</xdr:colOff>
      <xdr:row>0</xdr:row>
      <xdr:rowOff>0</xdr:rowOff>
    </xdr:from>
    <xdr:to>
      <xdr:col>6</xdr:col>
      <xdr:colOff>0</xdr:colOff>
      <xdr:row>0</xdr:row>
      <xdr:rowOff>0</xdr:rowOff>
    </xdr:to>
    <xdr:sp macro="" textlink="">
      <xdr:nvSpPr>
        <xdr:cNvPr id="17" name="Line 16">
          <a:extLst>
            <a:ext uri="{FF2B5EF4-FFF2-40B4-BE49-F238E27FC236}">
              <a16:creationId xmlns:a16="http://schemas.microsoft.com/office/drawing/2014/main" id="{00000000-0008-0000-0100-000011000000}"/>
            </a:ext>
          </a:extLst>
        </xdr:cNvPr>
        <xdr:cNvSpPr/>
      </xdr:nvSpPr>
      <xdr:spPr>
        <a:xfrm>
          <a:off x="8582025" y="0"/>
          <a:ext cx="1514475" cy="0"/>
        </a:xfrm>
        <a:prstGeom prst="line">
          <a:avLst/>
        </a:prstGeom>
        <a:noFill/>
        <a:ln w="9525">
          <a:solidFill>
            <a:srgbClr val="000000"/>
          </a:solidFill>
          <a:prstDash val="solid"/>
          <a:headEnd type="none"/>
          <a:tailEnd type="none"/>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10</xdr:row>
      <xdr:rowOff>0</xdr:rowOff>
    </xdr:from>
    <xdr:to>
      <xdr:col>3</xdr:col>
      <xdr:colOff>0</xdr:colOff>
      <xdr:row>10</xdr:row>
      <xdr:rowOff>0</xdr:rowOff>
    </xdr:to>
    <xdr:sp macro="" textlink="">
      <xdr:nvSpPr>
        <xdr:cNvPr id="2" name="Line 1">
          <a:extLst>
            <a:ext uri="{FF2B5EF4-FFF2-40B4-BE49-F238E27FC236}">
              <a16:creationId xmlns:a16="http://schemas.microsoft.com/office/drawing/2014/main" id="{00000000-0008-0000-1F00-000002000000}"/>
            </a:ext>
          </a:extLst>
        </xdr:cNvPr>
        <xdr:cNvSpPr/>
      </xdr:nvSpPr>
      <xdr:spPr>
        <a:xfrm>
          <a:off x="3657600" y="2009775"/>
          <a:ext cx="0" cy="0"/>
        </a:xfrm>
        <a:prstGeom prst="line">
          <a:avLst/>
        </a:prstGeom>
        <a:noFill/>
        <a:ln w="9525">
          <a:solidFill>
            <a:srgbClr val="000000"/>
          </a:solidFill>
          <a:prstDash val="solid"/>
          <a:headEnd type="none"/>
          <a:tailEnd type="none"/>
        </a:ln>
      </xdr:spPr>
    </xdr:sp>
    <xdr:clientData/>
  </xdr:twoCellAnchor>
  <xdr:twoCellAnchor>
    <xdr:from>
      <xdr:col>3</xdr:col>
      <xdr:colOff>0</xdr:colOff>
      <xdr:row>10</xdr:row>
      <xdr:rowOff>0</xdr:rowOff>
    </xdr:from>
    <xdr:to>
      <xdr:col>3</xdr:col>
      <xdr:colOff>0</xdr:colOff>
      <xdr:row>10</xdr:row>
      <xdr:rowOff>0</xdr:rowOff>
    </xdr:to>
    <xdr:sp macro="" textlink="">
      <xdr:nvSpPr>
        <xdr:cNvPr id="3" name="Line 2">
          <a:extLst>
            <a:ext uri="{FF2B5EF4-FFF2-40B4-BE49-F238E27FC236}">
              <a16:creationId xmlns:a16="http://schemas.microsoft.com/office/drawing/2014/main" id="{00000000-0008-0000-1F00-000003000000}"/>
            </a:ext>
          </a:extLst>
        </xdr:cNvPr>
        <xdr:cNvSpPr/>
      </xdr:nvSpPr>
      <xdr:spPr>
        <a:xfrm>
          <a:off x="3657600" y="2009775"/>
          <a:ext cx="0" cy="0"/>
        </a:xfrm>
        <a:prstGeom prst="line">
          <a:avLst/>
        </a:prstGeom>
        <a:noFill/>
        <a:ln w="9525">
          <a:solidFill>
            <a:srgbClr val="000000"/>
          </a:solidFill>
          <a:prstDash val="solid"/>
          <a:headEnd type="none"/>
          <a:tailEnd type="none"/>
        </a:ln>
      </xdr:spPr>
    </xdr:sp>
    <xdr:clientData/>
  </xdr:twoCellAnchor>
  <xdr:twoCellAnchor>
    <xdr:from>
      <xdr:col>3</xdr:col>
      <xdr:colOff>0</xdr:colOff>
      <xdr:row>10</xdr:row>
      <xdr:rowOff>0</xdr:rowOff>
    </xdr:from>
    <xdr:to>
      <xdr:col>3</xdr:col>
      <xdr:colOff>0</xdr:colOff>
      <xdr:row>10</xdr:row>
      <xdr:rowOff>0</xdr:rowOff>
    </xdr:to>
    <xdr:sp macro="" textlink="">
      <xdr:nvSpPr>
        <xdr:cNvPr id="4" name="Line 3">
          <a:extLst>
            <a:ext uri="{FF2B5EF4-FFF2-40B4-BE49-F238E27FC236}">
              <a16:creationId xmlns:a16="http://schemas.microsoft.com/office/drawing/2014/main" id="{00000000-0008-0000-1F00-000004000000}"/>
            </a:ext>
          </a:extLst>
        </xdr:cNvPr>
        <xdr:cNvSpPr/>
      </xdr:nvSpPr>
      <xdr:spPr>
        <a:xfrm>
          <a:off x="3657600" y="2009775"/>
          <a:ext cx="0" cy="0"/>
        </a:xfrm>
        <a:prstGeom prst="line">
          <a:avLst/>
        </a:prstGeom>
        <a:noFill/>
        <a:ln w="9525">
          <a:solidFill>
            <a:srgbClr val="000000"/>
          </a:solidFill>
          <a:prstDash val="solid"/>
          <a:headEnd type="none"/>
          <a:tailEnd type="none"/>
        </a:ln>
      </xdr:spPr>
    </xdr:sp>
    <xdr:clientData/>
  </xdr:twoCellAnchor>
  <xdr:twoCellAnchor>
    <xdr:from>
      <xdr:col>3</xdr:col>
      <xdr:colOff>0</xdr:colOff>
      <xdr:row>10</xdr:row>
      <xdr:rowOff>0</xdr:rowOff>
    </xdr:from>
    <xdr:to>
      <xdr:col>3</xdr:col>
      <xdr:colOff>0</xdr:colOff>
      <xdr:row>10</xdr:row>
      <xdr:rowOff>0</xdr:rowOff>
    </xdr:to>
    <xdr:sp macro="" textlink="">
      <xdr:nvSpPr>
        <xdr:cNvPr id="5" name="Line 4">
          <a:extLst>
            <a:ext uri="{FF2B5EF4-FFF2-40B4-BE49-F238E27FC236}">
              <a16:creationId xmlns:a16="http://schemas.microsoft.com/office/drawing/2014/main" id="{00000000-0008-0000-1F00-000005000000}"/>
            </a:ext>
          </a:extLst>
        </xdr:cNvPr>
        <xdr:cNvSpPr/>
      </xdr:nvSpPr>
      <xdr:spPr>
        <a:xfrm>
          <a:off x="3657600" y="2009775"/>
          <a:ext cx="0" cy="0"/>
        </a:xfrm>
        <a:prstGeom prst="line">
          <a:avLst/>
        </a:prstGeom>
        <a:noFill/>
        <a:ln w="9525">
          <a:solidFill>
            <a:srgbClr val="000000"/>
          </a:solidFill>
          <a:prstDash val="solid"/>
          <a:headEnd type="none"/>
          <a:tailEnd type="none"/>
        </a:ln>
      </xdr:spPr>
    </xdr:sp>
    <xdr:clientData/>
  </xdr:twoCellAnchor>
  <xdr:twoCellAnchor>
    <xdr:from>
      <xdr:col>3</xdr:col>
      <xdr:colOff>0</xdr:colOff>
      <xdr:row>10</xdr:row>
      <xdr:rowOff>0</xdr:rowOff>
    </xdr:from>
    <xdr:to>
      <xdr:col>3</xdr:col>
      <xdr:colOff>0</xdr:colOff>
      <xdr:row>10</xdr:row>
      <xdr:rowOff>0</xdr:rowOff>
    </xdr:to>
    <xdr:sp macro="" textlink="">
      <xdr:nvSpPr>
        <xdr:cNvPr id="6" name="Line 5">
          <a:extLst>
            <a:ext uri="{FF2B5EF4-FFF2-40B4-BE49-F238E27FC236}">
              <a16:creationId xmlns:a16="http://schemas.microsoft.com/office/drawing/2014/main" id="{00000000-0008-0000-1F00-000006000000}"/>
            </a:ext>
          </a:extLst>
        </xdr:cNvPr>
        <xdr:cNvSpPr/>
      </xdr:nvSpPr>
      <xdr:spPr>
        <a:xfrm>
          <a:off x="3657600" y="2009775"/>
          <a:ext cx="0" cy="0"/>
        </a:xfrm>
        <a:prstGeom prst="line">
          <a:avLst/>
        </a:prstGeom>
        <a:noFill/>
        <a:ln w="9525">
          <a:solidFill>
            <a:srgbClr val="000000"/>
          </a:solidFill>
          <a:prstDash val="solid"/>
          <a:headEnd type="none"/>
          <a:tailEnd type="none"/>
        </a:ln>
      </xdr:spPr>
    </xdr:sp>
    <xdr:clientData/>
  </xdr:twoCellAnchor>
  <xdr:twoCellAnchor>
    <xdr:from>
      <xdr:col>3</xdr:col>
      <xdr:colOff>0</xdr:colOff>
      <xdr:row>10</xdr:row>
      <xdr:rowOff>0</xdr:rowOff>
    </xdr:from>
    <xdr:to>
      <xdr:col>3</xdr:col>
      <xdr:colOff>0</xdr:colOff>
      <xdr:row>10</xdr:row>
      <xdr:rowOff>0</xdr:rowOff>
    </xdr:to>
    <xdr:sp macro="" textlink="">
      <xdr:nvSpPr>
        <xdr:cNvPr id="7" name="Line 6">
          <a:extLst>
            <a:ext uri="{FF2B5EF4-FFF2-40B4-BE49-F238E27FC236}">
              <a16:creationId xmlns:a16="http://schemas.microsoft.com/office/drawing/2014/main" id="{00000000-0008-0000-1F00-000007000000}"/>
            </a:ext>
          </a:extLst>
        </xdr:cNvPr>
        <xdr:cNvSpPr/>
      </xdr:nvSpPr>
      <xdr:spPr>
        <a:xfrm>
          <a:off x="3657600" y="2009775"/>
          <a:ext cx="0" cy="0"/>
        </a:xfrm>
        <a:prstGeom prst="line">
          <a:avLst/>
        </a:prstGeom>
        <a:noFill/>
        <a:ln w="9525">
          <a:solidFill>
            <a:srgbClr val="000000"/>
          </a:solidFill>
          <a:prstDash val="solid"/>
          <a:headEnd type="none"/>
          <a:tailEnd type="none"/>
        </a:ln>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14</xdr:row>
      <xdr:rowOff>0</xdr:rowOff>
    </xdr:from>
    <xdr:to>
      <xdr:col>5</xdr:col>
      <xdr:colOff>0</xdr:colOff>
      <xdr:row>14</xdr:row>
      <xdr:rowOff>0</xdr:rowOff>
    </xdr:to>
    <xdr:sp macro="" textlink="">
      <xdr:nvSpPr>
        <xdr:cNvPr id="2" name="Line 1">
          <a:extLst>
            <a:ext uri="{FF2B5EF4-FFF2-40B4-BE49-F238E27FC236}">
              <a16:creationId xmlns:a16="http://schemas.microsoft.com/office/drawing/2014/main" id="{00000000-0008-0000-2F00-000002000000}"/>
            </a:ext>
          </a:extLst>
        </xdr:cNvPr>
        <xdr:cNvSpPr/>
      </xdr:nvSpPr>
      <xdr:spPr>
        <a:xfrm>
          <a:off x="8277225" y="3667125"/>
          <a:ext cx="0" cy="0"/>
        </a:xfrm>
        <a:prstGeom prst="line">
          <a:avLst/>
        </a:prstGeom>
        <a:noFill/>
        <a:ln w="9525">
          <a:solidFill>
            <a:srgbClr val="000000"/>
          </a:solidFill>
          <a:prstDash val="solid"/>
          <a:headEnd type="none"/>
          <a:tailEnd type="none"/>
        </a:ln>
      </xdr:spPr>
    </xdr:sp>
    <xdr:clientData/>
  </xdr:twoCellAnchor>
  <xdr:twoCellAnchor>
    <xdr:from>
      <xdr:col>5</xdr:col>
      <xdr:colOff>0</xdr:colOff>
      <xdr:row>14</xdr:row>
      <xdr:rowOff>0</xdr:rowOff>
    </xdr:from>
    <xdr:to>
      <xdr:col>5</xdr:col>
      <xdr:colOff>0</xdr:colOff>
      <xdr:row>14</xdr:row>
      <xdr:rowOff>0</xdr:rowOff>
    </xdr:to>
    <xdr:sp macro="" textlink="">
      <xdr:nvSpPr>
        <xdr:cNvPr id="3" name="Line 2">
          <a:extLst>
            <a:ext uri="{FF2B5EF4-FFF2-40B4-BE49-F238E27FC236}">
              <a16:creationId xmlns:a16="http://schemas.microsoft.com/office/drawing/2014/main" id="{00000000-0008-0000-2F00-000003000000}"/>
            </a:ext>
          </a:extLst>
        </xdr:cNvPr>
        <xdr:cNvSpPr/>
      </xdr:nvSpPr>
      <xdr:spPr>
        <a:xfrm>
          <a:off x="8277225" y="3667125"/>
          <a:ext cx="0" cy="0"/>
        </a:xfrm>
        <a:prstGeom prst="line">
          <a:avLst/>
        </a:prstGeom>
        <a:noFill/>
        <a:ln w="9525">
          <a:solidFill>
            <a:srgbClr val="000000"/>
          </a:solidFill>
          <a:prstDash val="solid"/>
          <a:headEnd type="none"/>
          <a:tailEnd type="none"/>
        </a:ln>
      </xdr:spPr>
    </xdr:sp>
    <xdr:clientData/>
  </xdr:twoCellAnchor>
  <xdr:twoCellAnchor>
    <xdr:from>
      <xdr:col>5</xdr:col>
      <xdr:colOff>0</xdr:colOff>
      <xdr:row>58</xdr:row>
      <xdr:rowOff>0</xdr:rowOff>
    </xdr:from>
    <xdr:to>
      <xdr:col>5</xdr:col>
      <xdr:colOff>0</xdr:colOff>
      <xdr:row>58</xdr:row>
      <xdr:rowOff>0</xdr:rowOff>
    </xdr:to>
    <xdr:sp macro="" textlink="">
      <xdr:nvSpPr>
        <xdr:cNvPr id="4" name="Line 3">
          <a:extLst>
            <a:ext uri="{FF2B5EF4-FFF2-40B4-BE49-F238E27FC236}">
              <a16:creationId xmlns:a16="http://schemas.microsoft.com/office/drawing/2014/main" id="{00000000-0008-0000-2F00-000004000000}"/>
            </a:ext>
          </a:extLst>
        </xdr:cNvPr>
        <xdr:cNvSpPr/>
      </xdr:nvSpPr>
      <xdr:spPr>
        <a:xfrm>
          <a:off x="8277225" y="14173200"/>
          <a:ext cx="0" cy="0"/>
        </a:xfrm>
        <a:prstGeom prst="line">
          <a:avLst/>
        </a:prstGeom>
        <a:noFill/>
        <a:ln w="9525">
          <a:solidFill>
            <a:srgbClr val="000000"/>
          </a:solidFill>
          <a:prstDash val="solid"/>
          <a:headEnd type="none"/>
          <a:tailEnd type="none"/>
        </a:ln>
      </xdr:spPr>
    </xdr:sp>
    <xdr:clientData/>
  </xdr:twoCellAnchor>
  <xdr:twoCellAnchor>
    <xdr:from>
      <xdr:col>5</xdr:col>
      <xdr:colOff>0</xdr:colOff>
      <xdr:row>58</xdr:row>
      <xdr:rowOff>0</xdr:rowOff>
    </xdr:from>
    <xdr:to>
      <xdr:col>5</xdr:col>
      <xdr:colOff>0</xdr:colOff>
      <xdr:row>58</xdr:row>
      <xdr:rowOff>0</xdr:rowOff>
    </xdr:to>
    <xdr:sp macro="" textlink="">
      <xdr:nvSpPr>
        <xdr:cNvPr id="5" name="Line 4">
          <a:extLst>
            <a:ext uri="{FF2B5EF4-FFF2-40B4-BE49-F238E27FC236}">
              <a16:creationId xmlns:a16="http://schemas.microsoft.com/office/drawing/2014/main" id="{00000000-0008-0000-2F00-000005000000}"/>
            </a:ext>
          </a:extLst>
        </xdr:cNvPr>
        <xdr:cNvSpPr/>
      </xdr:nvSpPr>
      <xdr:spPr>
        <a:xfrm>
          <a:off x="8277225" y="14173200"/>
          <a:ext cx="0" cy="0"/>
        </a:xfrm>
        <a:prstGeom prst="line">
          <a:avLst/>
        </a:prstGeom>
        <a:noFill/>
        <a:ln w="9525">
          <a:solidFill>
            <a:srgbClr val="000000"/>
          </a:solidFill>
          <a:prstDash val="solid"/>
          <a:headEnd type="none"/>
          <a:tailEnd type="none"/>
        </a:ln>
      </xdr:spPr>
    </xdr:sp>
    <xdr:clientData/>
  </xdr:twoCellAnchor>
  <xdr:twoCellAnchor>
    <xdr:from>
      <xdr:col>5</xdr:col>
      <xdr:colOff>0</xdr:colOff>
      <xdr:row>14</xdr:row>
      <xdr:rowOff>0</xdr:rowOff>
    </xdr:from>
    <xdr:to>
      <xdr:col>5</xdr:col>
      <xdr:colOff>0</xdr:colOff>
      <xdr:row>14</xdr:row>
      <xdr:rowOff>0</xdr:rowOff>
    </xdr:to>
    <xdr:sp macro="" textlink="">
      <xdr:nvSpPr>
        <xdr:cNvPr id="6" name="Line 9">
          <a:extLst>
            <a:ext uri="{FF2B5EF4-FFF2-40B4-BE49-F238E27FC236}">
              <a16:creationId xmlns:a16="http://schemas.microsoft.com/office/drawing/2014/main" id="{00000000-0008-0000-2F00-000006000000}"/>
            </a:ext>
          </a:extLst>
        </xdr:cNvPr>
        <xdr:cNvSpPr/>
      </xdr:nvSpPr>
      <xdr:spPr>
        <a:xfrm>
          <a:off x="8277225" y="3667125"/>
          <a:ext cx="0" cy="0"/>
        </a:xfrm>
        <a:prstGeom prst="line">
          <a:avLst/>
        </a:prstGeom>
        <a:noFill/>
        <a:ln w="9525">
          <a:solidFill>
            <a:srgbClr val="000000"/>
          </a:solidFill>
          <a:prstDash val="solid"/>
          <a:headEnd type="none"/>
          <a:tailEnd type="none"/>
        </a:ln>
      </xdr:spPr>
    </xdr:sp>
    <xdr:clientData/>
  </xdr:twoCellAnchor>
  <xdr:twoCellAnchor>
    <xdr:from>
      <xdr:col>5</xdr:col>
      <xdr:colOff>0</xdr:colOff>
      <xdr:row>14</xdr:row>
      <xdr:rowOff>0</xdr:rowOff>
    </xdr:from>
    <xdr:to>
      <xdr:col>5</xdr:col>
      <xdr:colOff>0</xdr:colOff>
      <xdr:row>14</xdr:row>
      <xdr:rowOff>0</xdr:rowOff>
    </xdr:to>
    <xdr:sp macro="" textlink="">
      <xdr:nvSpPr>
        <xdr:cNvPr id="7" name="Line 10">
          <a:extLst>
            <a:ext uri="{FF2B5EF4-FFF2-40B4-BE49-F238E27FC236}">
              <a16:creationId xmlns:a16="http://schemas.microsoft.com/office/drawing/2014/main" id="{00000000-0008-0000-2F00-000007000000}"/>
            </a:ext>
          </a:extLst>
        </xdr:cNvPr>
        <xdr:cNvSpPr/>
      </xdr:nvSpPr>
      <xdr:spPr>
        <a:xfrm>
          <a:off x="8277225" y="3667125"/>
          <a:ext cx="0" cy="0"/>
        </a:xfrm>
        <a:prstGeom prst="line">
          <a:avLst/>
        </a:prstGeom>
        <a:noFill/>
        <a:ln w="9525">
          <a:solidFill>
            <a:srgbClr val="000000"/>
          </a:solidFill>
          <a:prstDash val="solid"/>
          <a:headEnd type="none"/>
          <a:tailEnd type="none"/>
        </a:ln>
      </xdr:spPr>
    </xdr:sp>
    <xdr:clientData/>
  </xdr:twoCellAnchor>
  <xdr:twoCellAnchor>
    <xdr:from>
      <xdr:col>5</xdr:col>
      <xdr:colOff>0</xdr:colOff>
      <xdr:row>58</xdr:row>
      <xdr:rowOff>0</xdr:rowOff>
    </xdr:from>
    <xdr:to>
      <xdr:col>5</xdr:col>
      <xdr:colOff>0</xdr:colOff>
      <xdr:row>58</xdr:row>
      <xdr:rowOff>0</xdr:rowOff>
    </xdr:to>
    <xdr:sp macro="" textlink="">
      <xdr:nvSpPr>
        <xdr:cNvPr id="8" name="Line 11">
          <a:extLst>
            <a:ext uri="{FF2B5EF4-FFF2-40B4-BE49-F238E27FC236}">
              <a16:creationId xmlns:a16="http://schemas.microsoft.com/office/drawing/2014/main" id="{00000000-0008-0000-2F00-000008000000}"/>
            </a:ext>
          </a:extLst>
        </xdr:cNvPr>
        <xdr:cNvSpPr/>
      </xdr:nvSpPr>
      <xdr:spPr>
        <a:xfrm>
          <a:off x="8277225" y="14173200"/>
          <a:ext cx="0" cy="0"/>
        </a:xfrm>
        <a:prstGeom prst="line">
          <a:avLst/>
        </a:prstGeom>
        <a:noFill/>
        <a:ln w="9525">
          <a:solidFill>
            <a:srgbClr val="000000"/>
          </a:solidFill>
          <a:prstDash val="solid"/>
          <a:headEnd type="none"/>
          <a:tailEnd type="none"/>
        </a:ln>
      </xdr:spPr>
    </xdr:sp>
    <xdr:clientData/>
  </xdr:twoCellAnchor>
  <xdr:twoCellAnchor>
    <xdr:from>
      <xdr:col>5</xdr:col>
      <xdr:colOff>0</xdr:colOff>
      <xdr:row>58</xdr:row>
      <xdr:rowOff>0</xdr:rowOff>
    </xdr:from>
    <xdr:to>
      <xdr:col>5</xdr:col>
      <xdr:colOff>0</xdr:colOff>
      <xdr:row>58</xdr:row>
      <xdr:rowOff>0</xdr:rowOff>
    </xdr:to>
    <xdr:sp macro="" textlink="">
      <xdr:nvSpPr>
        <xdr:cNvPr id="9" name="Line 12">
          <a:extLst>
            <a:ext uri="{FF2B5EF4-FFF2-40B4-BE49-F238E27FC236}">
              <a16:creationId xmlns:a16="http://schemas.microsoft.com/office/drawing/2014/main" id="{00000000-0008-0000-2F00-000009000000}"/>
            </a:ext>
          </a:extLst>
        </xdr:cNvPr>
        <xdr:cNvSpPr/>
      </xdr:nvSpPr>
      <xdr:spPr>
        <a:xfrm>
          <a:off x="8277225" y="14173200"/>
          <a:ext cx="0" cy="0"/>
        </a:xfrm>
        <a:prstGeom prst="line">
          <a:avLst/>
        </a:prstGeom>
        <a:noFill/>
        <a:ln w="9525">
          <a:solidFill>
            <a:srgbClr val="000000"/>
          </a:solidFill>
          <a:prstDash val="solid"/>
          <a:headEnd type="none"/>
          <a:tailEnd type="none"/>
        </a:ln>
      </xdr:spPr>
    </xdr:sp>
    <xdr:clientData/>
  </xdr:twoCellAnchor>
  <xdr:twoCellAnchor>
    <xdr:from>
      <xdr:col>6</xdr:col>
      <xdr:colOff>0</xdr:colOff>
      <xdr:row>14</xdr:row>
      <xdr:rowOff>0</xdr:rowOff>
    </xdr:from>
    <xdr:to>
      <xdr:col>6</xdr:col>
      <xdr:colOff>0</xdr:colOff>
      <xdr:row>14</xdr:row>
      <xdr:rowOff>0</xdr:rowOff>
    </xdr:to>
    <xdr:sp macro="" textlink="">
      <xdr:nvSpPr>
        <xdr:cNvPr id="10" name="Line 17">
          <a:extLst>
            <a:ext uri="{FF2B5EF4-FFF2-40B4-BE49-F238E27FC236}">
              <a16:creationId xmlns:a16="http://schemas.microsoft.com/office/drawing/2014/main" id="{00000000-0008-0000-2F00-00000A000000}"/>
            </a:ext>
          </a:extLst>
        </xdr:cNvPr>
        <xdr:cNvSpPr/>
      </xdr:nvSpPr>
      <xdr:spPr>
        <a:xfrm>
          <a:off x="9391650" y="3667125"/>
          <a:ext cx="0" cy="0"/>
        </a:xfrm>
        <a:prstGeom prst="line">
          <a:avLst/>
        </a:prstGeom>
        <a:noFill/>
        <a:ln w="9525">
          <a:solidFill>
            <a:srgbClr val="000000"/>
          </a:solidFill>
          <a:prstDash val="solid"/>
          <a:headEnd type="none"/>
          <a:tailEnd type="none"/>
        </a:ln>
      </xdr:spPr>
    </xdr:sp>
    <xdr:clientData/>
  </xdr:twoCellAnchor>
  <xdr:twoCellAnchor>
    <xdr:from>
      <xdr:col>6</xdr:col>
      <xdr:colOff>0</xdr:colOff>
      <xdr:row>14</xdr:row>
      <xdr:rowOff>0</xdr:rowOff>
    </xdr:from>
    <xdr:to>
      <xdr:col>6</xdr:col>
      <xdr:colOff>0</xdr:colOff>
      <xdr:row>14</xdr:row>
      <xdr:rowOff>0</xdr:rowOff>
    </xdr:to>
    <xdr:sp macro="" textlink="">
      <xdr:nvSpPr>
        <xdr:cNvPr id="11" name="Line 18">
          <a:extLst>
            <a:ext uri="{FF2B5EF4-FFF2-40B4-BE49-F238E27FC236}">
              <a16:creationId xmlns:a16="http://schemas.microsoft.com/office/drawing/2014/main" id="{00000000-0008-0000-2F00-00000B000000}"/>
            </a:ext>
          </a:extLst>
        </xdr:cNvPr>
        <xdr:cNvSpPr/>
      </xdr:nvSpPr>
      <xdr:spPr>
        <a:xfrm>
          <a:off x="9391650" y="3667125"/>
          <a:ext cx="0" cy="0"/>
        </a:xfrm>
        <a:prstGeom prst="line">
          <a:avLst/>
        </a:prstGeom>
        <a:noFill/>
        <a:ln w="9525">
          <a:solidFill>
            <a:srgbClr val="000000"/>
          </a:solidFill>
          <a:prstDash val="solid"/>
          <a:headEnd type="none"/>
          <a:tailEnd type="none"/>
        </a:ln>
      </xdr:spPr>
    </xdr:sp>
    <xdr:clientData/>
  </xdr:twoCellAnchor>
  <xdr:twoCellAnchor>
    <xdr:from>
      <xdr:col>6</xdr:col>
      <xdr:colOff>0</xdr:colOff>
      <xdr:row>58</xdr:row>
      <xdr:rowOff>0</xdr:rowOff>
    </xdr:from>
    <xdr:to>
      <xdr:col>6</xdr:col>
      <xdr:colOff>0</xdr:colOff>
      <xdr:row>58</xdr:row>
      <xdr:rowOff>0</xdr:rowOff>
    </xdr:to>
    <xdr:sp macro="" textlink="">
      <xdr:nvSpPr>
        <xdr:cNvPr id="12" name="Line 19">
          <a:extLst>
            <a:ext uri="{FF2B5EF4-FFF2-40B4-BE49-F238E27FC236}">
              <a16:creationId xmlns:a16="http://schemas.microsoft.com/office/drawing/2014/main" id="{00000000-0008-0000-2F00-00000C000000}"/>
            </a:ext>
          </a:extLst>
        </xdr:cNvPr>
        <xdr:cNvSpPr/>
      </xdr:nvSpPr>
      <xdr:spPr>
        <a:xfrm>
          <a:off x="9391650" y="14173200"/>
          <a:ext cx="0" cy="0"/>
        </a:xfrm>
        <a:prstGeom prst="line">
          <a:avLst/>
        </a:prstGeom>
        <a:noFill/>
        <a:ln w="9525">
          <a:solidFill>
            <a:srgbClr val="000000"/>
          </a:solidFill>
          <a:prstDash val="solid"/>
          <a:headEnd type="none"/>
          <a:tailEnd type="none"/>
        </a:ln>
      </xdr:spPr>
    </xdr:sp>
    <xdr:clientData/>
  </xdr:twoCellAnchor>
  <xdr:twoCellAnchor>
    <xdr:from>
      <xdr:col>6</xdr:col>
      <xdr:colOff>0</xdr:colOff>
      <xdr:row>58</xdr:row>
      <xdr:rowOff>0</xdr:rowOff>
    </xdr:from>
    <xdr:to>
      <xdr:col>6</xdr:col>
      <xdr:colOff>0</xdr:colOff>
      <xdr:row>58</xdr:row>
      <xdr:rowOff>0</xdr:rowOff>
    </xdr:to>
    <xdr:sp macro="" textlink="">
      <xdr:nvSpPr>
        <xdr:cNvPr id="13" name="Line 20">
          <a:extLst>
            <a:ext uri="{FF2B5EF4-FFF2-40B4-BE49-F238E27FC236}">
              <a16:creationId xmlns:a16="http://schemas.microsoft.com/office/drawing/2014/main" id="{00000000-0008-0000-2F00-00000D000000}"/>
            </a:ext>
          </a:extLst>
        </xdr:cNvPr>
        <xdr:cNvSpPr/>
      </xdr:nvSpPr>
      <xdr:spPr>
        <a:xfrm>
          <a:off x="9391650" y="14173200"/>
          <a:ext cx="0" cy="0"/>
        </a:xfrm>
        <a:prstGeom prst="line">
          <a:avLst/>
        </a:prstGeom>
        <a:noFill/>
        <a:ln w="9525">
          <a:solidFill>
            <a:srgbClr val="000000"/>
          </a:solidFill>
          <a:prstDash val="solid"/>
          <a:headEnd type="none"/>
          <a:tailEnd type="none"/>
        </a:ln>
      </xdr:spPr>
    </xdr:sp>
    <xdr:clientData/>
  </xdr:twoCellAnchor>
  <xdr:twoCellAnchor>
    <xdr:from>
      <xdr:col>6</xdr:col>
      <xdr:colOff>0</xdr:colOff>
      <xdr:row>14</xdr:row>
      <xdr:rowOff>0</xdr:rowOff>
    </xdr:from>
    <xdr:to>
      <xdr:col>6</xdr:col>
      <xdr:colOff>0</xdr:colOff>
      <xdr:row>14</xdr:row>
      <xdr:rowOff>0</xdr:rowOff>
    </xdr:to>
    <xdr:sp macro="" textlink="">
      <xdr:nvSpPr>
        <xdr:cNvPr id="14" name="Line 25">
          <a:extLst>
            <a:ext uri="{FF2B5EF4-FFF2-40B4-BE49-F238E27FC236}">
              <a16:creationId xmlns:a16="http://schemas.microsoft.com/office/drawing/2014/main" id="{00000000-0008-0000-2F00-00000E000000}"/>
            </a:ext>
          </a:extLst>
        </xdr:cNvPr>
        <xdr:cNvSpPr/>
      </xdr:nvSpPr>
      <xdr:spPr>
        <a:xfrm>
          <a:off x="9391650" y="3667125"/>
          <a:ext cx="0" cy="0"/>
        </a:xfrm>
        <a:prstGeom prst="line">
          <a:avLst/>
        </a:prstGeom>
        <a:noFill/>
        <a:ln w="9525">
          <a:solidFill>
            <a:srgbClr val="000000"/>
          </a:solidFill>
          <a:prstDash val="solid"/>
          <a:headEnd type="none"/>
          <a:tailEnd type="none"/>
        </a:ln>
      </xdr:spPr>
    </xdr:sp>
    <xdr:clientData/>
  </xdr:twoCellAnchor>
  <xdr:twoCellAnchor>
    <xdr:from>
      <xdr:col>6</xdr:col>
      <xdr:colOff>0</xdr:colOff>
      <xdr:row>14</xdr:row>
      <xdr:rowOff>0</xdr:rowOff>
    </xdr:from>
    <xdr:to>
      <xdr:col>6</xdr:col>
      <xdr:colOff>0</xdr:colOff>
      <xdr:row>14</xdr:row>
      <xdr:rowOff>0</xdr:rowOff>
    </xdr:to>
    <xdr:sp macro="" textlink="">
      <xdr:nvSpPr>
        <xdr:cNvPr id="15" name="Line 26">
          <a:extLst>
            <a:ext uri="{FF2B5EF4-FFF2-40B4-BE49-F238E27FC236}">
              <a16:creationId xmlns:a16="http://schemas.microsoft.com/office/drawing/2014/main" id="{00000000-0008-0000-2F00-00000F000000}"/>
            </a:ext>
          </a:extLst>
        </xdr:cNvPr>
        <xdr:cNvSpPr/>
      </xdr:nvSpPr>
      <xdr:spPr>
        <a:xfrm>
          <a:off x="9391650" y="3667125"/>
          <a:ext cx="0" cy="0"/>
        </a:xfrm>
        <a:prstGeom prst="line">
          <a:avLst/>
        </a:prstGeom>
        <a:noFill/>
        <a:ln w="9525">
          <a:solidFill>
            <a:srgbClr val="000000"/>
          </a:solidFill>
          <a:prstDash val="solid"/>
          <a:headEnd type="none"/>
          <a:tailEnd type="none"/>
        </a:ln>
      </xdr:spPr>
    </xdr:sp>
    <xdr:clientData/>
  </xdr:twoCellAnchor>
  <xdr:twoCellAnchor>
    <xdr:from>
      <xdr:col>6</xdr:col>
      <xdr:colOff>0</xdr:colOff>
      <xdr:row>58</xdr:row>
      <xdr:rowOff>0</xdr:rowOff>
    </xdr:from>
    <xdr:to>
      <xdr:col>6</xdr:col>
      <xdr:colOff>0</xdr:colOff>
      <xdr:row>58</xdr:row>
      <xdr:rowOff>0</xdr:rowOff>
    </xdr:to>
    <xdr:sp macro="" textlink="">
      <xdr:nvSpPr>
        <xdr:cNvPr id="16" name="Line 27">
          <a:extLst>
            <a:ext uri="{FF2B5EF4-FFF2-40B4-BE49-F238E27FC236}">
              <a16:creationId xmlns:a16="http://schemas.microsoft.com/office/drawing/2014/main" id="{00000000-0008-0000-2F00-000010000000}"/>
            </a:ext>
          </a:extLst>
        </xdr:cNvPr>
        <xdr:cNvSpPr/>
      </xdr:nvSpPr>
      <xdr:spPr>
        <a:xfrm>
          <a:off x="9391650" y="14173200"/>
          <a:ext cx="0" cy="0"/>
        </a:xfrm>
        <a:prstGeom prst="line">
          <a:avLst/>
        </a:prstGeom>
        <a:noFill/>
        <a:ln w="9525">
          <a:solidFill>
            <a:srgbClr val="000000"/>
          </a:solidFill>
          <a:prstDash val="solid"/>
          <a:headEnd type="none"/>
          <a:tailEnd type="none"/>
        </a:ln>
      </xdr:spPr>
    </xdr:sp>
    <xdr:clientData/>
  </xdr:twoCellAnchor>
  <xdr:twoCellAnchor>
    <xdr:from>
      <xdr:col>6</xdr:col>
      <xdr:colOff>0</xdr:colOff>
      <xdr:row>58</xdr:row>
      <xdr:rowOff>0</xdr:rowOff>
    </xdr:from>
    <xdr:to>
      <xdr:col>6</xdr:col>
      <xdr:colOff>0</xdr:colOff>
      <xdr:row>58</xdr:row>
      <xdr:rowOff>0</xdr:rowOff>
    </xdr:to>
    <xdr:sp macro="" textlink="">
      <xdr:nvSpPr>
        <xdr:cNvPr id="17" name="Line 28">
          <a:extLst>
            <a:ext uri="{FF2B5EF4-FFF2-40B4-BE49-F238E27FC236}">
              <a16:creationId xmlns:a16="http://schemas.microsoft.com/office/drawing/2014/main" id="{00000000-0008-0000-2F00-000011000000}"/>
            </a:ext>
          </a:extLst>
        </xdr:cNvPr>
        <xdr:cNvSpPr/>
      </xdr:nvSpPr>
      <xdr:spPr>
        <a:xfrm>
          <a:off x="9391650" y="14173200"/>
          <a:ext cx="0" cy="0"/>
        </a:xfrm>
        <a:prstGeom prst="line">
          <a:avLst/>
        </a:prstGeom>
        <a:noFill/>
        <a:ln w="9525">
          <a:solidFill>
            <a:srgbClr val="000000"/>
          </a:solidFill>
          <a:prstDash val="solid"/>
          <a:headEnd type="none"/>
          <a:tailEnd type="none"/>
        </a:ln>
      </xdr:spPr>
    </xdr:sp>
    <xdr:clientData/>
  </xdr:twoCellAnchor>
  <xdr:twoCellAnchor>
    <xdr:from>
      <xdr:col>5</xdr:col>
      <xdr:colOff>0</xdr:colOff>
      <xdr:row>14</xdr:row>
      <xdr:rowOff>0</xdr:rowOff>
    </xdr:from>
    <xdr:to>
      <xdr:col>5</xdr:col>
      <xdr:colOff>0</xdr:colOff>
      <xdr:row>14</xdr:row>
      <xdr:rowOff>0</xdr:rowOff>
    </xdr:to>
    <xdr:sp macro="" textlink="">
      <xdr:nvSpPr>
        <xdr:cNvPr id="18" name="Line 49">
          <a:extLst>
            <a:ext uri="{FF2B5EF4-FFF2-40B4-BE49-F238E27FC236}">
              <a16:creationId xmlns:a16="http://schemas.microsoft.com/office/drawing/2014/main" id="{00000000-0008-0000-2F00-000012000000}"/>
            </a:ext>
          </a:extLst>
        </xdr:cNvPr>
        <xdr:cNvSpPr/>
      </xdr:nvSpPr>
      <xdr:spPr>
        <a:xfrm>
          <a:off x="8277225" y="3667125"/>
          <a:ext cx="0" cy="0"/>
        </a:xfrm>
        <a:prstGeom prst="line">
          <a:avLst/>
        </a:prstGeom>
        <a:noFill/>
        <a:ln w="9525">
          <a:solidFill>
            <a:srgbClr val="000000"/>
          </a:solidFill>
          <a:prstDash val="solid"/>
          <a:headEnd type="none"/>
          <a:tailEnd type="none"/>
        </a:ln>
      </xdr:spPr>
    </xdr:sp>
    <xdr:clientData/>
  </xdr:twoCellAnchor>
  <xdr:twoCellAnchor>
    <xdr:from>
      <xdr:col>5</xdr:col>
      <xdr:colOff>0</xdr:colOff>
      <xdr:row>14</xdr:row>
      <xdr:rowOff>0</xdr:rowOff>
    </xdr:from>
    <xdr:to>
      <xdr:col>5</xdr:col>
      <xdr:colOff>0</xdr:colOff>
      <xdr:row>14</xdr:row>
      <xdr:rowOff>0</xdr:rowOff>
    </xdr:to>
    <xdr:sp macro="" textlink="">
      <xdr:nvSpPr>
        <xdr:cNvPr id="19" name="Line 50">
          <a:extLst>
            <a:ext uri="{FF2B5EF4-FFF2-40B4-BE49-F238E27FC236}">
              <a16:creationId xmlns:a16="http://schemas.microsoft.com/office/drawing/2014/main" id="{00000000-0008-0000-2F00-000013000000}"/>
            </a:ext>
          </a:extLst>
        </xdr:cNvPr>
        <xdr:cNvSpPr/>
      </xdr:nvSpPr>
      <xdr:spPr>
        <a:xfrm>
          <a:off x="8277225" y="3667125"/>
          <a:ext cx="0" cy="0"/>
        </a:xfrm>
        <a:prstGeom prst="line">
          <a:avLst/>
        </a:prstGeom>
        <a:noFill/>
        <a:ln w="9525">
          <a:solidFill>
            <a:srgbClr val="000000"/>
          </a:solidFill>
          <a:prstDash val="solid"/>
          <a:headEnd type="none"/>
          <a:tailEnd type="none"/>
        </a:ln>
      </xdr:spPr>
    </xdr:sp>
    <xdr:clientData/>
  </xdr:twoCellAnchor>
  <xdr:twoCellAnchor>
    <xdr:from>
      <xdr:col>5</xdr:col>
      <xdr:colOff>0</xdr:colOff>
      <xdr:row>56</xdr:row>
      <xdr:rowOff>0</xdr:rowOff>
    </xdr:from>
    <xdr:to>
      <xdr:col>5</xdr:col>
      <xdr:colOff>0</xdr:colOff>
      <xdr:row>56</xdr:row>
      <xdr:rowOff>0</xdr:rowOff>
    </xdr:to>
    <xdr:sp macro="" textlink="">
      <xdr:nvSpPr>
        <xdr:cNvPr id="20" name="Line 51">
          <a:extLst>
            <a:ext uri="{FF2B5EF4-FFF2-40B4-BE49-F238E27FC236}">
              <a16:creationId xmlns:a16="http://schemas.microsoft.com/office/drawing/2014/main" id="{00000000-0008-0000-2F00-000014000000}"/>
            </a:ext>
          </a:extLst>
        </xdr:cNvPr>
        <xdr:cNvSpPr/>
      </xdr:nvSpPr>
      <xdr:spPr>
        <a:xfrm>
          <a:off x="8277225" y="13696950"/>
          <a:ext cx="0" cy="0"/>
        </a:xfrm>
        <a:prstGeom prst="line">
          <a:avLst/>
        </a:prstGeom>
        <a:noFill/>
        <a:ln w="9525">
          <a:solidFill>
            <a:srgbClr val="000000"/>
          </a:solidFill>
          <a:prstDash val="solid"/>
          <a:headEnd type="none"/>
          <a:tailEnd type="none"/>
        </a:ln>
      </xdr:spPr>
    </xdr:sp>
    <xdr:clientData/>
  </xdr:twoCellAnchor>
  <xdr:twoCellAnchor>
    <xdr:from>
      <xdr:col>5</xdr:col>
      <xdr:colOff>0</xdr:colOff>
      <xdr:row>56</xdr:row>
      <xdr:rowOff>0</xdr:rowOff>
    </xdr:from>
    <xdr:to>
      <xdr:col>5</xdr:col>
      <xdr:colOff>0</xdr:colOff>
      <xdr:row>56</xdr:row>
      <xdr:rowOff>0</xdr:rowOff>
    </xdr:to>
    <xdr:sp macro="" textlink="">
      <xdr:nvSpPr>
        <xdr:cNvPr id="21" name="Line 52">
          <a:extLst>
            <a:ext uri="{FF2B5EF4-FFF2-40B4-BE49-F238E27FC236}">
              <a16:creationId xmlns:a16="http://schemas.microsoft.com/office/drawing/2014/main" id="{00000000-0008-0000-2F00-000015000000}"/>
            </a:ext>
          </a:extLst>
        </xdr:cNvPr>
        <xdr:cNvSpPr/>
      </xdr:nvSpPr>
      <xdr:spPr>
        <a:xfrm>
          <a:off x="8277225" y="13696950"/>
          <a:ext cx="0" cy="0"/>
        </a:xfrm>
        <a:prstGeom prst="line">
          <a:avLst/>
        </a:prstGeom>
        <a:noFill/>
        <a:ln w="9525">
          <a:solidFill>
            <a:srgbClr val="000000"/>
          </a:solidFill>
          <a:prstDash val="solid"/>
          <a:headEnd type="none"/>
          <a:tailEnd type="none"/>
        </a:ln>
      </xdr:spPr>
    </xdr:sp>
    <xdr:clientData/>
  </xdr:twoCellAnchor>
  <xdr:twoCellAnchor>
    <xdr:from>
      <xdr:col>5</xdr:col>
      <xdr:colOff>0</xdr:colOff>
      <xdr:row>93</xdr:row>
      <xdr:rowOff>0</xdr:rowOff>
    </xdr:from>
    <xdr:to>
      <xdr:col>5</xdr:col>
      <xdr:colOff>0</xdr:colOff>
      <xdr:row>93</xdr:row>
      <xdr:rowOff>0</xdr:rowOff>
    </xdr:to>
    <xdr:sp macro="" textlink="">
      <xdr:nvSpPr>
        <xdr:cNvPr id="22" name="Line 53">
          <a:extLst>
            <a:ext uri="{FF2B5EF4-FFF2-40B4-BE49-F238E27FC236}">
              <a16:creationId xmlns:a16="http://schemas.microsoft.com/office/drawing/2014/main" id="{00000000-0008-0000-2F00-000016000000}"/>
            </a:ext>
          </a:extLst>
        </xdr:cNvPr>
        <xdr:cNvSpPr/>
      </xdr:nvSpPr>
      <xdr:spPr>
        <a:xfrm>
          <a:off x="8277225" y="-21707792"/>
          <a:ext cx="0" cy="0"/>
        </a:xfrm>
        <a:prstGeom prst="line">
          <a:avLst/>
        </a:prstGeom>
        <a:noFill/>
        <a:ln w="9525">
          <a:solidFill>
            <a:srgbClr val="000000"/>
          </a:solidFill>
          <a:prstDash val="solid"/>
          <a:headEnd type="none"/>
          <a:tailEnd type="none"/>
        </a:ln>
      </xdr:spPr>
    </xdr:sp>
    <xdr:clientData/>
  </xdr:twoCellAnchor>
  <xdr:twoCellAnchor>
    <xdr:from>
      <xdr:col>5</xdr:col>
      <xdr:colOff>0</xdr:colOff>
      <xdr:row>93</xdr:row>
      <xdr:rowOff>0</xdr:rowOff>
    </xdr:from>
    <xdr:to>
      <xdr:col>5</xdr:col>
      <xdr:colOff>0</xdr:colOff>
      <xdr:row>93</xdr:row>
      <xdr:rowOff>0</xdr:rowOff>
    </xdr:to>
    <xdr:sp macro="" textlink="">
      <xdr:nvSpPr>
        <xdr:cNvPr id="23" name="Line 54">
          <a:extLst>
            <a:ext uri="{FF2B5EF4-FFF2-40B4-BE49-F238E27FC236}">
              <a16:creationId xmlns:a16="http://schemas.microsoft.com/office/drawing/2014/main" id="{00000000-0008-0000-2F00-000017000000}"/>
            </a:ext>
          </a:extLst>
        </xdr:cNvPr>
        <xdr:cNvSpPr/>
      </xdr:nvSpPr>
      <xdr:spPr>
        <a:xfrm>
          <a:off x="8277225" y="-21707792"/>
          <a:ext cx="0" cy="0"/>
        </a:xfrm>
        <a:prstGeom prst="line">
          <a:avLst/>
        </a:prstGeom>
        <a:noFill/>
        <a:ln w="9525">
          <a:solidFill>
            <a:srgbClr val="000000"/>
          </a:solidFill>
          <a:prstDash val="solid"/>
          <a:headEnd type="none"/>
          <a:tailEnd type="none"/>
        </a:ln>
      </xdr:spPr>
    </xdr:sp>
    <xdr:clientData/>
  </xdr:twoCellAnchor>
  <xdr:twoCellAnchor>
    <xdr:from>
      <xdr:col>5</xdr:col>
      <xdr:colOff>0</xdr:colOff>
      <xdr:row>14</xdr:row>
      <xdr:rowOff>0</xdr:rowOff>
    </xdr:from>
    <xdr:to>
      <xdr:col>5</xdr:col>
      <xdr:colOff>0</xdr:colOff>
      <xdr:row>14</xdr:row>
      <xdr:rowOff>0</xdr:rowOff>
    </xdr:to>
    <xdr:sp macro="" textlink="">
      <xdr:nvSpPr>
        <xdr:cNvPr id="24" name="Line 57">
          <a:extLst>
            <a:ext uri="{FF2B5EF4-FFF2-40B4-BE49-F238E27FC236}">
              <a16:creationId xmlns:a16="http://schemas.microsoft.com/office/drawing/2014/main" id="{00000000-0008-0000-2F00-000018000000}"/>
            </a:ext>
          </a:extLst>
        </xdr:cNvPr>
        <xdr:cNvSpPr/>
      </xdr:nvSpPr>
      <xdr:spPr>
        <a:xfrm>
          <a:off x="8277225" y="3667125"/>
          <a:ext cx="0" cy="0"/>
        </a:xfrm>
        <a:prstGeom prst="line">
          <a:avLst/>
        </a:prstGeom>
        <a:noFill/>
        <a:ln w="9525">
          <a:solidFill>
            <a:srgbClr val="000000"/>
          </a:solidFill>
          <a:prstDash val="solid"/>
          <a:headEnd type="none"/>
          <a:tailEnd type="none"/>
        </a:ln>
      </xdr:spPr>
    </xdr:sp>
    <xdr:clientData/>
  </xdr:twoCellAnchor>
  <xdr:twoCellAnchor>
    <xdr:from>
      <xdr:col>5</xdr:col>
      <xdr:colOff>0</xdr:colOff>
      <xdr:row>14</xdr:row>
      <xdr:rowOff>0</xdr:rowOff>
    </xdr:from>
    <xdr:to>
      <xdr:col>5</xdr:col>
      <xdr:colOff>0</xdr:colOff>
      <xdr:row>14</xdr:row>
      <xdr:rowOff>0</xdr:rowOff>
    </xdr:to>
    <xdr:sp macro="" textlink="">
      <xdr:nvSpPr>
        <xdr:cNvPr id="25" name="Line 58">
          <a:extLst>
            <a:ext uri="{FF2B5EF4-FFF2-40B4-BE49-F238E27FC236}">
              <a16:creationId xmlns:a16="http://schemas.microsoft.com/office/drawing/2014/main" id="{00000000-0008-0000-2F00-000019000000}"/>
            </a:ext>
          </a:extLst>
        </xdr:cNvPr>
        <xdr:cNvSpPr/>
      </xdr:nvSpPr>
      <xdr:spPr>
        <a:xfrm>
          <a:off x="8277225" y="3667125"/>
          <a:ext cx="0" cy="0"/>
        </a:xfrm>
        <a:prstGeom prst="line">
          <a:avLst/>
        </a:prstGeom>
        <a:noFill/>
        <a:ln w="9525">
          <a:solidFill>
            <a:srgbClr val="000000"/>
          </a:solidFill>
          <a:prstDash val="solid"/>
          <a:headEnd type="none"/>
          <a:tailEnd type="none"/>
        </a:ln>
      </xdr:spPr>
    </xdr:sp>
    <xdr:clientData/>
  </xdr:twoCellAnchor>
  <xdr:twoCellAnchor>
    <xdr:from>
      <xdr:col>5</xdr:col>
      <xdr:colOff>0</xdr:colOff>
      <xdr:row>56</xdr:row>
      <xdr:rowOff>0</xdr:rowOff>
    </xdr:from>
    <xdr:to>
      <xdr:col>5</xdr:col>
      <xdr:colOff>0</xdr:colOff>
      <xdr:row>56</xdr:row>
      <xdr:rowOff>0</xdr:rowOff>
    </xdr:to>
    <xdr:sp macro="" textlink="">
      <xdr:nvSpPr>
        <xdr:cNvPr id="26" name="Line 59">
          <a:extLst>
            <a:ext uri="{FF2B5EF4-FFF2-40B4-BE49-F238E27FC236}">
              <a16:creationId xmlns:a16="http://schemas.microsoft.com/office/drawing/2014/main" id="{00000000-0008-0000-2F00-00001A000000}"/>
            </a:ext>
          </a:extLst>
        </xdr:cNvPr>
        <xdr:cNvSpPr/>
      </xdr:nvSpPr>
      <xdr:spPr>
        <a:xfrm>
          <a:off x="8277225" y="13696950"/>
          <a:ext cx="0" cy="0"/>
        </a:xfrm>
        <a:prstGeom prst="line">
          <a:avLst/>
        </a:prstGeom>
        <a:noFill/>
        <a:ln w="9525">
          <a:solidFill>
            <a:srgbClr val="000000"/>
          </a:solidFill>
          <a:prstDash val="solid"/>
          <a:headEnd type="none"/>
          <a:tailEnd type="none"/>
        </a:ln>
      </xdr:spPr>
    </xdr:sp>
    <xdr:clientData/>
  </xdr:twoCellAnchor>
  <xdr:twoCellAnchor>
    <xdr:from>
      <xdr:col>5</xdr:col>
      <xdr:colOff>0</xdr:colOff>
      <xdr:row>56</xdr:row>
      <xdr:rowOff>0</xdr:rowOff>
    </xdr:from>
    <xdr:to>
      <xdr:col>5</xdr:col>
      <xdr:colOff>0</xdr:colOff>
      <xdr:row>56</xdr:row>
      <xdr:rowOff>0</xdr:rowOff>
    </xdr:to>
    <xdr:sp macro="" textlink="">
      <xdr:nvSpPr>
        <xdr:cNvPr id="27" name="Line 60">
          <a:extLst>
            <a:ext uri="{FF2B5EF4-FFF2-40B4-BE49-F238E27FC236}">
              <a16:creationId xmlns:a16="http://schemas.microsoft.com/office/drawing/2014/main" id="{00000000-0008-0000-2F00-00001B000000}"/>
            </a:ext>
          </a:extLst>
        </xdr:cNvPr>
        <xdr:cNvSpPr/>
      </xdr:nvSpPr>
      <xdr:spPr>
        <a:xfrm>
          <a:off x="8277225" y="13696950"/>
          <a:ext cx="0" cy="0"/>
        </a:xfrm>
        <a:prstGeom prst="line">
          <a:avLst/>
        </a:prstGeom>
        <a:noFill/>
        <a:ln w="9525">
          <a:solidFill>
            <a:srgbClr val="000000"/>
          </a:solidFill>
          <a:prstDash val="solid"/>
          <a:headEnd type="none"/>
          <a:tailEnd type="none"/>
        </a:ln>
      </xdr:spPr>
    </xdr:sp>
    <xdr:clientData/>
  </xdr:twoCellAnchor>
  <xdr:twoCellAnchor>
    <xdr:from>
      <xdr:col>5</xdr:col>
      <xdr:colOff>0</xdr:colOff>
      <xdr:row>93</xdr:row>
      <xdr:rowOff>0</xdr:rowOff>
    </xdr:from>
    <xdr:to>
      <xdr:col>5</xdr:col>
      <xdr:colOff>0</xdr:colOff>
      <xdr:row>93</xdr:row>
      <xdr:rowOff>0</xdr:rowOff>
    </xdr:to>
    <xdr:sp macro="" textlink="">
      <xdr:nvSpPr>
        <xdr:cNvPr id="28" name="Line 61">
          <a:extLst>
            <a:ext uri="{FF2B5EF4-FFF2-40B4-BE49-F238E27FC236}">
              <a16:creationId xmlns:a16="http://schemas.microsoft.com/office/drawing/2014/main" id="{00000000-0008-0000-2F00-00001C000000}"/>
            </a:ext>
          </a:extLst>
        </xdr:cNvPr>
        <xdr:cNvSpPr/>
      </xdr:nvSpPr>
      <xdr:spPr>
        <a:xfrm>
          <a:off x="8277225" y="-21707792"/>
          <a:ext cx="0" cy="0"/>
        </a:xfrm>
        <a:prstGeom prst="line">
          <a:avLst/>
        </a:prstGeom>
        <a:noFill/>
        <a:ln w="9525">
          <a:solidFill>
            <a:srgbClr val="000000"/>
          </a:solidFill>
          <a:prstDash val="solid"/>
          <a:headEnd type="none"/>
          <a:tailEnd type="none"/>
        </a:ln>
      </xdr:spPr>
    </xdr:sp>
    <xdr:clientData/>
  </xdr:twoCellAnchor>
  <xdr:twoCellAnchor>
    <xdr:from>
      <xdr:col>5</xdr:col>
      <xdr:colOff>0</xdr:colOff>
      <xdr:row>93</xdr:row>
      <xdr:rowOff>0</xdr:rowOff>
    </xdr:from>
    <xdr:to>
      <xdr:col>5</xdr:col>
      <xdr:colOff>0</xdr:colOff>
      <xdr:row>93</xdr:row>
      <xdr:rowOff>0</xdr:rowOff>
    </xdr:to>
    <xdr:sp macro="" textlink="">
      <xdr:nvSpPr>
        <xdr:cNvPr id="29" name="Line 62">
          <a:extLst>
            <a:ext uri="{FF2B5EF4-FFF2-40B4-BE49-F238E27FC236}">
              <a16:creationId xmlns:a16="http://schemas.microsoft.com/office/drawing/2014/main" id="{00000000-0008-0000-2F00-00001D000000}"/>
            </a:ext>
          </a:extLst>
        </xdr:cNvPr>
        <xdr:cNvSpPr/>
      </xdr:nvSpPr>
      <xdr:spPr>
        <a:xfrm>
          <a:off x="8277225" y="-21707792"/>
          <a:ext cx="0" cy="0"/>
        </a:xfrm>
        <a:prstGeom prst="line">
          <a:avLst/>
        </a:prstGeom>
        <a:noFill/>
        <a:ln w="9525">
          <a:solidFill>
            <a:srgbClr val="000000"/>
          </a:solidFill>
          <a:prstDash val="solid"/>
          <a:headEnd type="none"/>
          <a:tailEnd type="none"/>
        </a:ln>
      </xdr:spPr>
    </xdr:sp>
    <xdr:clientData/>
  </xdr:twoCellAnchor>
  <xdr:twoCellAnchor>
    <xdr:from>
      <xdr:col>6</xdr:col>
      <xdr:colOff>0</xdr:colOff>
      <xdr:row>14</xdr:row>
      <xdr:rowOff>0</xdr:rowOff>
    </xdr:from>
    <xdr:to>
      <xdr:col>6</xdr:col>
      <xdr:colOff>0</xdr:colOff>
      <xdr:row>14</xdr:row>
      <xdr:rowOff>0</xdr:rowOff>
    </xdr:to>
    <xdr:sp macro="" textlink="">
      <xdr:nvSpPr>
        <xdr:cNvPr id="30" name="Line 65">
          <a:extLst>
            <a:ext uri="{FF2B5EF4-FFF2-40B4-BE49-F238E27FC236}">
              <a16:creationId xmlns:a16="http://schemas.microsoft.com/office/drawing/2014/main" id="{00000000-0008-0000-2F00-00001E000000}"/>
            </a:ext>
          </a:extLst>
        </xdr:cNvPr>
        <xdr:cNvSpPr/>
      </xdr:nvSpPr>
      <xdr:spPr>
        <a:xfrm>
          <a:off x="9391650" y="3667125"/>
          <a:ext cx="0" cy="0"/>
        </a:xfrm>
        <a:prstGeom prst="line">
          <a:avLst/>
        </a:prstGeom>
        <a:noFill/>
        <a:ln w="9525">
          <a:solidFill>
            <a:srgbClr val="000000"/>
          </a:solidFill>
          <a:prstDash val="solid"/>
          <a:headEnd type="none"/>
          <a:tailEnd type="none"/>
        </a:ln>
      </xdr:spPr>
    </xdr:sp>
    <xdr:clientData/>
  </xdr:twoCellAnchor>
  <xdr:twoCellAnchor>
    <xdr:from>
      <xdr:col>6</xdr:col>
      <xdr:colOff>0</xdr:colOff>
      <xdr:row>14</xdr:row>
      <xdr:rowOff>0</xdr:rowOff>
    </xdr:from>
    <xdr:to>
      <xdr:col>6</xdr:col>
      <xdr:colOff>0</xdr:colOff>
      <xdr:row>14</xdr:row>
      <xdr:rowOff>0</xdr:rowOff>
    </xdr:to>
    <xdr:sp macro="" textlink="">
      <xdr:nvSpPr>
        <xdr:cNvPr id="31" name="Line 66">
          <a:extLst>
            <a:ext uri="{FF2B5EF4-FFF2-40B4-BE49-F238E27FC236}">
              <a16:creationId xmlns:a16="http://schemas.microsoft.com/office/drawing/2014/main" id="{00000000-0008-0000-2F00-00001F000000}"/>
            </a:ext>
          </a:extLst>
        </xdr:cNvPr>
        <xdr:cNvSpPr/>
      </xdr:nvSpPr>
      <xdr:spPr>
        <a:xfrm>
          <a:off x="9391650" y="3667125"/>
          <a:ext cx="0" cy="0"/>
        </a:xfrm>
        <a:prstGeom prst="line">
          <a:avLst/>
        </a:prstGeom>
        <a:noFill/>
        <a:ln w="9525">
          <a:solidFill>
            <a:srgbClr val="000000"/>
          </a:solidFill>
          <a:prstDash val="solid"/>
          <a:headEnd type="none"/>
          <a:tailEnd type="none"/>
        </a:ln>
      </xdr:spPr>
    </xdr:sp>
    <xdr:clientData/>
  </xdr:twoCellAnchor>
  <xdr:twoCellAnchor>
    <xdr:from>
      <xdr:col>6</xdr:col>
      <xdr:colOff>0</xdr:colOff>
      <xdr:row>56</xdr:row>
      <xdr:rowOff>0</xdr:rowOff>
    </xdr:from>
    <xdr:to>
      <xdr:col>6</xdr:col>
      <xdr:colOff>0</xdr:colOff>
      <xdr:row>56</xdr:row>
      <xdr:rowOff>0</xdr:rowOff>
    </xdr:to>
    <xdr:sp macro="" textlink="">
      <xdr:nvSpPr>
        <xdr:cNvPr id="32" name="Line 67">
          <a:extLst>
            <a:ext uri="{FF2B5EF4-FFF2-40B4-BE49-F238E27FC236}">
              <a16:creationId xmlns:a16="http://schemas.microsoft.com/office/drawing/2014/main" id="{00000000-0008-0000-2F00-000020000000}"/>
            </a:ext>
          </a:extLst>
        </xdr:cNvPr>
        <xdr:cNvSpPr/>
      </xdr:nvSpPr>
      <xdr:spPr>
        <a:xfrm>
          <a:off x="9391650" y="13696950"/>
          <a:ext cx="0" cy="0"/>
        </a:xfrm>
        <a:prstGeom prst="line">
          <a:avLst/>
        </a:prstGeom>
        <a:noFill/>
        <a:ln w="9525">
          <a:solidFill>
            <a:srgbClr val="000000"/>
          </a:solidFill>
          <a:prstDash val="solid"/>
          <a:headEnd type="none"/>
          <a:tailEnd type="none"/>
        </a:ln>
      </xdr:spPr>
    </xdr:sp>
    <xdr:clientData/>
  </xdr:twoCellAnchor>
  <xdr:twoCellAnchor>
    <xdr:from>
      <xdr:col>6</xdr:col>
      <xdr:colOff>0</xdr:colOff>
      <xdr:row>56</xdr:row>
      <xdr:rowOff>0</xdr:rowOff>
    </xdr:from>
    <xdr:to>
      <xdr:col>6</xdr:col>
      <xdr:colOff>0</xdr:colOff>
      <xdr:row>56</xdr:row>
      <xdr:rowOff>0</xdr:rowOff>
    </xdr:to>
    <xdr:sp macro="" textlink="">
      <xdr:nvSpPr>
        <xdr:cNvPr id="33" name="Line 68">
          <a:extLst>
            <a:ext uri="{FF2B5EF4-FFF2-40B4-BE49-F238E27FC236}">
              <a16:creationId xmlns:a16="http://schemas.microsoft.com/office/drawing/2014/main" id="{00000000-0008-0000-2F00-000021000000}"/>
            </a:ext>
          </a:extLst>
        </xdr:cNvPr>
        <xdr:cNvSpPr/>
      </xdr:nvSpPr>
      <xdr:spPr>
        <a:xfrm>
          <a:off x="9391650" y="13696950"/>
          <a:ext cx="0" cy="0"/>
        </a:xfrm>
        <a:prstGeom prst="line">
          <a:avLst/>
        </a:prstGeom>
        <a:noFill/>
        <a:ln w="9525">
          <a:solidFill>
            <a:srgbClr val="000000"/>
          </a:solidFill>
          <a:prstDash val="solid"/>
          <a:headEnd type="none"/>
          <a:tailEnd type="none"/>
        </a:ln>
      </xdr:spPr>
    </xdr:sp>
    <xdr:clientData/>
  </xdr:twoCellAnchor>
  <xdr:twoCellAnchor>
    <xdr:from>
      <xdr:col>6</xdr:col>
      <xdr:colOff>0</xdr:colOff>
      <xdr:row>93</xdr:row>
      <xdr:rowOff>0</xdr:rowOff>
    </xdr:from>
    <xdr:to>
      <xdr:col>6</xdr:col>
      <xdr:colOff>0</xdr:colOff>
      <xdr:row>93</xdr:row>
      <xdr:rowOff>0</xdr:rowOff>
    </xdr:to>
    <xdr:sp macro="" textlink="">
      <xdr:nvSpPr>
        <xdr:cNvPr id="34" name="Line 69">
          <a:extLst>
            <a:ext uri="{FF2B5EF4-FFF2-40B4-BE49-F238E27FC236}">
              <a16:creationId xmlns:a16="http://schemas.microsoft.com/office/drawing/2014/main" id="{00000000-0008-0000-2F00-000022000000}"/>
            </a:ext>
          </a:extLst>
        </xdr:cNvPr>
        <xdr:cNvSpPr/>
      </xdr:nvSpPr>
      <xdr:spPr>
        <a:xfrm>
          <a:off x="9391650" y="-21707792"/>
          <a:ext cx="0" cy="0"/>
        </a:xfrm>
        <a:prstGeom prst="line">
          <a:avLst/>
        </a:prstGeom>
        <a:noFill/>
        <a:ln w="9525">
          <a:solidFill>
            <a:srgbClr val="000000"/>
          </a:solidFill>
          <a:prstDash val="solid"/>
          <a:headEnd type="none"/>
          <a:tailEnd type="none"/>
        </a:ln>
      </xdr:spPr>
    </xdr:sp>
    <xdr:clientData/>
  </xdr:twoCellAnchor>
  <xdr:twoCellAnchor>
    <xdr:from>
      <xdr:col>6</xdr:col>
      <xdr:colOff>0</xdr:colOff>
      <xdr:row>93</xdr:row>
      <xdr:rowOff>0</xdr:rowOff>
    </xdr:from>
    <xdr:to>
      <xdr:col>6</xdr:col>
      <xdr:colOff>0</xdr:colOff>
      <xdr:row>93</xdr:row>
      <xdr:rowOff>0</xdr:rowOff>
    </xdr:to>
    <xdr:sp macro="" textlink="">
      <xdr:nvSpPr>
        <xdr:cNvPr id="35" name="Line 70">
          <a:extLst>
            <a:ext uri="{FF2B5EF4-FFF2-40B4-BE49-F238E27FC236}">
              <a16:creationId xmlns:a16="http://schemas.microsoft.com/office/drawing/2014/main" id="{00000000-0008-0000-2F00-000023000000}"/>
            </a:ext>
          </a:extLst>
        </xdr:cNvPr>
        <xdr:cNvSpPr/>
      </xdr:nvSpPr>
      <xdr:spPr>
        <a:xfrm>
          <a:off x="9391650" y="-21707792"/>
          <a:ext cx="0" cy="0"/>
        </a:xfrm>
        <a:prstGeom prst="line">
          <a:avLst/>
        </a:prstGeom>
        <a:noFill/>
        <a:ln w="9525">
          <a:solidFill>
            <a:srgbClr val="000000"/>
          </a:solidFill>
          <a:prstDash val="solid"/>
          <a:headEnd type="none"/>
          <a:tailEnd type="none"/>
        </a:ln>
      </xdr:spPr>
    </xdr:sp>
    <xdr:clientData/>
  </xdr:twoCellAnchor>
  <xdr:twoCellAnchor>
    <xdr:from>
      <xdr:col>6</xdr:col>
      <xdr:colOff>0</xdr:colOff>
      <xdr:row>14</xdr:row>
      <xdr:rowOff>0</xdr:rowOff>
    </xdr:from>
    <xdr:to>
      <xdr:col>6</xdr:col>
      <xdr:colOff>0</xdr:colOff>
      <xdr:row>14</xdr:row>
      <xdr:rowOff>0</xdr:rowOff>
    </xdr:to>
    <xdr:sp macro="" textlink="">
      <xdr:nvSpPr>
        <xdr:cNvPr id="36" name="Line 73">
          <a:extLst>
            <a:ext uri="{FF2B5EF4-FFF2-40B4-BE49-F238E27FC236}">
              <a16:creationId xmlns:a16="http://schemas.microsoft.com/office/drawing/2014/main" id="{00000000-0008-0000-2F00-000024000000}"/>
            </a:ext>
          </a:extLst>
        </xdr:cNvPr>
        <xdr:cNvSpPr/>
      </xdr:nvSpPr>
      <xdr:spPr>
        <a:xfrm>
          <a:off x="9391650" y="3667125"/>
          <a:ext cx="0" cy="0"/>
        </a:xfrm>
        <a:prstGeom prst="line">
          <a:avLst/>
        </a:prstGeom>
        <a:noFill/>
        <a:ln w="9525">
          <a:solidFill>
            <a:srgbClr val="000000"/>
          </a:solidFill>
          <a:prstDash val="solid"/>
          <a:headEnd type="none"/>
          <a:tailEnd type="none"/>
        </a:ln>
      </xdr:spPr>
    </xdr:sp>
    <xdr:clientData/>
  </xdr:twoCellAnchor>
  <xdr:twoCellAnchor>
    <xdr:from>
      <xdr:col>6</xdr:col>
      <xdr:colOff>0</xdr:colOff>
      <xdr:row>14</xdr:row>
      <xdr:rowOff>0</xdr:rowOff>
    </xdr:from>
    <xdr:to>
      <xdr:col>6</xdr:col>
      <xdr:colOff>0</xdr:colOff>
      <xdr:row>14</xdr:row>
      <xdr:rowOff>0</xdr:rowOff>
    </xdr:to>
    <xdr:sp macro="" textlink="">
      <xdr:nvSpPr>
        <xdr:cNvPr id="37" name="Line 74">
          <a:extLst>
            <a:ext uri="{FF2B5EF4-FFF2-40B4-BE49-F238E27FC236}">
              <a16:creationId xmlns:a16="http://schemas.microsoft.com/office/drawing/2014/main" id="{00000000-0008-0000-2F00-000025000000}"/>
            </a:ext>
          </a:extLst>
        </xdr:cNvPr>
        <xdr:cNvSpPr/>
      </xdr:nvSpPr>
      <xdr:spPr>
        <a:xfrm>
          <a:off x="9391650" y="3667125"/>
          <a:ext cx="0" cy="0"/>
        </a:xfrm>
        <a:prstGeom prst="line">
          <a:avLst/>
        </a:prstGeom>
        <a:noFill/>
        <a:ln w="9525">
          <a:solidFill>
            <a:srgbClr val="000000"/>
          </a:solidFill>
          <a:prstDash val="solid"/>
          <a:headEnd type="none"/>
          <a:tailEnd type="none"/>
        </a:ln>
      </xdr:spPr>
    </xdr:sp>
    <xdr:clientData/>
  </xdr:twoCellAnchor>
  <xdr:twoCellAnchor>
    <xdr:from>
      <xdr:col>6</xdr:col>
      <xdr:colOff>0</xdr:colOff>
      <xdr:row>56</xdr:row>
      <xdr:rowOff>0</xdr:rowOff>
    </xdr:from>
    <xdr:to>
      <xdr:col>6</xdr:col>
      <xdr:colOff>0</xdr:colOff>
      <xdr:row>56</xdr:row>
      <xdr:rowOff>0</xdr:rowOff>
    </xdr:to>
    <xdr:sp macro="" textlink="">
      <xdr:nvSpPr>
        <xdr:cNvPr id="38" name="Line 75">
          <a:extLst>
            <a:ext uri="{FF2B5EF4-FFF2-40B4-BE49-F238E27FC236}">
              <a16:creationId xmlns:a16="http://schemas.microsoft.com/office/drawing/2014/main" id="{00000000-0008-0000-2F00-000026000000}"/>
            </a:ext>
          </a:extLst>
        </xdr:cNvPr>
        <xdr:cNvSpPr/>
      </xdr:nvSpPr>
      <xdr:spPr>
        <a:xfrm>
          <a:off x="9391650" y="13696950"/>
          <a:ext cx="0" cy="0"/>
        </a:xfrm>
        <a:prstGeom prst="line">
          <a:avLst/>
        </a:prstGeom>
        <a:noFill/>
        <a:ln w="9525">
          <a:solidFill>
            <a:srgbClr val="000000"/>
          </a:solidFill>
          <a:prstDash val="solid"/>
          <a:headEnd type="none"/>
          <a:tailEnd type="none"/>
        </a:ln>
      </xdr:spPr>
    </xdr:sp>
    <xdr:clientData/>
  </xdr:twoCellAnchor>
  <xdr:twoCellAnchor>
    <xdr:from>
      <xdr:col>6</xdr:col>
      <xdr:colOff>0</xdr:colOff>
      <xdr:row>56</xdr:row>
      <xdr:rowOff>0</xdr:rowOff>
    </xdr:from>
    <xdr:to>
      <xdr:col>6</xdr:col>
      <xdr:colOff>0</xdr:colOff>
      <xdr:row>56</xdr:row>
      <xdr:rowOff>0</xdr:rowOff>
    </xdr:to>
    <xdr:sp macro="" textlink="">
      <xdr:nvSpPr>
        <xdr:cNvPr id="39" name="Line 76">
          <a:extLst>
            <a:ext uri="{FF2B5EF4-FFF2-40B4-BE49-F238E27FC236}">
              <a16:creationId xmlns:a16="http://schemas.microsoft.com/office/drawing/2014/main" id="{00000000-0008-0000-2F00-000027000000}"/>
            </a:ext>
          </a:extLst>
        </xdr:cNvPr>
        <xdr:cNvSpPr/>
      </xdr:nvSpPr>
      <xdr:spPr>
        <a:xfrm>
          <a:off x="9391650" y="13696950"/>
          <a:ext cx="0" cy="0"/>
        </a:xfrm>
        <a:prstGeom prst="line">
          <a:avLst/>
        </a:prstGeom>
        <a:noFill/>
        <a:ln w="9525">
          <a:solidFill>
            <a:srgbClr val="000000"/>
          </a:solidFill>
          <a:prstDash val="solid"/>
          <a:headEnd type="none"/>
          <a:tailEnd type="none"/>
        </a:ln>
      </xdr:spPr>
    </xdr:sp>
    <xdr:clientData/>
  </xdr:twoCellAnchor>
  <xdr:twoCellAnchor>
    <xdr:from>
      <xdr:col>6</xdr:col>
      <xdr:colOff>0</xdr:colOff>
      <xdr:row>93</xdr:row>
      <xdr:rowOff>0</xdr:rowOff>
    </xdr:from>
    <xdr:to>
      <xdr:col>6</xdr:col>
      <xdr:colOff>0</xdr:colOff>
      <xdr:row>93</xdr:row>
      <xdr:rowOff>0</xdr:rowOff>
    </xdr:to>
    <xdr:sp macro="" textlink="">
      <xdr:nvSpPr>
        <xdr:cNvPr id="40" name="Line 77">
          <a:extLst>
            <a:ext uri="{FF2B5EF4-FFF2-40B4-BE49-F238E27FC236}">
              <a16:creationId xmlns:a16="http://schemas.microsoft.com/office/drawing/2014/main" id="{00000000-0008-0000-2F00-000028000000}"/>
            </a:ext>
          </a:extLst>
        </xdr:cNvPr>
        <xdr:cNvSpPr/>
      </xdr:nvSpPr>
      <xdr:spPr>
        <a:xfrm>
          <a:off x="9391650" y="-21707792"/>
          <a:ext cx="0" cy="0"/>
        </a:xfrm>
        <a:prstGeom prst="line">
          <a:avLst/>
        </a:prstGeom>
        <a:noFill/>
        <a:ln w="9525">
          <a:solidFill>
            <a:srgbClr val="000000"/>
          </a:solidFill>
          <a:prstDash val="solid"/>
          <a:headEnd type="none"/>
          <a:tailEnd type="none"/>
        </a:ln>
      </xdr:spPr>
    </xdr:sp>
    <xdr:clientData/>
  </xdr:twoCellAnchor>
  <xdr:twoCellAnchor>
    <xdr:from>
      <xdr:col>6</xdr:col>
      <xdr:colOff>0</xdr:colOff>
      <xdr:row>93</xdr:row>
      <xdr:rowOff>0</xdr:rowOff>
    </xdr:from>
    <xdr:to>
      <xdr:col>6</xdr:col>
      <xdr:colOff>0</xdr:colOff>
      <xdr:row>93</xdr:row>
      <xdr:rowOff>0</xdr:rowOff>
    </xdr:to>
    <xdr:sp macro="" textlink="">
      <xdr:nvSpPr>
        <xdr:cNvPr id="41" name="Line 78">
          <a:extLst>
            <a:ext uri="{FF2B5EF4-FFF2-40B4-BE49-F238E27FC236}">
              <a16:creationId xmlns:a16="http://schemas.microsoft.com/office/drawing/2014/main" id="{00000000-0008-0000-2F00-000029000000}"/>
            </a:ext>
          </a:extLst>
        </xdr:cNvPr>
        <xdr:cNvSpPr/>
      </xdr:nvSpPr>
      <xdr:spPr>
        <a:xfrm>
          <a:off x="9391650" y="-21707792"/>
          <a:ext cx="0" cy="0"/>
        </a:xfrm>
        <a:prstGeom prst="line">
          <a:avLst/>
        </a:prstGeom>
        <a:noFill/>
        <a:ln w="9525">
          <a:solidFill>
            <a:srgbClr val="000000"/>
          </a:solidFill>
          <a:prstDash val="solid"/>
          <a:headEnd type="none"/>
          <a:tailEnd type="none"/>
        </a:ln>
      </xdr:spPr>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DD8E6"/>
  </sheetPr>
  <dimension ref="A1:H300"/>
  <sheetViews>
    <sheetView tabSelected="1" topLeftCell="A5" workbookViewId="0">
      <selection activeCell="C14" sqref="C14"/>
    </sheetView>
  </sheetViews>
  <sheetFormatPr defaultColWidth="7.81640625" defaultRowHeight="12.75" customHeight="1" x14ac:dyDescent="0.25"/>
  <cols>
    <col min="1" max="1" width="9.81640625" style="54" customWidth="1"/>
    <col min="2" max="2" width="16.54296875" style="54" customWidth="1"/>
    <col min="3" max="3" width="54" style="54" customWidth="1"/>
    <col min="4" max="4" width="12.08984375" style="54" customWidth="1"/>
    <col min="5" max="5" width="13.7265625" style="54" customWidth="1"/>
    <col min="6" max="6" width="11.26953125" style="54" customWidth="1"/>
    <col min="7" max="7" width="10.81640625" style="54" customWidth="1"/>
    <col min="8" max="8" width="10.7265625" style="54" customWidth="1"/>
    <col min="9" max="9" width="7.81640625" style="1" customWidth="1"/>
    <col min="10" max="16384" width="7.81640625" style="1"/>
  </cols>
  <sheetData>
    <row r="1" spans="1:8" ht="15" customHeight="1" x14ac:dyDescent="0.35">
      <c r="A1" s="2"/>
      <c r="C1" s="3"/>
      <c r="H1" s="4" t="s">
        <v>0</v>
      </c>
    </row>
    <row r="2" spans="1:8" ht="15" customHeight="1" x14ac:dyDescent="0.25">
      <c r="A2" s="2"/>
      <c r="B2" s="2"/>
      <c r="C2" s="3"/>
    </row>
    <row r="3" spans="1:8" ht="15" customHeight="1" x14ac:dyDescent="0.35">
      <c r="A3" s="5" t="s">
        <v>1</v>
      </c>
      <c r="C3" s="3"/>
      <c r="G3" s="6"/>
      <c r="H3" s="7" t="s">
        <v>2</v>
      </c>
    </row>
    <row r="4" spans="1:8" ht="14.25" customHeight="1" x14ac:dyDescent="0.35">
      <c r="A4" s="5" t="s">
        <v>3</v>
      </c>
      <c r="H4" s="7" t="s">
        <v>4</v>
      </c>
    </row>
    <row r="5" spans="1:8" ht="18.75" customHeight="1" x14ac:dyDescent="0.25">
      <c r="A5" s="8"/>
      <c r="C5" s="2"/>
      <c r="D5" s="9" t="s">
        <v>5</v>
      </c>
      <c r="E5" s="10"/>
      <c r="F5" s="539"/>
      <c r="G5" s="540"/>
      <c r="H5" s="541"/>
    </row>
    <row r="6" spans="1:8" ht="18.75" customHeight="1" x14ac:dyDescent="0.25">
      <c r="D6" s="9" t="s">
        <v>6</v>
      </c>
      <c r="E6" s="11"/>
      <c r="F6" s="539" t="str">
        <f>""</f>
        <v/>
      </c>
      <c r="G6" s="540"/>
      <c r="H6" s="541"/>
    </row>
    <row r="7" spans="1:8" ht="18.75" customHeight="1" x14ac:dyDescent="0.25">
      <c r="D7" s="9" t="s">
        <v>8</v>
      </c>
      <c r="E7" s="11"/>
      <c r="F7" s="539"/>
      <c r="G7" s="540"/>
      <c r="H7" s="541"/>
    </row>
    <row r="8" spans="1:8" ht="36" customHeight="1" x14ac:dyDescent="0.25">
      <c r="A8" s="12" t="s">
        <v>9</v>
      </c>
      <c r="B8" s="13"/>
      <c r="C8" s="14"/>
      <c r="D8" s="537" t="s">
        <v>10</v>
      </c>
      <c r="E8" s="538"/>
      <c r="F8" s="537" t="s">
        <v>11</v>
      </c>
      <c r="G8" s="542"/>
      <c r="H8" s="15" t="s">
        <v>12</v>
      </c>
    </row>
    <row r="9" spans="1:8" ht="17.25" customHeight="1" x14ac:dyDescent="0.25">
      <c r="A9" s="13" t="s">
        <v>13</v>
      </c>
      <c r="B9" s="16" t="s">
        <v>14</v>
      </c>
      <c r="C9" s="14"/>
      <c r="D9" s="17" t="s">
        <v>15</v>
      </c>
      <c r="E9" s="17" t="s">
        <v>16</v>
      </c>
      <c r="F9" s="17" t="s">
        <v>15</v>
      </c>
      <c r="G9" s="17" t="s">
        <v>16</v>
      </c>
      <c r="H9" s="17" t="s">
        <v>17</v>
      </c>
    </row>
    <row r="10" spans="1:8" ht="17.25" customHeight="1" x14ac:dyDescent="0.25">
      <c r="A10" s="13" t="s">
        <v>18</v>
      </c>
      <c r="B10" s="16" t="s">
        <v>19</v>
      </c>
      <c r="C10" s="14"/>
      <c r="D10" s="17" t="s">
        <v>20</v>
      </c>
      <c r="E10" s="17" t="s">
        <v>21</v>
      </c>
      <c r="F10" s="17" t="s">
        <v>22</v>
      </c>
      <c r="G10" s="17" t="s">
        <v>23</v>
      </c>
      <c r="H10" s="17" t="s">
        <v>24</v>
      </c>
    </row>
    <row r="11" spans="1:8" ht="17.25" customHeight="1" x14ac:dyDescent="0.25">
      <c r="A11" s="18" t="s">
        <v>25</v>
      </c>
      <c r="B11" s="19"/>
      <c r="C11" s="20" t="s">
        <v>26</v>
      </c>
      <c r="D11" s="19"/>
      <c r="E11" s="19"/>
      <c r="F11" s="19"/>
      <c r="G11" s="19"/>
      <c r="H11" s="19"/>
    </row>
    <row r="12" spans="1:8" ht="17.25" customHeight="1" x14ac:dyDescent="0.25">
      <c r="A12" s="21" t="s">
        <v>27</v>
      </c>
      <c r="B12" s="22"/>
      <c r="C12" s="23" t="s">
        <v>28</v>
      </c>
      <c r="D12" s="24"/>
      <c r="E12" s="19"/>
      <c r="F12" s="19"/>
      <c r="G12" s="24"/>
      <c r="H12" s="25">
        <f>SUM(D12+G12)</f>
        <v>0</v>
      </c>
    </row>
    <row r="13" spans="1:8" ht="17.25" customHeight="1" x14ac:dyDescent="0.25">
      <c r="A13" s="21" t="s">
        <v>29</v>
      </c>
      <c r="B13" s="22"/>
      <c r="C13" s="23" t="s">
        <v>30</v>
      </c>
      <c r="D13" s="24"/>
      <c r="E13" s="24"/>
      <c r="F13" s="24"/>
      <c r="G13" s="24"/>
      <c r="H13" s="25">
        <f>SUM(D13:G13)</f>
        <v>0</v>
      </c>
    </row>
    <row r="14" spans="1:8" ht="17.25" customHeight="1" x14ac:dyDescent="0.25">
      <c r="A14" s="21" t="s">
        <v>31</v>
      </c>
      <c r="B14" s="22"/>
      <c r="C14" s="23" t="s">
        <v>32</v>
      </c>
      <c r="D14" s="24"/>
      <c r="E14" s="24"/>
      <c r="F14" s="24"/>
      <c r="G14" s="24"/>
      <c r="H14" s="25">
        <f>SUM(D14:G14)</f>
        <v>0</v>
      </c>
    </row>
    <row r="15" spans="1:8" ht="17.25" customHeight="1" x14ac:dyDescent="0.25">
      <c r="A15" s="21" t="s">
        <v>33</v>
      </c>
      <c r="B15" s="22"/>
      <c r="C15" s="23" t="s">
        <v>34</v>
      </c>
      <c r="D15" s="24"/>
      <c r="E15" s="24"/>
      <c r="F15" s="24"/>
      <c r="G15" s="24"/>
      <c r="H15" s="25">
        <f>SUM(D15:G15)</f>
        <v>0</v>
      </c>
    </row>
    <row r="16" spans="1:8" ht="17.25" customHeight="1" x14ac:dyDescent="0.25">
      <c r="A16" s="21" t="s">
        <v>35</v>
      </c>
      <c r="B16" s="22"/>
      <c r="C16" s="23" t="s">
        <v>36</v>
      </c>
      <c r="D16" s="24"/>
      <c r="E16" s="24"/>
      <c r="F16" s="24"/>
      <c r="G16" s="24"/>
      <c r="H16" s="25">
        <f>SUM(D16:G16)</f>
        <v>0</v>
      </c>
    </row>
    <row r="17" spans="1:8" ht="17.25" customHeight="1" x14ac:dyDescent="0.25">
      <c r="A17" s="18" t="s">
        <v>25</v>
      </c>
      <c r="B17" s="19"/>
      <c r="C17" s="26" t="s">
        <v>37</v>
      </c>
      <c r="D17" s="25">
        <f>D12+D13+D15+D16+D14</f>
        <v>0</v>
      </c>
      <c r="E17" s="25">
        <f>E13+E14+E15+E16</f>
        <v>0</v>
      </c>
      <c r="F17" s="25">
        <f>F13+F14+F15+F16</f>
        <v>0</v>
      </c>
      <c r="G17" s="27">
        <f>G12+G13+G15+G16+G14</f>
        <v>0</v>
      </c>
      <c r="H17" s="28">
        <f>SUM(D17:G17)</f>
        <v>0</v>
      </c>
    </row>
    <row r="18" spans="1:8" ht="17.25" customHeight="1" x14ac:dyDescent="0.25">
      <c r="A18" s="18" t="s">
        <v>38</v>
      </c>
      <c r="B18" s="19"/>
      <c r="C18" s="26" t="s">
        <v>39</v>
      </c>
      <c r="D18" s="19"/>
      <c r="E18" s="19"/>
      <c r="F18" s="19"/>
      <c r="G18" s="19"/>
      <c r="H18" s="19"/>
    </row>
    <row r="19" spans="1:8" ht="17.25" customHeight="1" x14ac:dyDescent="0.25">
      <c r="A19" s="21" t="s">
        <v>40</v>
      </c>
      <c r="B19" s="22"/>
      <c r="C19" s="23" t="s">
        <v>41</v>
      </c>
      <c r="D19" s="24"/>
      <c r="E19" s="24"/>
      <c r="F19" s="24"/>
      <c r="G19" s="24"/>
      <c r="H19" s="25">
        <f>SUM(D19:G19)</f>
        <v>0</v>
      </c>
    </row>
    <row r="20" spans="1:8" ht="17.25" customHeight="1" x14ac:dyDescent="0.25">
      <c r="A20" s="29" t="s">
        <v>38</v>
      </c>
      <c r="B20" s="19"/>
      <c r="C20" s="26" t="s">
        <v>42</v>
      </c>
      <c r="D20" s="25">
        <f>SUM(D19:D19)</f>
        <v>0</v>
      </c>
      <c r="E20" s="25">
        <f>SUM(E19:E19)</f>
        <v>0</v>
      </c>
      <c r="F20" s="25">
        <f>SUM(F19:F19)</f>
        <v>0</v>
      </c>
      <c r="G20" s="25">
        <f>SUM(G19:G19)</f>
        <v>0</v>
      </c>
      <c r="H20" s="28">
        <f>SUM(D20:G20)</f>
        <v>0</v>
      </c>
    </row>
    <row r="21" spans="1:8" ht="36" customHeight="1" x14ac:dyDescent="0.3">
      <c r="A21" s="30" t="s">
        <v>9</v>
      </c>
      <c r="B21" s="13"/>
      <c r="C21" s="14"/>
      <c r="D21" s="537" t="s">
        <v>10</v>
      </c>
      <c r="E21" s="538"/>
      <c r="F21" s="537" t="s">
        <v>11</v>
      </c>
      <c r="G21" s="542"/>
      <c r="H21" s="15" t="s">
        <v>12</v>
      </c>
    </row>
    <row r="22" spans="1:8" ht="17.25" customHeight="1" x14ac:dyDescent="0.25">
      <c r="A22" s="31" t="s">
        <v>13</v>
      </c>
      <c r="B22" s="16" t="s">
        <v>14</v>
      </c>
      <c r="C22" s="14"/>
      <c r="D22" s="17" t="s">
        <v>15</v>
      </c>
      <c r="E22" s="17" t="s">
        <v>16</v>
      </c>
      <c r="F22" s="17" t="s">
        <v>15</v>
      </c>
      <c r="G22" s="17" t="s">
        <v>16</v>
      </c>
      <c r="H22" s="17" t="s">
        <v>17</v>
      </c>
    </row>
    <row r="23" spans="1:8" ht="17.25" customHeight="1" x14ac:dyDescent="0.25">
      <c r="A23" s="31" t="s">
        <v>18</v>
      </c>
      <c r="B23" s="16" t="s">
        <v>19</v>
      </c>
      <c r="C23" s="14"/>
      <c r="D23" s="17" t="s">
        <v>20</v>
      </c>
      <c r="E23" s="17" t="s">
        <v>21</v>
      </c>
      <c r="F23" s="17" t="s">
        <v>22</v>
      </c>
      <c r="G23" s="17" t="s">
        <v>23</v>
      </c>
      <c r="H23" s="17" t="s">
        <v>24</v>
      </c>
    </row>
    <row r="24" spans="1:8" ht="17.25" customHeight="1" x14ac:dyDescent="0.25">
      <c r="A24" s="18" t="s">
        <v>43</v>
      </c>
      <c r="B24" s="19"/>
      <c r="C24" s="26" t="s">
        <v>44</v>
      </c>
      <c r="D24" s="19"/>
      <c r="E24" s="19"/>
      <c r="F24" s="19"/>
      <c r="G24" s="19"/>
      <c r="H24" s="19"/>
    </row>
    <row r="25" spans="1:8" ht="17.25" customHeight="1" x14ac:dyDescent="0.25">
      <c r="A25" s="18" t="s">
        <v>45</v>
      </c>
      <c r="B25" s="19"/>
      <c r="C25" s="32" t="s">
        <v>46</v>
      </c>
      <c r="D25" s="19"/>
      <c r="E25" s="19"/>
      <c r="F25" s="19"/>
      <c r="G25" s="19"/>
      <c r="H25" s="19"/>
    </row>
    <row r="26" spans="1:8" ht="17.25" customHeight="1" x14ac:dyDescent="0.25">
      <c r="A26" s="21" t="s">
        <v>47</v>
      </c>
      <c r="B26" s="19"/>
      <c r="C26" s="23" t="s">
        <v>48</v>
      </c>
      <c r="D26" s="19"/>
      <c r="E26" s="19"/>
      <c r="F26" s="19"/>
      <c r="G26" s="19"/>
      <c r="H26" s="19"/>
    </row>
    <row r="27" spans="1:8" ht="17.25" customHeight="1" x14ac:dyDescent="0.25">
      <c r="A27" s="21" t="s">
        <v>49</v>
      </c>
      <c r="B27" s="22"/>
      <c r="C27" s="33" t="s">
        <v>41</v>
      </c>
      <c r="D27" s="24"/>
      <c r="E27" s="24"/>
      <c r="F27" s="24"/>
      <c r="G27" s="24"/>
      <c r="H27" s="25">
        <f>SUM(D27:G27)</f>
        <v>0</v>
      </c>
    </row>
    <row r="28" spans="1:8" ht="17.25" customHeight="1" x14ac:dyDescent="0.25">
      <c r="A28" s="21" t="s">
        <v>50</v>
      </c>
      <c r="B28" s="22"/>
      <c r="C28" s="33" t="s">
        <v>51</v>
      </c>
      <c r="D28" s="24"/>
      <c r="E28" s="24"/>
      <c r="F28" s="24"/>
      <c r="G28" s="24"/>
      <c r="H28" s="25">
        <f>SUM(D28:G28)</f>
        <v>0</v>
      </c>
    </row>
    <row r="29" spans="1:8" ht="17.25" customHeight="1" x14ac:dyDescent="0.25">
      <c r="A29" s="21" t="s">
        <v>52</v>
      </c>
      <c r="B29" s="22"/>
      <c r="C29" s="33" t="s">
        <v>53</v>
      </c>
      <c r="D29" s="24"/>
      <c r="E29" s="24"/>
      <c r="F29" s="24"/>
      <c r="G29" s="24"/>
      <c r="H29" s="25">
        <f>SUM(D29:G29)</f>
        <v>0</v>
      </c>
    </row>
    <row r="30" spans="1:8" ht="17.25" customHeight="1" x14ac:dyDescent="0.25">
      <c r="A30" s="21" t="s">
        <v>54</v>
      </c>
      <c r="B30" s="22"/>
      <c r="C30" s="33" t="s">
        <v>55</v>
      </c>
      <c r="D30" s="24"/>
      <c r="E30" s="24"/>
      <c r="F30" s="24"/>
      <c r="G30" s="24"/>
      <c r="H30" s="25">
        <f>SUM(D30:G30)</f>
        <v>0</v>
      </c>
    </row>
    <row r="31" spans="1:8" ht="17.25" customHeight="1" x14ac:dyDescent="0.25">
      <c r="A31" s="21" t="s">
        <v>56</v>
      </c>
      <c r="B31" s="22"/>
      <c r="C31" s="33" t="s">
        <v>57</v>
      </c>
      <c r="D31" s="24"/>
      <c r="E31" s="24"/>
      <c r="F31" s="24"/>
      <c r="G31" s="24"/>
      <c r="H31" s="25">
        <f>SUM(D31:G31)</f>
        <v>0</v>
      </c>
    </row>
    <row r="32" spans="1:8" ht="17.25" customHeight="1" x14ac:dyDescent="0.25">
      <c r="A32" s="21" t="s">
        <v>47</v>
      </c>
      <c r="B32" s="19"/>
      <c r="C32" s="23" t="s">
        <v>58</v>
      </c>
      <c r="D32" s="25">
        <f>SUM(D27:D31)</f>
        <v>0</v>
      </c>
      <c r="E32" s="25">
        <f>SUM(E27:E31)</f>
        <v>0</v>
      </c>
      <c r="F32" s="25">
        <f>SUM(F27:F31)</f>
        <v>0</v>
      </c>
      <c r="G32" s="25">
        <f>SUM(G27:G31)</f>
        <v>0</v>
      </c>
      <c r="H32" s="28">
        <f>SUM(H27:H31)</f>
        <v>0</v>
      </c>
    </row>
    <row r="33" spans="1:8" ht="17.25" customHeight="1" x14ac:dyDescent="0.25">
      <c r="A33" s="21" t="s">
        <v>59</v>
      </c>
      <c r="B33" s="19"/>
      <c r="C33" s="23" t="s">
        <v>60</v>
      </c>
      <c r="D33" s="19"/>
      <c r="E33" s="19"/>
      <c r="F33" s="19"/>
      <c r="G33" s="19"/>
      <c r="H33" s="19"/>
    </row>
    <row r="34" spans="1:8" ht="17.25" customHeight="1" x14ac:dyDescent="0.25">
      <c r="A34" s="21" t="s">
        <v>61</v>
      </c>
      <c r="B34" s="22"/>
      <c r="C34" s="33" t="s">
        <v>62</v>
      </c>
      <c r="D34" s="24"/>
      <c r="E34" s="24"/>
      <c r="F34" s="24"/>
      <c r="G34" s="24"/>
      <c r="H34" s="25">
        <f t="shared" ref="H34:H39" si="0">SUM(D34:G34)</f>
        <v>0</v>
      </c>
    </row>
    <row r="35" spans="1:8" ht="17.25" customHeight="1" x14ac:dyDescent="0.25">
      <c r="A35" s="21" t="s">
        <v>63</v>
      </c>
      <c r="B35" s="22"/>
      <c r="C35" s="33" t="s">
        <v>41</v>
      </c>
      <c r="D35" s="24"/>
      <c r="E35" s="24"/>
      <c r="F35" s="24"/>
      <c r="G35" s="24"/>
      <c r="H35" s="25">
        <f t="shared" si="0"/>
        <v>0</v>
      </c>
    </row>
    <row r="36" spans="1:8" ht="17.25" customHeight="1" x14ac:dyDescent="0.25">
      <c r="A36" s="21" t="s">
        <v>64</v>
      </c>
      <c r="B36" s="22"/>
      <c r="C36" s="33" t="s">
        <v>51</v>
      </c>
      <c r="D36" s="24"/>
      <c r="E36" s="24"/>
      <c r="F36" s="24"/>
      <c r="G36" s="24"/>
      <c r="H36" s="25">
        <f t="shared" si="0"/>
        <v>0</v>
      </c>
    </row>
    <row r="37" spans="1:8" ht="17.25" customHeight="1" x14ac:dyDescent="0.25">
      <c r="A37" s="21" t="s">
        <v>65</v>
      </c>
      <c r="B37" s="22"/>
      <c r="C37" s="33" t="s">
        <v>53</v>
      </c>
      <c r="D37" s="24"/>
      <c r="E37" s="24"/>
      <c r="F37" s="24"/>
      <c r="G37" s="24"/>
      <c r="H37" s="25">
        <f t="shared" si="0"/>
        <v>0</v>
      </c>
    </row>
    <row r="38" spans="1:8" ht="17.25" customHeight="1" x14ac:dyDescent="0.25">
      <c r="A38" s="21" t="s">
        <v>66</v>
      </c>
      <c r="B38" s="22"/>
      <c r="C38" s="33" t="s">
        <v>55</v>
      </c>
      <c r="D38" s="24"/>
      <c r="E38" s="24"/>
      <c r="F38" s="24"/>
      <c r="G38" s="24"/>
      <c r="H38" s="25">
        <f t="shared" si="0"/>
        <v>0</v>
      </c>
    </row>
    <row r="39" spans="1:8" ht="17.25" customHeight="1" x14ac:dyDescent="0.25">
      <c r="A39" s="21" t="s">
        <v>67</v>
      </c>
      <c r="B39" s="22"/>
      <c r="C39" s="33" t="s">
        <v>57</v>
      </c>
      <c r="D39" s="24"/>
      <c r="E39" s="24"/>
      <c r="F39" s="24"/>
      <c r="G39" s="24"/>
      <c r="H39" s="25">
        <f t="shared" si="0"/>
        <v>0</v>
      </c>
    </row>
    <row r="40" spans="1:8" ht="17.25" customHeight="1" x14ac:dyDescent="0.25">
      <c r="A40" s="21" t="s">
        <v>59</v>
      </c>
      <c r="B40" s="19"/>
      <c r="C40" s="23" t="s">
        <v>68</v>
      </c>
      <c r="D40" s="25">
        <f>SUM(D34:D39)</f>
        <v>0</v>
      </c>
      <c r="E40" s="25">
        <f>SUM(E34:E39)</f>
        <v>0</v>
      </c>
      <c r="F40" s="25">
        <f>SUM(F34:F39)</f>
        <v>0</v>
      </c>
      <c r="G40" s="25">
        <f>SUM(G34:G39)</f>
        <v>0</v>
      </c>
      <c r="H40" s="28">
        <f>SUM(H34:H39)</f>
        <v>0</v>
      </c>
    </row>
    <row r="41" spans="1:8" ht="17.25" customHeight="1" x14ac:dyDescent="0.25">
      <c r="A41" s="21" t="s">
        <v>45</v>
      </c>
      <c r="B41" s="19"/>
      <c r="C41" s="34" t="s">
        <v>69</v>
      </c>
      <c r="D41" s="25">
        <f>D32+D40</f>
        <v>0</v>
      </c>
      <c r="E41" s="25">
        <f>E32+E40</f>
        <v>0</v>
      </c>
      <c r="F41" s="25">
        <f>F32+F40</f>
        <v>0</v>
      </c>
      <c r="G41" s="25">
        <f>G32+G40</f>
        <v>0</v>
      </c>
      <c r="H41" s="28">
        <f>SUM(D41:G41)</f>
        <v>0</v>
      </c>
    </row>
    <row r="42" spans="1:8" ht="17.25" customHeight="1" x14ac:dyDescent="0.25">
      <c r="A42" s="18" t="s">
        <v>70</v>
      </c>
      <c r="B42" s="19"/>
      <c r="C42" s="35" t="s">
        <v>71</v>
      </c>
      <c r="D42" s="19"/>
      <c r="E42" s="19"/>
      <c r="F42" s="19"/>
      <c r="G42" s="19"/>
      <c r="H42" s="19"/>
    </row>
    <row r="43" spans="1:8" ht="17.25" customHeight="1" x14ac:dyDescent="0.25">
      <c r="A43" s="21" t="s">
        <v>72</v>
      </c>
      <c r="B43" s="19"/>
      <c r="C43" s="23" t="s">
        <v>73</v>
      </c>
      <c r="D43" s="19"/>
      <c r="E43" s="19"/>
      <c r="F43" s="19"/>
      <c r="G43" s="19"/>
      <c r="H43" s="19"/>
    </row>
    <row r="44" spans="1:8" ht="17.25" customHeight="1" x14ac:dyDescent="0.25">
      <c r="A44" s="21" t="s">
        <v>74</v>
      </c>
      <c r="B44" s="22"/>
      <c r="C44" s="33" t="s">
        <v>62</v>
      </c>
      <c r="D44" s="24"/>
      <c r="E44" s="24"/>
      <c r="F44" s="24"/>
      <c r="G44" s="24"/>
      <c r="H44" s="25">
        <f t="shared" ref="H44:H50" si="1">SUM(D44:G44)</f>
        <v>0</v>
      </c>
    </row>
    <row r="45" spans="1:8" ht="17.25" customHeight="1" x14ac:dyDescent="0.25">
      <c r="A45" s="21" t="s">
        <v>75</v>
      </c>
      <c r="B45" s="22"/>
      <c r="C45" s="33" t="s">
        <v>41</v>
      </c>
      <c r="D45" s="24"/>
      <c r="E45" s="24"/>
      <c r="F45" s="24"/>
      <c r="G45" s="24"/>
      <c r="H45" s="25">
        <f t="shared" si="1"/>
        <v>0</v>
      </c>
    </row>
    <row r="46" spans="1:8" ht="17.25" customHeight="1" x14ac:dyDescent="0.25">
      <c r="A46" s="21" t="s">
        <v>76</v>
      </c>
      <c r="B46" s="22"/>
      <c r="C46" s="33" t="s">
        <v>51</v>
      </c>
      <c r="D46" s="24"/>
      <c r="E46" s="24"/>
      <c r="F46" s="24"/>
      <c r="G46" s="24"/>
      <c r="H46" s="25">
        <f t="shared" si="1"/>
        <v>0</v>
      </c>
    </row>
    <row r="47" spans="1:8" ht="17.25" customHeight="1" x14ac:dyDescent="0.25">
      <c r="A47" s="21" t="s">
        <v>77</v>
      </c>
      <c r="B47" s="22"/>
      <c r="C47" s="33" t="s">
        <v>53</v>
      </c>
      <c r="D47" s="24"/>
      <c r="E47" s="24"/>
      <c r="F47" s="24"/>
      <c r="G47" s="24"/>
      <c r="H47" s="25">
        <f t="shared" si="1"/>
        <v>0</v>
      </c>
    </row>
    <row r="48" spans="1:8" ht="17.25" customHeight="1" x14ac:dyDescent="0.25">
      <c r="A48" s="21" t="s">
        <v>78</v>
      </c>
      <c r="B48" s="22"/>
      <c r="C48" s="33" t="s">
        <v>55</v>
      </c>
      <c r="D48" s="24"/>
      <c r="E48" s="24"/>
      <c r="F48" s="24"/>
      <c r="G48" s="24"/>
      <c r="H48" s="25">
        <f t="shared" si="1"/>
        <v>0</v>
      </c>
    </row>
    <row r="49" spans="1:8" ht="17.25" customHeight="1" x14ac:dyDescent="0.25">
      <c r="A49" s="21" t="s">
        <v>79</v>
      </c>
      <c r="B49" s="22"/>
      <c r="C49" s="33" t="s">
        <v>57</v>
      </c>
      <c r="D49" s="24"/>
      <c r="E49" s="24"/>
      <c r="F49" s="24"/>
      <c r="G49" s="24"/>
      <c r="H49" s="25">
        <f t="shared" si="1"/>
        <v>0</v>
      </c>
    </row>
    <row r="50" spans="1:8" ht="17.25" customHeight="1" x14ac:dyDescent="0.25">
      <c r="A50" s="21" t="s">
        <v>72</v>
      </c>
      <c r="B50" s="19"/>
      <c r="C50" s="23" t="s">
        <v>80</v>
      </c>
      <c r="D50" s="25">
        <f>SUM(D44:D49)</f>
        <v>0</v>
      </c>
      <c r="E50" s="25">
        <f>SUM(E44:E49)</f>
        <v>0</v>
      </c>
      <c r="F50" s="25">
        <f>SUM(F44:F49)</f>
        <v>0</v>
      </c>
      <c r="G50" s="25">
        <f>SUM(G44:G49)</f>
        <v>0</v>
      </c>
      <c r="H50" s="28">
        <f t="shared" si="1"/>
        <v>0</v>
      </c>
    </row>
    <row r="51" spans="1:8" ht="17.25" customHeight="1" x14ac:dyDescent="0.25">
      <c r="A51" s="21" t="s">
        <v>81</v>
      </c>
      <c r="B51" s="19"/>
      <c r="C51" s="23" t="s">
        <v>82</v>
      </c>
      <c r="D51" s="19"/>
      <c r="E51" s="19"/>
      <c r="F51" s="19"/>
      <c r="G51" s="19"/>
      <c r="H51" s="19"/>
    </row>
    <row r="52" spans="1:8" ht="17.25" customHeight="1" x14ac:dyDescent="0.25">
      <c r="A52" s="21" t="s">
        <v>83</v>
      </c>
      <c r="B52" s="22"/>
      <c r="C52" s="33" t="s">
        <v>62</v>
      </c>
      <c r="D52" s="24"/>
      <c r="E52" s="24"/>
      <c r="F52" s="24"/>
      <c r="G52" s="24"/>
      <c r="H52" s="25">
        <f t="shared" ref="H52:H58" si="2">SUM(D52:G52)</f>
        <v>0</v>
      </c>
    </row>
    <row r="53" spans="1:8" ht="17.25" customHeight="1" x14ac:dyDescent="0.25">
      <c r="A53" s="21" t="s">
        <v>84</v>
      </c>
      <c r="B53" s="22"/>
      <c r="C53" s="33" t="s">
        <v>41</v>
      </c>
      <c r="D53" s="24"/>
      <c r="E53" s="24"/>
      <c r="F53" s="24"/>
      <c r="G53" s="24"/>
      <c r="H53" s="25">
        <f t="shared" si="2"/>
        <v>0</v>
      </c>
    </row>
    <row r="54" spans="1:8" ht="17.25" customHeight="1" x14ac:dyDescent="0.25">
      <c r="A54" s="21" t="s">
        <v>85</v>
      </c>
      <c r="B54" s="22"/>
      <c r="C54" s="33" t="s">
        <v>51</v>
      </c>
      <c r="D54" s="24"/>
      <c r="E54" s="24"/>
      <c r="F54" s="24"/>
      <c r="G54" s="24"/>
      <c r="H54" s="25">
        <f t="shared" si="2"/>
        <v>0</v>
      </c>
    </row>
    <row r="55" spans="1:8" ht="17.25" customHeight="1" x14ac:dyDescent="0.25">
      <c r="A55" s="21" t="s">
        <v>86</v>
      </c>
      <c r="B55" s="22"/>
      <c r="C55" s="33" t="s">
        <v>53</v>
      </c>
      <c r="D55" s="24"/>
      <c r="E55" s="24"/>
      <c r="F55" s="24"/>
      <c r="G55" s="24"/>
      <c r="H55" s="25">
        <f t="shared" si="2"/>
        <v>0</v>
      </c>
    </row>
    <row r="56" spans="1:8" ht="17.25" customHeight="1" x14ac:dyDescent="0.25">
      <c r="A56" s="21" t="s">
        <v>87</v>
      </c>
      <c r="B56" s="22"/>
      <c r="C56" s="33" t="s">
        <v>55</v>
      </c>
      <c r="D56" s="24"/>
      <c r="E56" s="24"/>
      <c r="F56" s="24"/>
      <c r="G56" s="24"/>
      <c r="H56" s="25">
        <f t="shared" si="2"/>
        <v>0</v>
      </c>
    </row>
    <row r="57" spans="1:8" ht="17.25" customHeight="1" x14ac:dyDescent="0.25">
      <c r="A57" s="21" t="s">
        <v>88</v>
      </c>
      <c r="B57" s="22"/>
      <c r="C57" s="33" t="s">
        <v>57</v>
      </c>
      <c r="D57" s="24"/>
      <c r="E57" s="24"/>
      <c r="F57" s="24"/>
      <c r="G57" s="24"/>
      <c r="H57" s="25">
        <f t="shared" si="2"/>
        <v>0</v>
      </c>
    </row>
    <row r="58" spans="1:8" ht="17.25" customHeight="1" x14ac:dyDescent="0.25">
      <c r="A58" s="21" t="s">
        <v>81</v>
      </c>
      <c r="B58" s="19"/>
      <c r="C58" s="36" t="s">
        <v>89</v>
      </c>
      <c r="D58" s="25">
        <f>SUM(D52:D57)</f>
        <v>0</v>
      </c>
      <c r="E58" s="25">
        <f>SUM(E52:E57)</f>
        <v>0</v>
      </c>
      <c r="F58" s="25">
        <f>SUM(F52:F57)</f>
        <v>0</v>
      </c>
      <c r="G58" s="25">
        <f>SUM(G52:G57)</f>
        <v>0</v>
      </c>
      <c r="H58" s="28">
        <f t="shared" si="2"/>
        <v>0</v>
      </c>
    </row>
    <row r="59" spans="1:8" ht="17.25" customHeight="1" x14ac:dyDescent="0.25">
      <c r="A59" s="21" t="s">
        <v>70</v>
      </c>
      <c r="B59" s="19"/>
      <c r="C59" s="34" t="s">
        <v>90</v>
      </c>
      <c r="D59" s="25">
        <f>D50+D58</f>
        <v>0</v>
      </c>
      <c r="E59" s="25">
        <f>E50+E58</f>
        <v>0</v>
      </c>
      <c r="F59" s="25">
        <f>F50+F58</f>
        <v>0</v>
      </c>
      <c r="G59" s="25">
        <f>G50+G58</f>
        <v>0</v>
      </c>
      <c r="H59" s="28">
        <f>H50+H58</f>
        <v>0</v>
      </c>
    </row>
    <row r="60" spans="1:8" ht="17.25" customHeight="1" x14ac:dyDescent="0.25">
      <c r="A60" s="18" t="s">
        <v>91</v>
      </c>
      <c r="B60" s="19"/>
      <c r="C60" s="32" t="s">
        <v>92</v>
      </c>
      <c r="D60" s="19"/>
      <c r="E60" s="19"/>
      <c r="F60" s="19"/>
      <c r="G60" s="19"/>
      <c r="H60" s="19"/>
    </row>
    <row r="61" spans="1:8" ht="17.25" customHeight="1" x14ac:dyDescent="0.25">
      <c r="A61" s="21" t="s">
        <v>93</v>
      </c>
      <c r="B61" s="22"/>
      <c r="C61" s="33" t="s">
        <v>41</v>
      </c>
      <c r="D61" s="24"/>
      <c r="E61" s="24"/>
      <c r="F61" s="24"/>
      <c r="G61" s="24"/>
      <c r="H61" s="25">
        <f t="shared" ref="H61:H66" si="3">SUM(D61:G61)</f>
        <v>0</v>
      </c>
    </row>
    <row r="62" spans="1:8" ht="17.25" customHeight="1" x14ac:dyDescent="0.25">
      <c r="A62" s="21" t="s">
        <v>94</v>
      </c>
      <c r="B62" s="22"/>
      <c r="C62" s="33" t="s">
        <v>51</v>
      </c>
      <c r="D62" s="24"/>
      <c r="E62" s="24"/>
      <c r="F62" s="24"/>
      <c r="G62" s="24"/>
      <c r="H62" s="25">
        <f t="shared" si="3"/>
        <v>0</v>
      </c>
    </row>
    <row r="63" spans="1:8" ht="17.25" customHeight="1" x14ac:dyDescent="0.25">
      <c r="A63" s="21" t="s">
        <v>95</v>
      </c>
      <c r="B63" s="22"/>
      <c r="C63" s="33" t="s">
        <v>53</v>
      </c>
      <c r="D63" s="24"/>
      <c r="E63" s="24"/>
      <c r="F63" s="24"/>
      <c r="G63" s="24"/>
      <c r="H63" s="25">
        <f t="shared" si="3"/>
        <v>0</v>
      </c>
    </row>
    <row r="64" spans="1:8" ht="17.25" customHeight="1" x14ac:dyDescent="0.25">
      <c r="A64" s="21" t="s">
        <v>96</v>
      </c>
      <c r="B64" s="22"/>
      <c r="C64" s="33" t="s">
        <v>55</v>
      </c>
      <c r="D64" s="24"/>
      <c r="E64" s="24"/>
      <c r="F64" s="24"/>
      <c r="G64" s="24"/>
      <c r="H64" s="25">
        <f t="shared" si="3"/>
        <v>0</v>
      </c>
    </row>
    <row r="65" spans="1:8" ht="17.25" customHeight="1" x14ac:dyDescent="0.25">
      <c r="A65" s="21" t="s">
        <v>97</v>
      </c>
      <c r="B65" s="22"/>
      <c r="C65" s="33" t="s">
        <v>57</v>
      </c>
      <c r="D65" s="24"/>
      <c r="E65" s="24"/>
      <c r="F65" s="24"/>
      <c r="G65" s="24"/>
      <c r="H65" s="25">
        <f t="shared" si="3"/>
        <v>0</v>
      </c>
    </row>
    <row r="66" spans="1:8" ht="17.25" customHeight="1" x14ac:dyDescent="0.25">
      <c r="A66" s="21" t="s">
        <v>91</v>
      </c>
      <c r="B66" s="19"/>
      <c r="C66" s="34" t="s">
        <v>98</v>
      </c>
      <c r="D66" s="25">
        <f>SUM(D61:D65)</f>
        <v>0</v>
      </c>
      <c r="E66" s="25">
        <f>SUM(E61:E65)</f>
        <v>0</v>
      </c>
      <c r="F66" s="25">
        <f>SUM(F61:F65)</f>
        <v>0</v>
      </c>
      <c r="G66" s="25">
        <f>SUM(G61:G65)</f>
        <v>0</v>
      </c>
      <c r="H66" s="28">
        <f t="shared" si="3"/>
        <v>0</v>
      </c>
    </row>
    <row r="67" spans="1:8" ht="17.25" customHeight="1" x14ac:dyDescent="0.25">
      <c r="A67" s="18" t="s">
        <v>99</v>
      </c>
      <c r="B67" s="19"/>
      <c r="C67" s="35" t="s">
        <v>100</v>
      </c>
      <c r="D67" s="19"/>
      <c r="E67" s="19"/>
      <c r="F67" s="19"/>
      <c r="G67" s="19"/>
      <c r="H67" s="19"/>
    </row>
    <row r="68" spans="1:8" ht="17.25" customHeight="1" x14ac:dyDescent="0.25">
      <c r="A68" s="21" t="s">
        <v>101</v>
      </c>
      <c r="B68" s="22"/>
      <c r="C68" s="33" t="s">
        <v>102</v>
      </c>
      <c r="D68" s="24"/>
      <c r="E68" s="24"/>
      <c r="F68" s="24"/>
      <c r="G68" s="24"/>
      <c r="H68" s="25">
        <f>SUM(D68:G68)</f>
        <v>0</v>
      </c>
    </row>
    <row r="69" spans="1:8" ht="17.25" customHeight="1" x14ac:dyDescent="0.25">
      <c r="A69" s="21" t="s">
        <v>103</v>
      </c>
      <c r="B69" s="19"/>
      <c r="C69" s="33" t="s">
        <v>104</v>
      </c>
      <c r="D69" s="19"/>
      <c r="E69" s="19"/>
      <c r="F69" s="19"/>
      <c r="G69" s="19"/>
      <c r="H69" s="19"/>
    </row>
    <row r="70" spans="1:8" ht="17.25" customHeight="1" x14ac:dyDescent="0.25">
      <c r="A70" s="21" t="s">
        <v>105</v>
      </c>
      <c r="B70" s="22"/>
      <c r="C70" s="37" t="s">
        <v>106</v>
      </c>
      <c r="D70" s="24"/>
      <c r="E70" s="24"/>
      <c r="F70" s="24"/>
      <c r="G70" s="24"/>
      <c r="H70" s="25">
        <f>SUM(D70:G70)</f>
        <v>0</v>
      </c>
    </row>
    <row r="71" spans="1:8" ht="17.25" customHeight="1" x14ac:dyDescent="0.25">
      <c r="A71" s="21" t="s">
        <v>107</v>
      </c>
      <c r="B71" s="22"/>
      <c r="C71" s="37" t="s">
        <v>108</v>
      </c>
      <c r="D71" s="24"/>
      <c r="E71" s="24"/>
      <c r="F71" s="24"/>
      <c r="G71" s="24"/>
      <c r="H71" s="25">
        <f>SUM(D71:G71)</f>
        <v>0</v>
      </c>
    </row>
    <row r="72" spans="1:8" ht="17.25" customHeight="1" x14ac:dyDescent="0.25">
      <c r="A72" s="21" t="s">
        <v>109</v>
      </c>
      <c r="B72" s="22"/>
      <c r="C72" s="37" t="s">
        <v>110</v>
      </c>
      <c r="D72" s="24"/>
      <c r="E72" s="24"/>
      <c r="F72" s="24"/>
      <c r="G72" s="24"/>
      <c r="H72" s="25">
        <f>SUM(D72:G72)</f>
        <v>0</v>
      </c>
    </row>
    <row r="73" spans="1:8" ht="17.25" customHeight="1" x14ac:dyDescent="0.25">
      <c r="A73" s="21" t="s">
        <v>103</v>
      </c>
      <c r="B73" s="19"/>
      <c r="C73" s="33" t="s">
        <v>111</v>
      </c>
      <c r="D73" s="25">
        <f>SUM(D70:D72)</f>
        <v>0</v>
      </c>
      <c r="E73" s="25">
        <f>SUM(E70:E72)</f>
        <v>0</v>
      </c>
      <c r="F73" s="25">
        <f>SUM(F70:F72)</f>
        <v>0</v>
      </c>
      <c r="G73" s="25">
        <f>SUM(G70:G72)</f>
        <v>0</v>
      </c>
      <c r="H73" s="28">
        <f>SUM(D73:G73)</f>
        <v>0</v>
      </c>
    </row>
    <row r="74" spans="1:8" ht="17.25" customHeight="1" x14ac:dyDescent="0.25">
      <c r="A74" s="21" t="s">
        <v>99</v>
      </c>
      <c r="B74" s="19"/>
      <c r="C74" s="34" t="s">
        <v>112</v>
      </c>
      <c r="D74" s="25">
        <f>D68+D73</f>
        <v>0</v>
      </c>
      <c r="E74" s="25">
        <f>E68+E73</f>
        <v>0</v>
      </c>
      <c r="F74" s="25">
        <f>F68+F73</f>
        <v>0</v>
      </c>
      <c r="G74" s="25">
        <f>G68+G73</f>
        <v>0</v>
      </c>
      <c r="H74" s="28">
        <f>SUM(D74:G74)</f>
        <v>0</v>
      </c>
    </row>
    <row r="75" spans="1:8" ht="17.25" customHeight="1" x14ac:dyDescent="0.25">
      <c r="A75" s="18" t="s">
        <v>113</v>
      </c>
      <c r="B75" s="19"/>
      <c r="C75" s="35" t="s">
        <v>114</v>
      </c>
      <c r="D75" s="19"/>
      <c r="E75" s="19"/>
      <c r="F75" s="19"/>
      <c r="G75" s="19"/>
      <c r="H75" s="19"/>
    </row>
    <row r="76" spans="1:8" ht="17.25" customHeight="1" x14ac:dyDescent="0.25">
      <c r="A76" s="21" t="s">
        <v>115</v>
      </c>
      <c r="B76" s="22"/>
      <c r="C76" s="33" t="s">
        <v>116</v>
      </c>
      <c r="D76" s="24"/>
      <c r="E76" s="24"/>
      <c r="F76" s="24"/>
      <c r="G76" s="24"/>
      <c r="H76" s="25">
        <f>SUM(D76:G76)</f>
        <v>0</v>
      </c>
    </row>
    <row r="77" spans="1:8" ht="17.25" customHeight="1" x14ac:dyDescent="0.25">
      <c r="A77" s="21" t="s">
        <v>117</v>
      </c>
      <c r="B77" s="22"/>
      <c r="C77" s="33" t="s">
        <v>41</v>
      </c>
      <c r="D77" s="24"/>
      <c r="E77" s="24"/>
      <c r="F77" s="24"/>
      <c r="G77" s="24"/>
      <c r="H77" s="25">
        <f>SUM(D77:G77)</f>
        <v>0</v>
      </c>
    </row>
    <row r="78" spans="1:8" ht="17.25" customHeight="1" x14ac:dyDescent="0.25">
      <c r="A78" s="21" t="s">
        <v>113</v>
      </c>
      <c r="B78" s="19"/>
      <c r="C78" s="34" t="s">
        <v>118</v>
      </c>
      <c r="D78" s="25">
        <f>SUM(D76:D77)</f>
        <v>0</v>
      </c>
      <c r="E78" s="25">
        <f>SUM(E76:E77)</f>
        <v>0</v>
      </c>
      <c r="F78" s="25">
        <f>SUM(F76:F77)</f>
        <v>0</v>
      </c>
      <c r="G78" s="25">
        <f>SUM(G76:G77)</f>
        <v>0</v>
      </c>
      <c r="H78" s="28">
        <f>SUM(D78:G78)</f>
        <v>0</v>
      </c>
    </row>
    <row r="79" spans="1:8" ht="17.25" customHeight="1" x14ac:dyDescent="0.25">
      <c r="A79" s="21" t="s">
        <v>119</v>
      </c>
      <c r="B79" s="22"/>
      <c r="C79" s="34" t="s">
        <v>120</v>
      </c>
      <c r="D79" s="24"/>
      <c r="E79" s="24"/>
      <c r="F79" s="24"/>
      <c r="G79" s="24"/>
      <c r="H79" s="28">
        <f>SUM(D79:G79)</f>
        <v>0</v>
      </c>
    </row>
    <row r="80" spans="1:8" ht="17.25" customHeight="1" x14ac:dyDescent="0.25">
      <c r="A80" s="18" t="s">
        <v>43</v>
      </c>
      <c r="B80" s="19"/>
      <c r="C80" s="26" t="s">
        <v>121</v>
      </c>
      <c r="D80" s="25">
        <f>SUM(D41+D66+D59+D74+D78-D79)</f>
        <v>0</v>
      </c>
      <c r="E80" s="25">
        <f>SUM(E41+E66+E59+E74+E78-E79)</f>
        <v>0</v>
      </c>
      <c r="F80" s="25">
        <f>SUM(F41+F66+F59+F74+F78-F79)</f>
        <v>0</v>
      </c>
      <c r="G80" s="25">
        <f>SUM(G41+G66+G59+G74+G78-G79)</f>
        <v>0</v>
      </c>
      <c r="H80" s="28">
        <f>SUM(D80:G80)</f>
        <v>0</v>
      </c>
    </row>
    <row r="81" spans="1:8" ht="36" customHeight="1" x14ac:dyDescent="0.25">
      <c r="A81" s="12" t="s">
        <v>9</v>
      </c>
      <c r="B81" s="13"/>
      <c r="C81" s="14"/>
      <c r="D81" s="537" t="s">
        <v>10</v>
      </c>
      <c r="E81" s="538"/>
      <c r="F81" s="537" t="s">
        <v>11</v>
      </c>
      <c r="G81" s="542"/>
      <c r="H81" s="15" t="s">
        <v>12</v>
      </c>
    </row>
    <row r="82" spans="1:8" ht="17.25" customHeight="1" x14ac:dyDescent="0.25">
      <c r="A82" s="13" t="s">
        <v>13</v>
      </c>
      <c r="B82" s="16" t="s">
        <v>14</v>
      </c>
      <c r="C82" s="14"/>
      <c r="D82" s="17" t="s">
        <v>15</v>
      </c>
      <c r="E82" s="17" t="s">
        <v>16</v>
      </c>
      <c r="F82" s="17" t="s">
        <v>15</v>
      </c>
      <c r="G82" s="17" t="s">
        <v>16</v>
      </c>
      <c r="H82" s="17" t="s">
        <v>17</v>
      </c>
    </row>
    <row r="83" spans="1:8" ht="17.25" customHeight="1" x14ac:dyDescent="0.25">
      <c r="A83" s="13" t="s">
        <v>18</v>
      </c>
      <c r="B83" s="16" t="s">
        <v>19</v>
      </c>
      <c r="C83" s="14"/>
      <c r="D83" s="17" t="s">
        <v>20</v>
      </c>
      <c r="E83" s="17" t="s">
        <v>21</v>
      </c>
      <c r="F83" s="17" t="s">
        <v>22</v>
      </c>
      <c r="G83" s="17" t="s">
        <v>23</v>
      </c>
      <c r="H83" s="17" t="s">
        <v>24</v>
      </c>
    </row>
    <row r="84" spans="1:8" ht="17.25" customHeight="1" x14ac:dyDescent="0.25">
      <c r="A84" s="18" t="s">
        <v>122</v>
      </c>
      <c r="B84" s="19"/>
      <c r="C84" s="26" t="s">
        <v>123</v>
      </c>
      <c r="D84" s="19"/>
      <c r="E84" s="19"/>
      <c r="F84" s="19"/>
      <c r="G84" s="19"/>
      <c r="H84" s="19"/>
    </row>
    <row r="85" spans="1:8" ht="17.25" customHeight="1" x14ac:dyDescent="0.25">
      <c r="A85" s="18" t="s">
        <v>124</v>
      </c>
      <c r="B85" s="19"/>
      <c r="C85" s="35" t="s">
        <v>125</v>
      </c>
      <c r="D85" s="19"/>
      <c r="E85" s="19"/>
      <c r="F85" s="19"/>
      <c r="G85" s="19"/>
      <c r="H85" s="19"/>
    </row>
    <row r="86" spans="1:8" ht="17.25" customHeight="1" x14ac:dyDescent="0.25">
      <c r="A86" s="21" t="s">
        <v>126</v>
      </c>
      <c r="B86" s="22"/>
      <c r="C86" s="33" t="s">
        <v>62</v>
      </c>
      <c r="D86" s="24"/>
      <c r="E86" s="24"/>
      <c r="F86" s="24"/>
      <c r="G86" s="24"/>
      <c r="H86" s="25">
        <f t="shared" ref="H86:H92" si="4">SUM(D86:G86)</f>
        <v>0</v>
      </c>
    </row>
    <row r="87" spans="1:8" ht="17.25" customHeight="1" x14ac:dyDescent="0.25">
      <c r="A87" s="21" t="s">
        <v>127</v>
      </c>
      <c r="B87" s="22"/>
      <c r="C87" s="33" t="s">
        <v>41</v>
      </c>
      <c r="D87" s="24"/>
      <c r="E87" s="24"/>
      <c r="F87" s="24"/>
      <c r="G87" s="24"/>
      <c r="H87" s="25">
        <f t="shared" si="4"/>
        <v>0</v>
      </c>
    </row>
    <row r="88" spans="1:8" ht="17.25" customHeight="1" x14ac:dyDescent="0.25">
      <c r="A88" s="21" t="s">
        <v>128</v>
      </c>
      <c r="B88" s="22"/>
      <c r="C88" s="33" t="s">
        <v>51</v>
      </c>
      <c r="D88" s="24"/>
      <c r="E88" s="24"/>
      <c r="F88" s="24"/>
      <c r="G88" s="24"/>
      <c r="H88" s="25">
        <f t="shared" si="4"/>
        <v>0</v>
      </c>
    </row>
    <row r="89" spans="1:8" ht="17.25" customHeight="1" x14ac:dyDescent="0.25">
      <c r="A89" s="21" t="s">
        <v>129</v>
      </c>
      <c r="B89" s="22"/>
      <c r="C89" s="33" t="s">
        <v>53</v>
      </c>
      <c r="D89" s="24"/>
      <c r="E89" s="24"/>
      <c r="F89" s="24"/>
      <c r="G89" s="24"/>
      <c r="H89" s="25">
        <f t="shared" si="4"/>
        <v>0</v>
      </c>
    </row>
    <row r="90" spans="1:8" ht="17.25" customHeight="1" x14ac:dyDescent="0.25">
      <c r="A90" s="21" t="s">
        <v>130</v>
      </c>
      <c r="B90" s="22"/>
      <c r="C90" s="33" t="s">
        <v>55</v>
      </c>
      <c r="D90" s="24"/>
      <c r="E90" s="24"/>
      <c r="F90" s="24"/>
      <c r="G90" s="24"/>
      <c r="H90" s="25">
        <f t="shared" si="4"/>
        <v>0</v>
      </c>
    </row>
    <row r="91" spans="1:8" ht="17.25" customHeight="1" x14ac:dyDescent="0.25">
      <c r="A91" s="21" t="s">
        <v>131</v>
      </c>
      <c r="B91" s="22"/>
      <c r="C91" s="33" t="s">
        <v>132</v>
      </c>
      <c r="D91" s="24"/>
      <c r="E91" s="24"/>
      <c r="F91" s="24"/>
      <c r="G91" s="24"/>
      <c r="H91" s="25">
        <f t="shared" si="4"/>
        <v>0</v>
      </c>
    </row>
    <row r="92" spans="1:8" ht="17.25" customHeight="1" x14ac:dyDescent="0.25">
      <c r="A92" s="21" t="s">
        <v>133</v>
      </c>
      <c r="B92" s="22"/>
      <c r="C92" s="33" t="s">
        <v>134</v>
      </c>
      <c r="D92" s="24"/>
      <c r="E92" s="24"/>
      <c r="F92" s="24"/>
      <c r="G92" s="24"/>
      <c r="H92" s="25">
        <f t="shared" si="4"/>
        <v>0</v>
      </c>
    </row>
    <row r="93" spans="1:8" ht="17.25" customHeight="1" x14ac:dyDescent="0.25">
      <c r="A93" s="21" t="s">
        <v>124</v>
      </c>
      <c r="B93" s="19"/>
      <c r="C93" s="38" t="s">
        <v>135</v>
      </c>
      <c r="D93" s="25">
        <f>SUM(D86:D92)</f>
        <v>0</v>
      </c>
      <c r="E93" s="25">
        <f>SUM(E86:E92)</f>
        <v>0</v>
      </c>
      <c r="F93" s="25">
        <f>SUM(F86:F92)</f>
        <v>0</v>
      </c>
      <c r="G93" s="25">
        <f>SUM(G86:G92)</f>
        <v>0</v>
      </c>
      <c r="H93" s="28">
        <f>SUM(H86:H92)</f>
        <v>0</v>
      </c>
    </row>
    <row r="94" spans="1:8" ht="17.25" customHeight="1" x14ac:dyDescent="0.25">
      <c r="A94" s="18" t="s">
        <v>136</v>
      </c>
      <c r="B94" s="19"/>
      <c r="C94" s="35" t="s">
        <v>137</v>
      </c>
      <c r="D94" s="19"/>
      <c r="E94" s="19"/>
      <c r="F94" s="19"/>
      <c r="G94" s="19"/>
      <c r="H94" s="19"/>
    </row>
    <row r="95" spans="1:8" ht="17.25" customHeight="1" x14ac:dyDescent="0.25">
      <c r="A95" s="21" t="s">
        <v>138</v>
      </c>
      <c r="B95" s="22"/>
      <c r="C95" s="33" t="s">
        <v>62</v>
      </c>
      <c r="D95" s="24"/>
      <c r="E95" s="24"/>
      <c r="F95" s="24"/>
      <c r="G95" s="24"/>
      <c r="H95" s="25">
        <f t="shared" ref="H95:H101" si="5">SUM(D95:G95)</f>
        <v>0</v>
      </c>
    </row>
    <row r="96" spans="1:8" ht="17.25" customHeight="1" x14ac:dyDescent="0.25">
      <c r="A96" s="21" t="s">
        <v>139</v>
      </c>
      <c r="B96" s="22"/>
      <c r="C96" s="33" t="s">
        <v>41</v>
      </c>
      <c r="D96" s="24"/>
      <c r="E96" s="24"/>
      <c r="F96" s="24"/>
      <c r="G96" s="24"/>
      <c r="H96" s="25">
        <f t="shared" si="5"/>
        <v>0</v>
      </c>
    </row>
    <row r="97" spans="1:8" ht="17.25" customHeight="1" x14ac:dyDescent="0.25">
      <c r="A97" s="21" t="s">
        <v>140</v>
      </c>
      <c r="B97" s="22"/>
      <c r="C97" s="33" t="s">
        <v>51</v>
      </c>
      <c r="D97" s="24"/>
      <c r="E97" s="24"/>
      <c r="F97" s="24"/>
      <c r="G97" s="24"/>
      <c r="H97" s="25">
        <f t="shared" si="5"/>
        <v>0</v>
      </c>
    </row>
    <row r="98" spans="1:8" ht="17.25" customHeight="1" x14ac:dyDescent="0.25">
      <c r="A98" s="21" t="s">
        <v>141</v>
      </c>
      <c r="B98" s="22"/>
      <c r="C98" s="33" t="s">
        <v>53</v>
      </c>
      <c r="D98" s="24"/>
      <c r="E98" s="24"/>
      <c r="F98" s="24"/>
      <c r="G98" s="24"/>
      <c r="H98" s="25">
        <f t="shared" si="5"/>
        <v>0</v>
      </c>
    </row>
    <row r="99" spans="1:8" ht="17.25" customHeight="1" x14ac:dyDescent="0.25">
      <c r="A99" s="21" t="s">
        <v>142</v>
      </c>
      <c r="B99" s="22"/>
      <c r="C99" s="33" t="s">
        <v>55</v>
      </c>
      <c r="D99" s="24"/>
      <c r="E99" s="24"/>
      <c r="F99" s="24"/>
      <c r="G99" s="24"/>
      <c r="H99" s="25">
        <f t="shared" si="5"/>
        <v>0</v>
      </c>
    </row>
    <row r="100" spans="1:8" ht="17.25" customHeight="1" x14ac:dyDescent="0.25">
      <c r="A100" s="21" t="s">
        <v>143</v>
      </c>
      <c r="B100" s="22"/>
      <c r="C100" s="33" t="s">
        <v>132</v>
      </c>
      <c r="D100" s="24"/>
      <c r="E100" s="24"/>
      <c r="F100" s="24"/>
      <c r="G100" s="24"/>
      <c r="H100" s="25">
        <f t="shared" si="5"/>
        <v>0</v>
      </c>
    </row>
    <row r="101" spans="1:8" ht="17.25" customHeight="1" x14ac:dyDescent="0.25">
      <c r="A101" s="21" t="s">
        <v>144</v>
      </c>
      <c r="B101" s="22"/>
      <c r="C101" s="33" t="s">
        <v>134</v>
      </c>
      <c r="D101" s="24"/>
      <c r="E101" s="24"/>
      <c r="F101" s="24"/>
      <c r="G101" s="24"/>
      <c r="H101" s="25">
        <f t="shared" si="5"/>
        <v>0</v>
      </c>
    </row>
    <row r="102" spans="1:8" ht="17.25" customHeight="1" x14ac:dyDescent="0.25">
      <c r="A102" s="21" t="s">
        <v>136</v>
      </c>
      <c r="B102" s="19"/>
      <c r="C102" s="38" t="s">
        <v>145</v>
      </c>
      <c r="D102" s="25">
        <f>SUM(D95:D101)</f>
        <v>0</v>
      </c>
      <c r="E102" s="25">
        <f>SUM(E95:E101)</f>
        <v>0</v>
      </c>
      <c r="F102" s="25">
        <f>SUM(F95:F101)</f>
        <v>0</v>
      </c>
      <c r="G102" s="25">
        <f>SUM(G95:G101)</f>
        <v>0</v>
      </c>
      <c r="H102" s="28">
        <f>SUM(H95:H101)</f>
        <v>0</v>
      </c>
    </row>
    <row r="103" spans="1:8" ht="17.25" customHeight="1" x14ac:dyDescent="0.25">
      <c r="A103" s="18" t="s">
        <v>146</v>
      </c>
      <c r="B103" s="19"/>
      <c r="C103" s="35" t="s">
        <v>147</v>
      </c>
      <c r="D103" s="19"/>
      <c r="E103" s="19"/>
      <c r="F103" s="19"/>
      <c r="G103" s="19"/>
      <c r="H103" s="19"/>
    </row>
    <row r="104" spans="1:8" ht="17.25" customHeight="1" x14ac:dyDescent="0.25">
      <c r="A104" s="21" t="s">
        <v>148</v>
      </c>
      <c r="B104" s="22"/>
      <c r="C104" s="33" t="s">
        <v>62</v>
      </c>
      <c r="D104" s="24"/>
      <c r="E104" s="24"/>
      <c r="F104" s="24"/>
      <c r="G104" s="24"/>
      <c r="H104" s="25">
        <f t="shared" ref="H104:H111" si="6">SUM(D104:G104)</f>
        <v>0</v>
      </c>
    </row>
    <row r="105" spans="1:8" ht="17.25" customHeight="1" x14ac:dyDescent="0.25">
      <c r="A105" s="21" t="s">
        <v>149</v>
      </c>
      <c r="B105" s="22"/>
      <c r="C105" s="33" t="s">
        <v>41</v>
      </c>
      <c r="D105" s="24"/>
      <c r="E105" s="24"/>
      <c r="F105" s="24"/>
      <c r="G105" s="24"/>
      <c r="H105" s="25">
        <f t="shared" si="6"/>
        <v>0</v>
      </c>
    </row>
    <row r="106" spans="1:8" ht="17.25" customHeight="1" x14ac:dyDescent="0.25">
      <c r="A106" s="21" t="s">
        <v>150</v>
      </c>
      <c r="B106" s="22"/>
      <c r="C106" s="33" t="s">
        <v>51</v>
      </c>
      <c r="D106" s="24"/>
      <c r="E106" s="24"/>
      <c r="F106" s="24"/>
      <c r="G106" s="24"/>
      <c r="H106" s="25">
        <f t="shared" si="6"/>
        <v>0</v>
      </c>
    </row>
    <row r="107" spans="1:8" ht="17.25" customHeight="1" x14ac:dyDescent="0.25">
      <c r="A107" s="21" t="s">
        <v>151</v>
      </c>
      <c r="B107" s="22"/>
      <c r="C107" s="33" t="s">
        <v>53</v>
      </c>
      <c r="D107" s="24"/>
      <c r="E107" s="24"/>
      <c r="F107" s="24"/>
      <c r="G107" s="24"/>
      <c r="H107" s="25">
        <f t="shared" si="6"/>
        <v>0</v>
      </c>
    </row>
    <row r="108" spans="1:8" ht="17.25" customHeight="1" x14ac:dyDescent="0.25">
      <c r="A108" s="21" t="s">
        <v>152</v>
      </c>
      <c r="B108" s="22"/>
      <c r="C108" s="33" t="s">
        <v>55</v>
      </c>
      <c r="D108" s="24"/>
      <c r="E108" s="24"/>
      <c r="F108" s="24"/>
      <c r="G108" s="24"/>
      <c r="H108" s="25">
        <f t="shared" si="6"/>
        <v>0</v>
      </c>
    </row>
    <row r="109" spans="1:8" ht="17.25" customHeight="1" x14ac:dyDescent="0.25">
      <c r="A109" s="21" t="s">
        <v>153</v>
      </c>
      <c r="B109" s="22"/>
      <c r="C109" s="33" t="s">
        <v>132</v>
      </c>
      <c r="D109" s="24"/>
      <c r="E109" s="24"/>
      <c r="F109" s="24"/>
      <c r="G109" s="24"/>
      <c r="H109" s="25">
        <f t="shared" si="6"/>
        <v>0</v>
      </c>
    </row>
    <row r="110" spans="1:8" ht="17.25" customHeight="1" x14ac:dyDescent="0.25">
      <c r="A110" s="21" t="s">
        <v>154</v>
      </c>
      <c r="B110" s="22"/>
      <c r="C110" s="33" t="s">
        <v>134</v>
      </c>
      <c r="D110" s="24"/>
      <c r="E110" s="24"/>
      <c r="F110" s="24"/>
      <c r="G110" s="24"/>
      <c r="H110" s="25">
        <f t="shared" si="6"/>
        <v>0</v>
      </c>
    </row>
    <row r="111" spans="1:8" ht="17.25" customHeight="1" x14ac:dyDescent="0.25">
      <c r="A111" s="21" t="s">
        <v>146</v>
      </c>
      <c r="B111" s="19"/>
      <c r="C111" s="38" t="s">
        <v>155</v>
      </c>
      <c r="D111" s="25">
        <f>SUM(D104:D110)</f>
        <v>0</v>
      </c>
      <c r="E111" s="25">
        <f>SUM(E104:E110)</f>
        <v>0</v>
      </c>
      <c r="F111" s="25">
        <f>SUM(F104:F110)</f>
        <v>0</v>
      </c>
      <c r="G111" s="25">
        <f>SUM(G104:G110)</f>
        <v>0</v>
      </c>
      <c r="H111" s="28">
        <f t="shared" si="6"/>
        <v>0</v>
      </c>
    </row>
    <row r="112" spans="1:8" ht="17.25" customHeight="1" x14ac:dyDescent="0.3">
      <c r="A112" s="18" t="s">
        <v>156</v>
      </c>
      <c r="B112" s="39"/>
      <c r="C112" s="35" t="s">
        <v>157</v>
      </c>
      <c r="D112" s="19"/>
      <c r="E112" s="19"/>
      <c r="F112" s="19"/>
      <c r="G112" s="19"/>
      <c r="H112" s="19"/>
    </row>
    <row r="113" spans="1:8" ht="17.25" customHeight="1" x14ac:dyDescent="0.25">
      <c r="A113" s="21" t="s">
        <v>158</v>
      </c>
      <c r="B113" s="22"/>
      <c r="C113" s="33" t="s">
        <v>62</v>
      </c>
      <c r="D113" s="24"/>
      <c r="E113" s="24"/>
      <c r="F113" s="24"/>
      <c r="G113" s="24"/>
      <c r="H113" s="25">
        <f t="shared" ref="H113:H120" si="7">SUM(D113:G113)</f>
        <v>0</v>
      </c>
    </row>
    <row r="114" spans="1:8" ht="17.25" customHeight="1" x14ac:dyDescent="0.25">
      <c r="A114" s="21" t="s">
        <v>159</v>
      </c>
      <c r="B114" s="22"/>
      <c r="C114" s="33" t="s">
        <v>41</v>
      </c>
      <c r="D114" s="24"/>
      <c r="E114" s="24"/>
      <c r="F114" s="24"/>
      <c r="G114" s="24"/>
      <c r="H114" s="25">
        <f t="shared" si="7"/>
        <v>0</v>
      </c>
    </row>
    <row r="115" spans="1:8" ht="17.25" customHeight="1" x14ac:dyDescent="0.25">
      <c r="A115" s="21" t="s">
        <v>160</v>
      </c>
      <c r="B115" s="22"/>
      <c r="C115" s="33" t="s">
        <v>51</v>
      </c>
      <c r="D115" s="24"/>
      <c r="E115" s="24"/>
      <c r="F115" s="24"/>
      <c r="G115" s="24"/>
      <c r="H115" s="25">
        <f t="shared" si="7"/>
        <v>0</v>
      </c>
    </row>
    <row r="116" spans="1:8" ht="17.25" customHeight="1" x14ac:dyDescent="0.25">
      <c r="A116" s="21" t="s">
        <v>161</v>
      </c>
      <c r="B116" s="22"/>
      <c r="C116" s="33" t="s">
        <v>53</v>
      </c>
      <c r="D116" s="24"/>
      <c r="E116" s="24"/>
      <c r="F116" s="24"/>
      <c r="G116" s="24"/>
      <c r="H116" s="25">
        <f t="shared" si="7"/>
        <v>0</v>
      </c>
    </row>
    <row r="117" spans="1:8" ht="17.25" customHeight="1" x14ac:dyDescent="0.25">
      <c r="A117" s="21" t="s">
        <v>162</v>
      </c>
      <c r="B117" s="22"/>
      <c r="C117" s="33" t="s">
        <v>55</v>
      </c>
      <c r="D117" s="24"/>
      <c r="E117" s="24"/>
      <c r="F117" s="24"/>
      <c r="G117" s="24"/>
      <c r="H117" s="25">
        <f t="shared" si="7"/>
        <v>0</v>
      </c>
    </row>
    <row r="118" spans="1:8" ht="17.25" customHeight="1" x14ac:dyDescent="0.25">
      <c r="A118" s="21" t="s">
        <v>163</v>
      </c>
      <c r="B118" s="22"/>
      <c r="C118" s="33" t="s">
        <v>132</v>
      </c>
      <c r="D118" s="24"/>
      <c r="E118" s="24"/>
      <c r="F118" s="24"/>
      <c r="G118" s="24"/>
      <c r="H118" s="25">
        <f t="shared" si="7"/>
        <v>0</v>
      </c>
    </row>
    <row r="119" spans="1:8" ht="17.25" customHeight="1" x14ac:dyDescent="0.25">
      <c r="A119" s="21" t="s">
        <v>164</v>
      </c>
      <c r="B119" s="22"/>
      <c r="C119" s="33" t="s">
        <v>134</v>
      </c>
      <c r="D119" s="24"/>
      <c r="E119" s="24"/>
      <c r="F119" s="24"/>
      <c r="G119" s="24"/>
      <c r="H119" s="25">
        <f t="shared" si="7"/>
        <v>0</v>
      </c>
    </row>
    <row r="120" spans="1:8" ht="17.25" customHeight="1" x14ac:dyDescent="0.3">
      <c r="A120" s="21" t="s">
        <v>156</v>
      </c>
      <c r="B120" s="39"/>
      <c r="C120" s="38" t="s">
        <v>165</v>
      </c>
      <c r="D120" s="25">
        <f>SUM(D113:D119)</f>
        <v>0</v>
      </c>
      <c r="E120" s="25">
        <f>SUM(E113:E119)</f>
        <v>0</v>
      </c>
      <c r="F120" s="25">
        <f>SUM(F113:F119)</f>
        <v>0</v>
      </c>
      <c r="G120" s="25">
        <f>SUM(G113:G119)</f>
        <v>0</v>
      </c>
      <c r="H120" s="28">
        <f t="shared" si="7"/>
        <v>0</v>
      </c>
    </row>
    <row r="121" spans="1:8" ht="17.25" customHeight="1" x14ac:dyDescent="0.3">
      <c r="A121" s="18" t="s">
        <v>166</v>
      </c>
      <c r="B121" s="39"/>
      <c r="C121" s="35" t="s">
        <v>167</v>
      </c>
      <c r="D121" s="19"/>
      <c r="E121" s="19"/>
      <c r="F121" s="19"/>
      <c r="G121" s="19"/>
      <c r="H121" s="19"/>
    </row>
    <row r="122" spans="1:8" ht="17.25" customHeight="1" x14ac:dyDescent="0.25">
      <c r="A122" s="21" t="s">
        <v>168</v>
      </c>
      <c r="B122" s="22"/>
      <c r="C122" s="33" t="s">
        <v>62</v>
      </c>
      <c r="D122" s="24"/>
      <c r="E122" s="24"/>
      <c r="F122" s="24"/>
      <c r="G122" s="24"/>
      <c r="H122" s="25">
        <f t="shared" ref="H122:H131" si="8">SUM(D122:G122)</f>
        <v>0</v>
      </c>
    </row>
    <row r="123" spans="1:8" ht="17.25" customHeight="1" x14ac:dyDescent="0.25">
      <c r="A123" s="21" t="s">
        <v>169</v>
      </c>
      <c r="B123" s="22"/>
      <c r="C123" s="33" t="s">
        <v>41</v>
      </c>
      <c r="D123" s="24"/>
      <c r="E123" s="24"/>
      <c r="F123" s="24"/>
      <c r="G123" s="24"/>
      <c r="H123" s="25">
        <f t="shared" si="8"/>
        <v>0</v>
      </c>
    </row>
    <row r="124" spans="1:8" ht="17.25" customHeight="1" x14ac:dyDescent="0.25">
      <c r="A124" s="21" t="s">
        <v>170</v>
      </c>
      <c r="B124" s="22"/>
      <c r="C124" s="33" t="s">
        <v>51</v>
      </c>
      <c r="D124" s="24"/>
      <c r="E124" s="24"/>
      <c r="F124" s="24"/>
      <c r="G124" s="24"/>
      <c r="H124" s="25">
        <f t="shared" si="8"/>
        <v>0</v>
      </c>
    </row>
    <row r="125" spans="1:8" ht="17.25" customHeight="1" x14ac:dyDescent="0.25">
      <c r="A125" s="21" t="s">
        <v>171</v>
      </c>
      <c r="B125" s="22"/>
      <c r="C125" s="33" t="s">
        <v>53</v>
      </c>
      <c r="D125" s="24"/>
      <c r="E125" s="24"/>
      <c r="F125" s="24"/>
      <c r="G125" s="24"/>
      <c r="H125" s="25">
        <f t="shared" si="8"/>
        <v>0</v>
      </c>
    </row>
    <row r="126" spans="1:8" ht="17.25" customHeight="1" x14ac:dyDescent="0.25">
      <c r="A126" s="21" t="s">
        <v>172</v>
      </c>
      <c r="B126" s="22"/>
      <c r="C126" s="33" t="s">
        <v>55</v>
      </c>
      <c r="D126" s="24"/>
      <c r="E126" s="24"/>
      <c r="F126" s="24"/>
      <c r="G126" s="24"/>
      <c r="H126" s="25">
        <f t="shared" si="8"/>
        <v>0</v>
      </c>
    </row>
    <row r="127" spans="1:8" ht="17.25" customHeight="1" x14ac:dyDescent="0.25">
      <c r="A127" s="21" t="s">
        <v>173</v>
      </c>
      <c r="B127" s="22"/>
      <c r="C127" s="33" t="s">
        <v>132</v>
      </c>
      <c r="D127" s="24"/>
      <c r="E127" s="24"/>
      <c r="F127" s="24"/>
      <c r="G127" s="24"/>
      <c r="H127" s="25">
        <f t="shared" si="8"/>
        <v>0</v>
      </c>
    </row>
    <row r="128" spans="1:8" ht="17.25" customHeight="1" x14ac:dyDescent="0.25">
      <c r="A128" s="21" t="s">
        <v>174</v>
      </c>
      <c r="B128" s="22"/>
      <c r="C128" s="33" t="s">
        <v>134</v>
      </c>
      <c r="D128" s="24"/>
      <c r="E128" s="24"/>
      <c r="F128" s="24"/>
      <c r="G128" s="24"/>
      <c r="H128" s="25">
        <f t="shared" si="8"/>
        <v>0</v>
      </c>
    </row>
    <row r="129" spans="1:8" ht="17.25" customHeight="1" x14ac:dyDescent="0.3">
      <c r="A129" s="21" t="s">
        <v>166</v>
      </c>
      <c r="B129" s="39"/>
      <c r="C129" s="38" t="s">
        <v>175</v>
      </c>
      <c r="D129" s="25">
        <f>SUM(D122:D128)</f>
        <v>0</v>
      </c>
      <c r="E129" s="25">
        <f>SUM(E122:E128)</f>
        <v>0</v>
      </c>
      <c r="F129" s="25">
        <f>SUM(F122:F128)</f>
        <v>0</v>
      </c>
      <c r="G129" s="25">
        <f>SUM(G122:G128)</f>
        <v>0</v>
      </c>
      <c r="H129" s="28">
        <f t="shared" si="8"/>
        <v>0</v>
      </c>
    </row>
    <row r="130" spans="1:8" ht="17.25" customHeight="1" x14ac:dyDescent="0.25">
      <c r="A130" s="21" t="s">
        <v>176</v>
      </c>
      <c r="B130" s="22"/>
      <c r="C130" s="34" t="s">
        <v>177</v>
      </c>
      <c r="D130" s="24"/>
      <c r="E130" s="24"/>
      <c r="F130" s="24"/>
      <c r="G130" s="24"/>
      <c r="H130" s="28">
        <f t="shared" si="8"/>
        <v>0</v>
      </c>
    </row>
    <row r="131" spans="1:8" ht="17.25" customHeight="1" x14ac:dyDescent="0.3">
      <c r="A131" s="18" t="s">
        <v>122</v>
      </c>
      <c r="B131" s="39"/>
      <c r="C131" s="26" t="s">
        <v>178</v>
      </c>
      <c r="D131" s="25">
        <f>SUM(D93+D102+D111+D120+D129-D130)</f>
        <v>0</v>
      </c>
      <c r="E131" s="25">
        <f>SUM(E93+E102+E111+E120+E129-E130)</f>
        <v>0</v>
      </c>
      <c r="F131" s="25">
        <f>SUM(F93+F102+F111+F120+F129-F130)</f>
        <v>0</v>
      </c>
      <c r="G131" s="25">
        <f>SUM(G93+G102+G111+G120+G129-G130)</f>
        <v>0</v>
      </c>
      <c r="H131" s="28">
        <f t="shared" si="8"/>
        <v>0</v>
      </c>
    </row>
    <row r="132" spans="1:8" ht="36" customHeight="1" x14ac:dyDescent="0.25">
      <c r="A132" s="12" t="s">
        <v>9</v>
      </c>
      <c r="B132" s="13"/>
      <c r="C132" s="14"/>
      <c r="D132" s="537" t="s">
        <v>10</v>
      </c>
      <c r="E132" s="538"/>
      <c r="F132" s="537" t="s">
        <v>11</v>
      </c>
      <c r="G132" s="542"/>
      <c r="H132" s="15" t="s">
        <v>12</v>
      </c>
    </row>
    <row r="133" spans="1:8" ht="17.25" customHeight="1" x14ac:dyDescent="0.25">
      <c r="A133" s="13" t="s">
        <v>13</v>
      </c>
      <c r="B133" s="16" t="s">
        <v>14</v>
      </c>
      <c r="C133" s="14"/>
      <c r="D133" s="17" t="s">
        <v>15</v>
      </c>
      <c r="E133" s="17" t="s">
        <v>16</v>
      </c>
      <c r="F133" s="17" t="s">
        <v>15</v>
      </c>
      <c r="G133" s="17" t="s">
        <v>16</v>
      </c>
      <c r="H133" s="17" t="s">
        <v>17</v>
      </c>
    </row>
    <row r="134" spans="1:8" ht="17.25" customHeight="1" x14ac:dyDescent="0.25">
      <c r="A134" s="13" t="s">
        <v>18</v>
      </c>
      <c r="B134" s="16" t="s">
        <v>19</v>
      </c>
      <c r="C134" s="14"/>
      <c r="D134" s="17" t="s">
        <v>20</v>
      </c>
      <c r="E134" s="17" t="s">
        <v>21</v>
      </c>
      <c r="F134" s="17" t="s">
        <v>22</v>
      </c>
      <c r="G134" s="17" t="s">
        <v>23</v>
      </c>
      <c r="H134" s="17" t="s">
        <v>24</v>
      </c>
    </row>
    <row r="135" spans="1:8" ht="17.25" customHeight="1" x14ac:dyDescent="0.3">
      <c r="A135" s="40" t="s">
        <v>179</v>
      </c>
      <c r="B135" s="39"/>
      <c r="C135" s="20" t="s">
        <v>180</v>
      </c>
      <c r="D135" s="19"/>
      <c r="E135" s="19"/>
      <c r="F135" s="19"/>
      <c r="G135" s="19"/>
      <c r="H135" s="19"/>
    </row>
    <row r="136" spans="1:8" ht="17.25" customHeight="1" x14ac:dyDescent="0.25">
      <c r="A136" s="41" t="s">
        <v>181</v>
      </c>
      <c r="B136" s="22"/>
      <c r="C136" s="33" t="s">
        <v>62</v>
      </c>
      <c r="D136" s="24"/>
      <c r="E136" s="24"/>
      <c r="F136" s="24"/>
      <c r="G136" s="24"/>
      <c r="H136" s="25">
        <f t="shared" ref="H136:H143" si="9">SUM(D136:G136)</f>
        <v>0</v>
      </c>
    </row>
    <row r="137" spans="1:8" ht="17.25" customHeight="1" x14ac:dyDescent="0.25">
      <c r="A137" s="41" t="s">
        <v>182</v>
      </c>
      <c r="B137" s="22"/>
      <c r="C137" s="33" t="s">
        <v>41</v>
      </c>
      <c r="D137" s="24"/>
      <c r="E137" s="24"/>
      <c r="F137" s="24"/>
      <c r="G137" s="24"/>
      <c r="H137" s="25">
        <f t="shared" si="9"/>
        <v>0</v>
      </c>
    </row>
    <row r="138" spans="1:8" ht="17.25" customHeight="1" x14ac:dyDescent="0.25">
      <c r="A138" s="41" t="s">
        <v>183</v>
      </c>
      <c r="B138" s="22"/>
      <c r="C138" s="33" t="s">
        <v>51</v>
      </c>
      <c r="D138" s="24"/>
      <c r="E138" s="24"/>
      <c r="F138" s="24"/>
      <c r="G138" s="24"/>
      <c r="H138" s="25">
        <f t="shared" si="9"/>
        <v>0</v>
      </c>
    </row>
    <row r="139" spans="1:8" ht="17.25" customHeight="1" x14ac:dyDescent="0.25">
      <c r="A139" s="41" t="s">
        <v>184</v>
      </c>
      <c r="B139" s="22"/>
      <c r="C139" s="33" t="s">
        <v>53</v>
      </c>
      <c r="D139" s="24"/>
      <c r="E139" s="24"/>
      <c r="F139" s="24"/>
      <c r="G139" s="24"/>
      <c r="H139" s="25">
        <f t="shared" si="9"/>
        <v>0</v>
      </c>
    </row>
    <row r="140" spans="1:8" ht="17.25" customHeight="1" x14ac:dyDescent="0.25">
      <c r="A140" s="41" t="s">
        <v>185</v>
      </c>
      <c r="B140" s="22"/>
      <c r="C140" s="33" t="s">
        <v>55</v>
      </c>
      <c r="D140" s="24"/>
      <c r="E140" s="24"/>
      <c r="F140" s="24"/>
      <c r="G140" s="24"/>
      <c r="H140" s="25">
        <f t="shared" si="9"/>
        <v>0</v>
      </c>
    </row>
    <row r="141" spans="1:8" ht="17.25" customHeight="1" x14ac:dyDescent="0.25">
      <c r="A141" s="41" t="s">
        <v>186</v>
      </c>
      <c r="B141" s="22"/>
      <c r="C141" s="33" t="s">
        <v>132</v>
      </c>
      <c r="D141" s="24"/>
      <c r="E141" s="24"/>
      <c r="F141" s="24"/>
      <c r="G141" s="24"/>
      <c r="H141" s="25">
        <f t="shared" si="9"/>
        <v>0</v>
      </c>
    </row>
    <row r="142" spans="1:8" ht="17.25" customHeight="1" x14ac:dyDescent="0.25">
      <c r="A142" s="41" t="s">
        <v>187</v>
      </c>
      <c r="B142" s="22"/>
      <c r="C142" s="33" t="s">
        <v>134</v>
      </c>
      <c r="D142" s="24"/>
      <c r="E142" s="24"/>
      <c r="F142" s="24"/>
      <c r="G142" s="24"/>
      <c r="H142" s="25">
        <f t="shared" si="9"/>
        <v>0</v>
      </c>
    </row>
    <row r="143" spans="1:8" ht="17.25" customHeight="1" x14ac:dyDescent="0.3">
      <c r="A143" s="42" t="s">
        <v>179</v>
      </c>
      <c r="B143" s="39"/>
      <c r="C143" s="20" t="s">
        <v>188</v>
      </c>
      <c r="D143" s="25">
        <f>SUM(D136:D142)</f>
        <v>0</v>
      </c>
      <c r="E143" s="25">
        <f>SUM(E136:E142)</f>
        <v>0</v>
      </c>
      <c r="F143" s="25">
        <f>SUM(F136:F142)</f>
        <v>0</v>
      </c>
      <c r="G143" s="25">
        <f>SUM(G136:G142)</f>
        <v>0</v>
      </c>
      <c r="H143" s="28">
        <f t="shared" si="9"/>
        <v>0</v>
      </c>
    </row>
    <row r="144" spans="1:8" ht="24" customHeight="1" x14ac:dyDescent="0.3">
      <c r="A144" s="42" t="s">
        <v>189</v>
      </c>
      <c r="B144" s="39"/>
      <c r="C144" s="20" t="s">
        <v>190</v>
      </c>
      <c r="D144" s="19"/>
      <c r="E144" s="19"/>
      <c r="F144" s="19"/>
      <c r="G144" s="19"/>
      <c r="H144" s="19"/>
    </row>
    <row r="145" spans="1:8" ht="17.25" customHeight="1" x14ac:dyDescent="0.25">
      <c r="A145" s="42" t="s">
        <v>191</v>
      </c>
      <c r="B145" s="43"/>
      <c r="C145" s="23" t="s">
        <v>192</v>
      </c>
      <c r="D145" s="24"/>
      <c r="E145" s="24"/>
      <c r="F145" s="24"/>
      <c r="G145" s="24"/>
      <c r="H145" s="25">
        <f>SUM(D145:G145)</f>
        <v>0</v>
      </c>
    </row>
    <row r="146" spans="1:8" ht="17.25" customHeight="1" x14ac:dyDescent="0.25">
      <c r="A146" s="42" t="s">
        <v>193</v>
      </c>
      <c r="B146" s="43"/>
      <c r="C146" s="23" t="s">
        <v>194</v>
      </c>
      <c r="D146" s="24"/>
      <c r="E146" s="24"/>
      <c r="F146" s="24"/>
      <c r="G146" s="24"/>
      <c r="H146" s="25">
        <f>SUM(D146:G146)</f>
        <v>0</v>
      </c>
    </row>
    <row r="147" spans="1:8" ht="17.25" customHeight="1" x14ac:dyDescent="0.25">
      <c r="A147" s="42" t="s">
        <v>195</v>
      </c>
      <c r="B147" s="43"/>
      <c r="C147" s="34" t="s">
        <v>120</v>
      </c>
      <c r="D147" s="24"/>
      <c r="E147" s="24"/>
      <c r="F147" s="24"/>
      <c r="G147" s="24"/>
      <c r="H147" s="25">
        <f>SUM(D147:G147)</f>
        <v>0</v>
      </c>
    </row>
    <row r="148" spans="1:8" ht="17.25" customHeight="1" x14ac:dyDescent="0.3">
      <c r="A148" s="42" t="s">
        <v>189</v>
      </c>
      <c r="B148" s="39"/>
      <c r="C148" s="44" t="s">
        <v>196</v>
      </c>
      <c r="D148" s="25">
        <f>D145+D146-D147</f>
        <v>0</v>
      </c>
      <c r="E148" s="25">
        <f>E145+E146-E147</f>
        <v>0</v>
      </c>
      <c r="F148" s="25">
        <f>F145+F146-F147</f>
        <v>0</v>
      </c>
      <c r="G148" s="25">
        <f>G145+G146-G147</f>
        <v>0</v>
      </c>
      <c r="H148" s="28">
        <f>SUM(D148:G148)</f>
        <v>0</v>
      </c>
    </row>
    <row r="149" spans="1:8" ht="17.25" customHeight="1" x14ac:dyDescent="0.3">
      <c r="A149" s="40" t="s">
        <v>197</v>
      </c>
      <c r="B149" s="39"/>
      <c r="C149" s="26" t="s">
        <v>198</v>
      </c>
      <c r="D149" s="19"/>
      <c r="E149" s="19"/>
      <c r="F149" s="19"/>
      <c r="G149" s="19"/>
      <c r="H149" s="19"/>
    </row>
    <row r="150" spans="1:8" ht="17.25" customHeight="1" x14ac:dyDescent="0.25">
      <c r="A150" s="41" t="s">
        <v>199</v>
      </c>
      <c r="B150" s="22"/>
      <c r="C150" s="23" t="s">
        <v>200</v>
      </c>
      <c r="D150" s="24"/>
      <c r="E150" s="24"/>
      <c r="F150" s="24"/>
      <c r="G150" s="24"/>
      <c r="H150" s="25">
        <f t="shared" ref="H150:H157" si="10">SUM(D150:G150)</f>
        <v>0</v>
      </c>
    </row>
    <row r="151" spans="1:8" ht="17.25" customHeight="1" x14ac:dyDescent="0.25">
      <c r="A151" s="41" t="s">
        <v>201</v>
      </c>
      <c r="B151" s="22"/>
      <c r="C151" s="23" t="s">
        <v>202</v>
      </c>
      <c r="D151" s="24"/>
      <c r="E151" s="24"/>
      <c r="F151" s="24"/>
      <c r="G151" s="24"/>
      <c r="H151" s="25">
        <f t="shared" si="10"/>
        <v>0</v>
      </c>
    </row>
    <row r="152" spans="1:8" ht="17.25" customHeight="1" x14ac:dyDescent="0.25">
      <c r="A152" s="41" t="s">
        <v>203</v>
      </c>
      <c r="B152" s="22"/>
      <c r="C152" s="23" t="s">
        <v>204</v>
      </c>
      <c r="D152" s="24"/>
      <c r="E152" s="24"/>
      <c r="F152" s="24"/>
      <c r="G152" s="24"/>
      <c r="H152" s="25">
        <f t="shared" si="10"/>
        <v>0</v>
      </c>
    </row>
    <row r="153" spans="1:8" ht="17.25" customHeight="1" x14ac:dyDescent="0.25">
      <c r="A153" s="41" t="s">
        <v>205</v>
      </c>
      <c r="B153" s="22"/>
      <c r="C153" s="23" t="s">
        <v>206</v>
      </c>
      <c r="D153" s="24"/>
      <c r="E153" s="24"/>
      <c r="F153" s="24"/>
      <c r="G153" s="24"/>
      <c r="H153" s="25">
        <f t="shared" si="10"/>
        <v>0</v>
      </c>
    </row>
    <row r="154" spans="1:8" ht="17.25" customHeight="1" x14ac:dyDescent="0.25">
      <c r="A154" s="41" t="s">
        <v>207</v>
      </c>
      <c r="B154" s="22"/>
      <c r="C154" s="23" t="s">
        <v>208</v>
      </c>
      <c r="D154" s="24"/>
      <c r="E154" s="24"/>
      <c r="F154" s="24"/>
      <c r="G154" s="24"/>
      <c r="H154" s="25">
        <f t="shared" si="10"/>
        <v>0</v>
      </c>
    </row>
    <row r="155" spans="1:8" ht="17.25" customHeight="1" x14ac:dyDescent="0.25">
      <c r="A155" s="41" t="s">
        <v>209</v>
      </c>
      <c r="B155" s="22"/>
      <c r="C155" s="34" t="s">
        <v>210</v>
      </c>
      <c r="D155" s="24"/>
      <c r="E155" s="24"/>
      <c r="F155" s="24"/>
      <c r="G155" s="24"/>
      <c r="H155" s="25">
        <f t="shared" si="10"/>
        <v>0</v>
      </c>
    </row>
    <row r="156" spans="1:8" ht="17.25" customHeight="1" x14ac:dyDescent="0.25">
      <c r="A156" s="41" t="s">
        <v>211</v>
      </c>
      <c r="B156" s="22"/>
      <c r="C156" s="34" t="s">
        <v>120</v>
      </c>
      <c r="D156" s="24"/>
      <c r="E156" s="24"/>
      <c r="F156" s="24"/>
      <c r="G156" s="24"/>
      <c r="H156" s="25">
        <f t="shared" si="10"/>
        <v>0</v>
      </c>
    </row>
    <row r="157" spans="1:8" ht="17.25" customHeight="1" x14ac:dyDescent="0.3">
      <c r="A157" s="40" t="s">
        <v>197</v>
      </c>
      <c r="B157" s="39"/>
      <c r="C157" s="44" t="s">
        <v>212</v>
      </c>
      <c r="D157" s="25">
        <f>D150+D151+D152+D153+D154-D155-D156</f>
        <v>0</v>
      </c>
      <c r="E157" s="25">
        <f>E150+E151+E152+E153+E154-E155-E156</f>
        <v>0</v>
      </c>
      <c r="F157" s="25">
        <f>F150+F151+F152+F153+F154-F155-F156</f>
        <v>0</v>
      </c>
      <c r="G157" s="25">
        <f>G150+G151+G152+G153+G154-G155-G156</f>
        <v>0</v>
      </c>
      <c r="H157" s="28">
        <f t="shared" si="10"/>
        <v>0</v>
      </c>
    </row>
    <row r="158" spans="1:8" ht="17.25" customHeight="1" x14ac:dyDescent="0.3">
      <c r="A158" s="40" t="s">
        <v>213</v>
      </c>
      <c r="B158" s="39"/>
      <c r="C158" s="26" t="s">
        <v>214</v>
      </c>
      <c r="D158" s="19"/>
      <c r="E158" s="19"/>
      <c r="F158" s="19"/>
      <c r="G158" s="19"/>
      <c r="H158" s="19"/>
    </row>
    <row r="159" spans="1:8" ht="17.25" customHeight="1" x14ac:dyDescent="0.25">
      <c r="A159" s="41" t="s">
        <v>215</v>
      </c>
      <c r="B159" s="22"/>
      <c r="C159" s="23" t="s">
        <v>216</v>
      </c>
      <c r="D159" s="19"/>
      <c r="E159" s="19"/>
      <c r="F159" s="19"/>
      <c r="G159" s="19"/>
      <c r="H159" s="19"/>
    </row>
    <row r="160" spans="1:8" ht="17.25" customHeight="1" x14ac:dyDescent="0.25">
      <c r="A160" s="41" t="s">
        <v>217</v>
      </c>
      <c r="B160" s="22"/>
      <c r="C160" s="33" t="s">
        <v>218</v>
      </c>
      <c r="D160" s="24"/>
      <c r="E160" s="24"/>
      <c r="F160" s="24"/>
      <c r="G160" s="24"/>
      <c r="H160" s="25">
        <f>SUM(D160:G160)</f>
        <v>0</v>
      </c>
    </row>
    <row r="161" spans="1:8" ht="17.25" customHeight="1" x14ac:dyDescent="0.25">
      <c r="A161" s="41" t="s">
        <v>219</v>
      </c>
      <c r="B161" s="22"/>
      <c r="C161" s="33" t="s">
        <v>220</v>
      </c>
      <c r="D161" s="19"/>
      <c r="E161" s="19"/>
      <c r="F161" s="19"/>
      <c r="G161" s="19"/>
      <c r="H161" s="19"/>
    </row>
    <row r="162" spans="1:8" ht="17.25" customHeight="1" x14ac:dyDescent="0.25">
      <c r="A162" s="41" t="s">
        <v>221</v>
      </c>
      <c r="B162" s="22"/>
      <c r="C162" s="33" t="s">
        <v>222</v>
      </c>
      <c r="D162" s="24"/>
      <c r="E162" s="24"/>
      <c r="F162" s="24"/>
      <c r="G162" s="24"/>
      <c r="H162" s="25">
        <f t="shared" ref="H162:H173" si="11">SUM(D162:G162)</f>
        <v>0</v>
      </c>
    </row>
    <row r="163" spans="1:8" ht="17.25" customHeight="1" x14ac:dyDescent="0.25">
      <c r="A163" s="41" t="s">
        <v>223</v>
      </c>
      <c r="B163" s="22"/>
      <c r="C163" s="33" t="s">
        <v>224</v>
      </c>
      <c r="D163" s="24"/>
      <c r="E163" s="24"/>
      <c r="F163" s="24"/>
      <c r="G163" s="24"/>
      <c r="H163" s="25">
        <f t="shared" si="11"/>
        <v>0</v>
      </c>
    </row>
    <row r="164" spans="1:8" ht="17.25" customHeight="1" x14ac:dyDescent="0.3">
      <c r="A164" s="41" t="s">
        <v>215</v>
      </c>
      <c r="B164" s="39"/>
      <c r="C164" s="38" t="s">
        <v>225</v>
      </c>
      <c r="D164" s="25">
        <f>D160+D162+D163</f>
        <v>0</v>
      </c>
      <c r="E164" s="25">
        <f>E160+E162+E163</f>
        <v>0</v>
      </c>
      <c r="F164" s="25">
        <f>F160+F162+F163</f>
        <v>0</v>
      </c>
      <c r="G164" s="25">
        <f>G160+G162+G163</f>
        <v>0</v>
      </c>
      <c r="H164" s="28">
        <f t="shared" si="11"/>
        <v>0</v>
      </c>
    </row>
    <row r="165" spans="1:8" ht="17.25" customHeight="1" x14ac:dyDescent="0.25">
      <c r="A165" s="41" t="s">
        <v>226</v>
      </c>
      <c r="B165" s="22"/>
      <c r="C165" s="23" t="s">
        <v>227</v>
      </c>
      <c r="D165" s="24"/>
      <c r="E165" s="24"/>
      <c r="F165" s="24"/>
      <c r="G165" s="24"/>
      <c r="H165" s="25">
        <f t="shared" si="11"/>
        <v>0</v>
      </c>
    </row>
    <row r="166" spans="1:8" ht="17.25" customHeight="1" x14ac:dyDescent="0.25">
      <c r="A166" s="41" t="s">
        <v>228</v>
      </c>
      <c r="B166" s="22"/>
      <c r="C166" s="23" t="s">
        <v>229</v>
      </c>
      <c r="D166" s="24"/>
      <c r="E166" s="24"/>
      <c r="F166" s="24"/>
      <c r="G166" s="24"/>
      <c r="H166" s="25">
        <f t="shared" si="11"/>
        <v>0</v>
      </c>
    </row>
    <row r="167" spans="1:8" ht="17.25" customHeight="1" x14ac:dyDescent="0.25">
      <c r="A167" s="41" t="s">
        <v>230</v>
      </c>
      <c r="B167" s="22"/>
      <c r="C167" s="23" t="s">
        <v>231</v>
      </c>
      <c r="D167" s="24"/>
      <c r="E167" s="24"/>
      <c r="F167" s="24"/>
      <c r="G167" s="24"/>
      <c r="H167" s="25">
        <f t="shared" si="11"/>
        <v>0</v>
      </c>
    </row>
    <row r="168" spans="1:8" ht="17.25" customHeight="1" x14ac:dyDescent="0.25">
      <c r="A168" s="41" t="s">
        <v>232</v>
      </c>
      <c r="B168" s="22"/>
      <c r="C168" s="23" t="s">
        <v>233</v>
      </c>
      <c r="D168" s="24"/>
      <c r="E168" s="24"/>
      <c r="F168" s="24"/>
      <c r="G168" s="24"/>
      <c r="H168" s="25">
        <f t="shared" si="11"/>
        <v>0</v>
      </c>
    </row>
    <row r="169" spans="1:8" ht="17.25" customHeight="1" x14ac:dyDescent="0.25">
      <c r="A169" s="41" t="s">
        <v>234</v>
      </c>
      <c r="B169" s="22"/>
      <c r="C169" s="23" t="s">
        <v>235</v>
      </c>
      <c r="D169" s="24"/>
      <c r="E169" s="24"/>
      <c r="F169" s="24"/>
      <c r="G169" s="24"/>
      <c r="H169" s="25">
        <f t="shared" si="11"/>
        <v>0</v>
      </c>
    </row>
    <row r="170" spans="1:8" ht="17.25" customHeight="1" x14ac:dyDescent="0.25">
      <c r="A170" s="41" t="s">
        <v>236</v>
      </c>
      <c r="B170" s="22"/>
      <c r="C170" s="23" t="s">
        <v>237</v>
      </c>
      <c r="D170" s="24"/>
      <c r="E170" s="24"/>
      <c r="F170" s="24"/>
      <c r="G170" s="24"/>
      <c r="H170" s="25">
        <f t="shared" si="11"/>
        <v>0</v>
      </c>
    </row>
    <row r="171" spans="1:8" ht="17.25" customHeight="1" x14ac:dyDescent="0.25">
      <c r="A171" s="41" t="s">
        <v>238</v>
      </c>
      <c r="B171" s="22"/>
      <c r="C171" s="34" t="s">
        <v>239</v>
      </c>
      <c r="D171" s="24"/>
      <c r="E171" s="24"/>
      <c r="F171" s="24"/>
      <c r="G171" s="24"/>
      <c r="H171" s="25">
        <f t="shared" si="11"/>
        <v>0</v>
      </c>
    </row>
    <row r="172" spans="1:8" ht="17.25" customHeight="1" x14ac:dyDescent="0.3">
      <c r="A172" s="40" t="s">
        <v>213</v>
      </c>
      <c r="B172" s="39"/>
      <c r="C172" s="44" t="s">
        <v>240</v>
      </c>
      <c r="D172" s="25">
        <f>D164+D165+D166+D167+D168+D169+D170-D171</f>
        <v>0</v>
      </c>
      <c r="E172" s="25">
        <f>E164+E165+E166+E167+E168+E169+E170-E171</f>
        <v>0</v>
      </c>
      <c r="F172" s="25">
        <f>F164+F165+F166+F167+F168+F169+F170-F171</f>
        <v>0</v>
      </c>
      <c r="G172" s="25">
        <f>G164+G165+G166+G167+G168+G169+G170-G171</f>
        <v>0</v>
      </c>
      <c r="H172" s="28">
        <f t="shared" si="11"/>
        <v>0</v>
      </c>
    </row>
    <row r="173" spans="1:8" ht="30" customHeight="1" x14ac:dyDescent="0.3">
      <c r="A173" s="35" t="s">
        <v>241</v>
      </c>
      <c r="B173" s="39"/>
      <c r="C173" s="35" t="s">
        <v>242</v>
      </c>
      <c r="D173" s="28">
        <f>D17+D20+D80+D131+D143+D148+D157+D172</f>
        <v>0</v>
      </c>
      <c r="E173" s="28">
        <f>E17+E20+E80+E131+E143+E148+E157+E172</f>
        <v>0</v>
      </c>
      <c r="F173" s="28">
        <f>F17+F20+F80+F131+F143+F148+F157+F172</f>
        <v>0</v>
      </c>
      <c r="G173" s="28">
        <f>G17+G20+G80+G131+G143+G148+G157+G172</f>
        <v>0</v>
      </c>
      <c r="H173" s="28">
        <f t="shared" si="11"/>
        <v>0</v>
      </c>
    </row>
    <row r="174" spans="1:8" ht="36" customHeight="1" x14ac:dyDescent="0.25">
      <c r="A174" s="12" t="s">
        <v>243</v>
      </c>
      <c r="B174" s="12"/>
      <c r="C174" s="45"/>
      <c r="D174" s="537" t="s">
        <v>10</v>
      </c>
      <c r="E174" s="538"/>
      <c r="F174" s="537" t="s">
        <v>11</v>
      </c>
      <c r="G174" s="538"/>
      <c r="H174" s="15" t="s">
        <v>12</v>
      </c>
    </row>
    <row r="175" spans="1:8" ht="17.25" customHeight="1" x14ac:dyDescent="0.25">
      <c r="A175" s="13" t="s">
        <v>13</v>
      </c>
      <c r="B175" s="16" t="s">
        <v>14</v>
      </c>
      <c r="C175" s="14"/>
      <c r="D175" s="17" t="s">
        <v>15</v>
      </c>
      <c r="E175" s="17" t="s">
        <v>16</v>
      </c>
      <c r="F175" s="17" t="s">
        <v>15</v>
      </c>
      <c r="G175" s="17" t="s">
        <v>16</v>
      </c>
      <c r="H175" s="17" t="s">
        <v>17</v>
      </c>
    </row>
    <row r="176" spans="1:8" ht="17.25" customHeight="1" x14ac:dyDescent="0.25">
      <c r="A176" s="13" t="s">
        <v>18</v>
      </c>
      <c r="B176" s="16" t="s">
        <v>19</v>
      </c>
      <c r="C176" s="14"/>
      <c r="D176" s="17" t="s">
        <v>20</v>
      </c>
      <c r="E176" s="17" t="s">
        <v>21</v>
      </c>
      <c r="F176" s="17" t="s">
        <v>22</v>
      </c>
      <c r="G176" s="17" t="s">
        <v>23</v>
      </c>
      <c r="H176" s="17" t="s">
        <v>24</v>
      </c>
    </row>
    <row r="177" spans="1:8" ht="17.25" customHeight="1" x14ac:dyDescent="0.3">
      <c r="A177" s="40" t="s">
        <v>244</v>
      </c>
      <c r="B177" s="39"/>
      <c r="C177" s="26" t="s">
        <v>245</v>
      </c>
      <c r="D177" s="19"/>
      <c r="E177" s="19"/>
      <c r="F177" s="19"/>
      <c r="G177" s="19"/>
      <c r="H177" s="19"/>
    </row>
    <row r="178" spans="1:8" ht="17.25" customHeight="1" x14ac:dyDescent="0.3">
      <c r="A178" s="41" t="s">
        <v>246</v>
      </c>
      <c r="B178" s="39"/>
      <c r="C178" s="35" t="s">
        <v>247</v>
      </c>
      <c r="D178" s="19"/>
      <c r="E178" s="19"/>
      <c r="F178" s="19"/>
      <c r="G178" s="19"/>
      <c r="H178" s="19"/>
    </row>
    <row r="179" spans="1:8" ht="17.25" customHeight="1" x14ac:dyDescent="0.25">
      <c r="A179" s="41" t="s">
        <v>248</v>
      </c>
      <c r="B179" s="22"/>
      <c r="C179" s="33" t="s">
        <v>62</v>
      </c>
      <c r="D179" s="24"/>
      <c r="E179" s="24"/>
      <c r="F179" s="24"/>
      <c r="G179" s="24"/>
      <c r="H179" s="25">
        <f t="shared" ref="H179:H186" si="12">SUM(D179:G179)</f>
        <v>0</v>
      </c>
    </row>
    <row r="180" spans="1:8" ht="17.25" customHeight="1" x14ac:dyDescent="0.25">
      <c r="A180" s="41" t="s">
        <v>249</v>
      </c>
      <c r="B180" s="22"/>
      <c r="C180" s="33" t="s">
        <v>41</v>
      </c>
      <c r="D180" s="24"/>
      <c r="E180" s="24"/>
      <c r="F180" s="24"/>
      <c r="G180" s="24"/>
      <c r="H180" s="25">
        <f t="shared" si="12"/>
        <v>0</v>
      </c>
    </row>
    <row r="181" spans="1:8" ht="17.25" customHeight="1" x14ac:dyDescent="0.25">
      <c r="A181" s="41" t="s">
        <v>250</v>
      </c>
      <c r="B181" s="22"/>
      <c r="C181" s="33" t="s">
        <v>51</v>
      </c>
      <c r="D181" s="24"/>
      <c r="E181" s="24"/>
      <c r="F181" s="24"/>
      <c r="G181" s="24"/>
      <c r="H181" s="25">
        <f t="shared" si="12"/>
        <v>0</v>
      </c>
    </row>
    <row r="182" spans="1:8" ht="17.25" customHeight="1" x14ac:dyDescent="0.25">
      <c r="A182" s="41" t="s">
        <v>251</v>
      </c>
      <c r="B182" s="22"/>
      <c r="C182" s="33" t="s">
        <v>53</v>
      </c>
      <c r="D182" s="24"/>
      <c r="E182" s="24"/>
      <c r="F182" s="24"/>
      <c r="G182" s="24"/>
      <c r="H182" s="25">
        <f t="shared" si="12"/>
        <v>0</v>
      </c>
    </row>
    <row r="183" spans="1:8" ht="17.25" customHeight="1" x14ac:dyDescent="0.25">
      <c r="A183" s="41" t="s">
        <v>252</v>
      </c>
      <c r="B183" s="22"/>
      <c r="C183" s="33" t="s">
        <v>55</v>
      </c>
      <c r="D183" s="24"/>
      <c r="E183" s="24"/>
      <c r="F183" s="24"/>
      <c r="G183" s="24"/>
      <c r="H183" s="25">
        <f t="shared" si="12"/>
        <v>0</v>
      </c>
    </row>
    <row r="184" spans="1:8" ht="17.25" customHeight="1" x14ac:dyDescent="0.25">
      <c r="A184" s="41" t="s">
        <v>253</v>
      </c>
      <c r="B184" s="22"/>
      <c r="C184" s="33" t="s">
        <v>132</v>
      </c>
      <c r="D184" s="24"/>
      <c r="E184" s="24"/>
      <c r="F184" s="24"/>
      <c r="G184" s="24"/>
      <c r="H184" s="25">
        <f t="shared" si="12"/>
        <v>0</v>
      </c>
    </row>
    <row r="185" spans="1:8" ht="17.25" customHeight="1" x14ac:dyDescent="0.25">
      <c r="A185" s="41" t="s">
        <v>254</v>
      </c>
      <c r="B185" s="22"/>
      <c r="C185" s="33" t="s">
        <v>134</v>
      </c>
      <c r="D185" s="24"/>
      <c r="E185" s="24"/>
      <c r="F185" s="24"/>
      <c r="G185" s="24"/>
      <c r="H185" s="25">
        <f t="shared" si="12"/>
        <v>0</v>
      </c>
    </row>
    <row r="186" spans="1:8" ht="17.25" customHeight="1" x14ac:dyDescent="0.3">
      <c r="A186" s="41" t="s">
        <v>246</v>
      </c>
      <c r="B186" s="39"/>
      <c r="C186" s="38" t="s">
        <v>255</v>
      </c>
      <c r="D186" s="25">
        <f>SUM(D179:D185)</f>
        <v>0</v>
      </c>
      <c r="E186" s="25">
        <f>SUM(E179:E185)</f>
        <v>0</v>
      </c>
      <c r="F186" s="25">
        <f>SUM(F179:F185)</f>
        <v>0</v>
      </c>
      <c r="G186" s="25">
        <f>SUM(G179:G185)</f>
        <v>0</v>
      </c>
      <c r="H186" s="28">
        <f t="shared" si="12"/>
        <v>0</v>
      </c>
    </row>
    <row r="187" spans="1:8" ht="17.25" customHeight="1" x14ac:dyDescent="0.3">
      <c r="A187" s="41" t="s">
        <v>256</v>
      </c>
      <c r="B187" s="39"/>
      <c r="C187" s="35" t="s">
        <v>257</v>
      </c>
      <c r="D187" s="19"/>
      <c r="E187" s="19"/>
      <c r="F187" s="19"/>
      <c r="G187" s="19"/>
      <c r="H187" s="19"/>
    </row>
    <row r="188" spans="1:8" ht="17.25" customHeight="1" x14ac:dyDescent="0.25">
      <c r="A188" s="41" t="s">
        <v>258</v>
      </c>
      <c r="B188" s="22"/>
      <c r="C188" s="33" t="s">
        <v>62</v>
      </c>
      <c r="D188" s="24"/>
      <c r="E188" s="24"/>
      <c r="F188" s="24"/>
      <c r="G188" s="24"/>
      <c r="H188" s="25">
        <f t="shared" ref="H188:H195" si="13">SUM(D188:G188)</f>
        <v>0</v>
      </c>
    </row>
    <row r="189" spans="1:8" ht="17.25" customHeight="1" x14ac:dyDescent="0.25">
      <c r="A189" s="41" t="s">
        <v>259</v>
      </c>
      <c r="B189" s="22"/>
      <c r="C189" s="33" t="s">
        <v>41</v>
      </c>
      <c r="D189" s="24"/>
      <c r="E189" s="24"/>
      <c r="F189" s="24"/>
      <c r="G189" s="24"/>
      <c r="H189" s="25">
        <f t="shared" si="13"/>
        <v>0</v>
      </c>
    </row>
    <row r="190" spans="1:8" ht="17.25" customHeight="1" x14ac:dyDescent="0.25">
      <c r="A190" s="41" t="s">
        <v>260</v>
      </c>
      <c r="B190" s="22"/>
      <c r="C190" s="33" t="s">
        <v>51</v>
      </c>
      <c r="D190" s="24"/>
      <c r="E190" s="24"/>
      <c r="F190" s="24"/>
      <c r="G190" s="24"/>
      <c r="H190" s="25">
        <f t="shared" si="13"/>
        <v>0</v>
      </c>
    </row>
    <row r="191" spans="1:8" ht="17.25" customHeight="1" x14ac:dyDescent="0.25">
      <c r="A191" s="41" t="s">
        <v>261</v>
      </c>
      <c r="B191" s="22"/>
      <c r="C191" s="33" t="s">
        <v>53</v>
      </c>
      <c r="D191" s="24"/>
      <c r="E191" s="24"/>
      <c r="F191" s="24"/>
      <c r="G191" s="24"/>
      <c r="H191" s="25">
        <f t="shared" si="13"/>
        <v>0</v>
      </c>
    </row>
    <row r="192" spans="1:8" ht="17.25" customHeight="1" x14ac:dyDescent="0.25">
      <c r="A192" s="41" t="s">
        <v>262</v>
      </c>
      <c r="B192" s="22"/>
      <c r="C192" s="33" t="s">
        <v>55</v>
      </c>
      <c r="D192" s="24"/>
      <c r="E192" s="24"/>
      <c r="F192" s="24"/>
      <c r="G192" s="24"/>
      <c r="H192" s="25">
        <f t="shared" si="13"/>
        <v>0</v>
      </c>
    </row>
    <row r="193" spans="1:8" ht="17.25" customHeight="1" x14ac:dyDescent="0.25">
      <c r="A193" s="41" t="s">
        <v>263</v>
      </c>
      <c r="B193" s="22"/>
      <c r="C193" s="33" t="s">
        <v>132</v>
      </c>
      <c r="D193" s="24"/>
      <c r="E193" s="24"/>
      <c r="F193" s="24"/>
      <c r="G193" s="24"/>
      <c r="H193" s="25">
        <f t="shared" si="13"/>
        <v>0</v>
      </c>
    </row>
    <row r="194" spans="1:8" ht="17.25" customHeight="1" x14ac:dyDescent="0.25">
      <c r="A194" s="41" t="s">
        <v>264</v>
      </c>
      <c r="B194" s="22"/>
      <c r="C194" s="33" t="s">
        <v>134</v>
      </c>
      <c r="D194" s="24"/>
      <c r="E194" s="24"/>
      <c r="F194" s="24"/>
      <c r="G194" s="24"/>
      <c r="H194" s="25">
        <f t="shared" si="13"/>
        <v>0</v>
      </c>
    </row>
    <row r="195" spans="1:8" ht="17.25" customHeight="1" x14ac:dyDescent="0.3">
      <c r="A195" s="41" t="s">
        <v>256</v>
      </c>
      <c r="B195" s="39"/>
      <c r="C195" s="38" t="s">
        <v>265</v>
      </c>
      <c r="D195" s="25">
        <f>SUM(D188:D194)</f>
        <v>0</v>
      </c>
      <c r="E195" s="25">
        <f>SUM(E188:E194)</f>
        <v>0</v>
      </c>
      <c r="F195" s="25">
        <f>SUM(F188:F194)</f>
        <v>0</v>
      </c>
      <c r="G195" s="25">
        <f>SUM(G188:G194)</f>
        <v>0</v>
      </c>
      <c r="H195" s="28">
        <f t="shared" si="13"/>
        <v>0</v>
      </c>
    </row>
    <row r="196" spans="1:8" ht="17.25" customHeight="1" x14ac:dyDescent="0.3">
      <c r="A196" s="41" t="s">
        <v>266</v>
      </c>
      <c r="B196" s="39"/>
      <c r="C196" s="35" t="s">
        <v>114</v>
      </c>
      <c r="D196" s="19"/>
      <c r="E196" s="19"/>
      <c r="F196" s="19"/>
      <c r="G196" s="19"/>
      <c r="H196" s="19"/>
    </row>
    <row r="197" spans="1:8" ht="17.25" customHeight="1" x14ac:dyDescent="0.25">
      <c r="A197" s="41" t="s">
        <v>267</v>
      </c>
      <c r="B197" s="22"/>
      <c r="C197" s="33" t="s">
        <v>62</v>
      </c>
      <c r="D197" s="24"/>
      <c r="E197" s="24"/>
      <c r="F197" s="24"/>
      <c r="G197" s="24"/>
      <c r="H197" s="25">
        <f t="shared" ref="H197:H205" si="14">SUM(D197:G197)</f>
        <v>0</v>
      </c>
    </row>
    <row r="198" spans="1:8" ht="17.25" customHeight="1" x14ac:dyDescent="0.25">
      <c r="A198" s="41" t="s">
        <v>268</v>
      </c>
      <c r="B198" s="22"/>
      <c r="C198" s="33" t="s">
        <v>41</v>
      </c>
      <c r="D198" s="24"/>
      <c r="E198" s="24"/>
      <c r="F198" s="24"/>
      <c r="G198" s="24"/>
      <c r="H198" s="25">
        <f t="shared" si="14"/>
        <v>0</v>
      </c>
    </row>
    <row r="199" spans="1:8" ht="17.25" customHeight="1" x14ac:dyDescent="0.25">
      <c r="A199" s="41" t="s">
        <v>269</v>
      </c>
      <c r="B199" s="22"/>
      <c r="C199" s="33" t="s">
        <v>51</v>
      </c>
      <c r="D199" s="24"/>
      <c r="E199" s="24"/>
      <c r="F199" s="24"/>
      <c r="G199" s="24"/>
      <c r="H199" s="25">
        <f t="shared" si="14"/>
        <v>0</v>
      </c>
    </row>
    <row r="200" spans="1:8" ht="17.25" customHeight="1" x14ac:dyDescent="0.25">
      <c r="A200" s="41" t="s">
        <v>270</v>
      </c>
      <c r="B200" s="22"/>
      <c r="C200" s="33" t="s">
        <v>53</v>
      </c>
      <c r="D200" s="24"/>
      <c r="E200" s="24"/>
      <c r="F200" s="24"/>
      <c r="G200" s="24"/>
      <c r="H200" s="25">
        <f t="shared" si="14"/>
        <v>0</v>
      </c>
    </row>
    <row r="201" spans="1:8" ht="17.25" customHeight="1" x14ac:dyDescent="0.25">
      <c r="A201" s="41" t="s">
        <v>271</v>
      </c>
      <c r="B201" s="22"/>
      <c r="C201" s="33" t="s">
        <v>55</v>
      </c>
      <c r="D201" s="24"/>
      <c r="E201" s="24"/>
      <c r="F201" s="24"/>
      <c r="G201" s="24"/>
      <c r="H201" s="25">
        <f t="shared" si="14"/>
        <v>0</v>
      </c>
    </row>
    <row r="202" spans="1:8" ht="17.25" customHeight="1" x14ac:dyDescent="0.25">
      <c r="A202" s="41" t="s">
        <v>272</v>
      </c>
      <c r="B202" s="22"/>
      <c r="C202" s="33" t="s">
        <v>132</v>
      </c>
      <c r="D202" s="24"/>
      <c r="E202" s="24"/>
      <c r="F202" s="24"/>
      <c r="G202" s="24"/>
      <c r="H202" s="25">
        <f t="shared" si="14"/>
        <v>0</v>
      </c>
    </row>
    <row r="203" spans="1:8" ht="17.25" customHeight="1" x14ac:dyDescent="0.25">
      <c r="A203" s="41" t="s">
        <v>273</v>
      </c>
      <c r="B203" s="22"/>
      <c r="C203" s="33" t="s">
        <v>134</v>
      </c>
      <c r="D203" s="24"/>
      <c r="E203" s="24"/>
      <c r="F203" s="24"/>
      <c r="G203" s="24"/>
      <c r="H203" s="25">
        <f t="shared" si="14"/>
        <v>0</v>
      </c>
    </row>
    <row r="204" spans="1:8" ht="17.25" customHeight="1" x14ac:dyDescent="0.3">
      <c r="A204" s="41" t="s">
        <v>266</v>
      </c>
      <c r="B204" s="39"/>
      <c r="C204" s="38" t="s">
        <v>118</v>
      </c>
      <c r="D204" s="25">
        <f>SUM(D197:D203)</f>
        <v>0</v>
      </c>
      <c r="E204" s="25">
        <f>SUM(E197:E203)</f>
        <v>0</v>
      </c>
      <c r="F204" s="25">
        <f>SUM(F197:F203)</f>
        <v>0</v>
      </c>
      <c r="G204" s="25">
        <f>SUM(G197:G203)</f>
        <v>0</v>
      </c>
      <c r="H204" s="28">
        <f t="shared" si="14"/>
        <v>0</v>
      </c>
    </row>
    <row r="205" spans="1:8" ht="17.25" customHeight="1" x14ac:dyDescent="0.3">
      <c r="A205" s="40" t="s">
        <v>244</v>
      </c>
      <c r="B205" s="39"/>
      <c r="C205" s="26" t="s">
        <v>274</v>
      </c>
      <c r="D205" s="25">
        <f>SUM(D186+D195+D204)</f>
        <v>0</v>
      </c>
      <c r="E205" s="25">
        <f>SUM(E186+E195+E204)</f>
        <v>0</v>
      </c>
      <c r="F205" s="25">
        <f>SUM(F186+F195+F204)</f>
        <v>0</v>
      </c>
      <c r="G205" s="25">
        <f>SUM(G186+G195+G204)</f>
        <v>0</v>
      </c>
      <c r="H205" s="28">
        <f t="shared" si="14"/>
        <v>0</v>
      </c>
    </row>
    <row r="206" spans="1:8" ht="36" customHeight="1" x14ac:dyDescent="0.25">
      <c r="A206" s="12" t="s">
        <v>243</v>
      </c>
      <c r="B206" s="12"/>
      <c r="C206" s="45"/>
      <c r="D206" s="537" t="s">
        <v>10</v>
      </c>
      <c r="E206" s="538"/>
      <c r="F206" s="537" t="s">
        <v>11</v>
      </c>
      <c r="G206" s="538"/>
      <c r="H206" s="15" t="s">
        <v>12</v>
      </c>
    </row>
    <row r="207" spans="1:8" ht="17.25" customHeight="1" x14ac:dyDescent="0.25">
      <c r="A207" s="13" t="s">
        <v>13</v>
      </c>
      <c r="B207" s="16" t="s">
        <v>14</v>
      </c>
      <c r="C207" s="14"/>
      <c r="D207" s="17" t="s">
        <v>15</v>
      </c>
      <c r="E207" s="17" t="s">
        <v>16</v>
      </c>
      <c r="F207" s="17" t="s">
        <v>15</v>
      </c>
      <c r="G207" s="17" t="s">
        <v>16</v>
      </c>
      <c r="H207" s="17" t="s">
        <v>17</v>
      </c>
    </row>
    <row r="208" spans="1:8" ht="17.25" customHeight="1" x14ac:dyDescent="0.25">
      <c r="A208" s="13" t="s">
        <v>18</v>
      </c>
      <c r="B208" s="16" t="s">
        <v>19</v>
      </c>
      <c r="C208" s="14"/>
      <c r="D208" s="17" t="s">
        <v>20</v>
      </c>
      <c r="E208" s="17" t="s">
        <v>21</v>
      </c>
      <c r="F208" s="17" t="s">
        <v>22</v>
      </c>
      <c r="G208" s="17" t="s">
        <v>23</v>
      </c>
      <c r="H208" s="17" t="s">
        <v>24</v>
      </c>
    </row>
    <row r="209" spans="1:8" ht="17.25" customHeight="1" x14ac:dyDescent="0.3">
      <c r="A209" s="40" t="s">
        <v>275</v>
      </c>
      <c r="B209" s="39"/>
      <c r="C209" s="26" t="s">
        <v>276</v>
      </c>
      <c r="D209" s="19"/>
      <c r="E209" s="19"/>
      <c r="F209" s="19"/>
      <c r="G209" s="19"/>
      <c r="H209" s="19"/>
    </row>
    <row r="210" spans="1:8" ht="17.25" customHeight="1" x14ac:dyDescent="0.25">
      <c r="A210" s="41" t="s">
        <v>277</v>
      </c>
      <c r="B210" s="22"/>
      <c r="C210" s="35" t="s">
        <v>278</v>
      </c>
      <c r="D210" s="19"/>
      <c r="E210" s="19"/>
      <c r="F210" s="19"/>
      <c r="G210" s="19"/>
      <c r="H210" s="19"/>
    </row>
    <row r="211" spans="1:8" ht="17.25" customHeight="1" x14ac:dyDescent="0.25">
      <c r="A211" s="41" t="s">
        <v>279</v>
      </c>
      <c r="B211" s="22"/>
      <c r="C211" s="33" t="s">
        <v>60</v>
      </c>
      <c r="D211" s="24"/>
      <c r="E211" s="24"/>
      <c r="F211" s="24"/>
      <c r="G211" s="24"/>
      <c r="H211" s="25">
        <f>SUM(D211:G211)</f>
        <v>0</v>
      </c>
    </row>
    <row r="212" spans="1:8" ht="17.25" customHeight="1" x14ac:dyDescent="0.25">
      <c r="A212" s="41" t="s">
        <v>280</v>
      </c>
      <c r="B212" s="22"/>
      <c r="C212" s="33" t="s">
        <v>281</v>
      </c>
      <c r="D212" s="24"/>
      <c r="E212" s="24"/>
      <c r="F212" s="24"/>
      <c r="G212" s="24"/>
      <c r="H212" s="25">
        <f>SUM(D212:G212)</f>
        <v>0</v>
      </c>
    </row>
    <row r="213" spans="1:8" ht="17.25" customHeight="1" x14ac:dyDescent="0.3">
      <c r="A213" s="41" t="s">
        <v>277</v>
      </c>
      <c r="B213" s="39"/>
      <c r="C213" s="38" t="s">
        <v>282</v>
      </c>
      <c r="D213" s="25">
        <f>SUM(D211:D212)</f>
        <v>0</v>
      </c>
      <c r="E213" s="25">
        <f>SUM(E211:E212)</f>
        <v>0</v>
      </c>
      <c r="F213" s="25">
        <f>SUM(F211:F212)</f>
        <v>0</v>
      </c>
      <c r="G213" s="25">
        <f>SUM(G211:G212)</f>
        <v>0</v>
      </c>
      <c r="H213" s="28">
        <f>SUM(D213:G213)</f>
        <v>0</v>
      </c>
    </row>
    <row r="214" spans="1:8" ht="17.25" customHeight="1" x14ac:dyDescent="0.3">
      <c r="A214" s="41" t="s">
        <v>283</v>
      </c>
      <c r="B214" s="39"/>
      <c r="C214" s="35" t="s">
        <v>284</v>
      </c>
      <c r="D214" s="19"/>
      <c r="E214" s="19"/>
      <c r="F214" s="19"/>
      <c r="G214" s="19"/>
      <c r="H214" s="19"/>
    </row>
    <row r="215" spans="1:8" ht="17.25" customHeight="1" x14ac:dyDescent="0.25">
      <c r="A215" s="41" t="s">
        <v>285</v>
      </c>
      <c r="B215" s="22"/>
      <c r="C215" s="33" t="s">
        <v>62</v>
      </c>
      <c r="D215" s="24"/>
      <c r="E215" s="24"/>
      <c r="F215" s="24"/>
      <c r="G215" s="24"/>
      <c r="H215" s="25">
        <f t="shared" ref="H215:H224" si="15">SUM(D215:G215)</f>
        <v>0</v>
      </c>
    </row>
    <row r="216" spans="1:8" ht="17.25" customHeight="1" x14ac:dyDescent="0.25">
      <c r="A216" s="41" t="s">
        <v>286</v>
      </c>
      <c r="B216" s="22"/>
      <c r="C216" s="33" t="s">
        <v>287</v>
      </c>
      <c r="D216" s="24"/>
      <c r="E216" s="24"/>
      <c r="F216" s="24"/>
      <c r="G216" s="24"/>
      <c r="H216" s="25">
        <f t="shared" si="15"/>
        <v>0</v>
      </c>
    </row>
    <row r="217" spans="1:8" ht="17.25" customHeight="1" x14ac:dyDescent="0.25">
      <c r="A217" s="41" t="s">
        <v>288</v>
      </c>
      <c r="B217" s="22"/>
      <c r="C217" s="33" t="s">
        <v>41</v>
      </c>
      <c r="D217" s="24"/>
      <c r="E217" s="24"/>
      <c r="F217" s="24"/>
      <c r="G217" s="24"/>
      <c r="H217" s="25">
        <f t="shared" si="15"/>
        <v>0</v>
      </c>
    </row>
    <row r="218" spans="1:8" ht="17.25" customHeight="1" x14ac:dyDescent="0.25">
      <c r="A218" s="41" t="s">
        <v>289</v>
      </c>
      <c r="B218" s="22"/>
      <c r="C218" s="33" t="s">
        <v>51</v>
      </c>
      <c r="D218" s="24"/>
      <c r="E218" s="24"/>
      <c r="F218" s="24"/>
      <c r="G218" s="24"/>
      <c r="H218" s="25">
        <f t="shared" si="15"/>
        <v>0</v>
      </c>
    </row>
    <row r="219" spans="1:8" ht="17.25" customHeight="1" x14ac:dyDescent="0.25">
      <c r="A219" s="41" t="s">
        <v>290</v>
      </c>
      <c r="B219" s="22"/>
      <c r="C219" s="33" t="s">
        <v>53</v>
      </c>
      <c r="D219" s="24"/>
      <c r="E219" s="24"/>
      <c r="F219" s="24"/>
      <c r="G219" s="24"/>
      <c r="H219" s="25">
        <f t="shared" si="15"/>
        <v>0</v>
      </c>
    </row>
    <row r="220" spans="1:8" ht="17.25" customHeight="1" x14ac:dyDescent="0.25">
      <c r="A220" s="41" t="s">
        <v>291</v>
      </c>
      <c r="B220" s="22"/>
      <c r="C220" s="33" t="s">
        <v>55</v>
      </c>
      <c r="D220" s="24"/>
      <c r="E220" s="24"/>
      <c r="F220" s="24"/>
      <c r="G220" s="24"/>
      <c r="H220" s="25">
        <f t="shared" si="15"/>
        <v>0</v>
      </c>
    </row>
    <row r="221" spans="1:8" ht="17.25" customHeight="1" x14ac:dyDescent="0.25">
      <c r="A221" s="41" t="s">
        <v>292</v>
      </c>
      <c r="B221" s="22"/>
      <c r="C221" s="33" t="s">
        <v>132</v>
      </c>
      <c r="D221" s="24"/>
      <c r="E221" s="24"/>
      <c r="F221" s="24"/>
      <c r="G221" s="24"/>
      <c r="H221" s="25">
        <f t="shared" si="15"/>
        <v>0</v>
      </c>
    </row>
    <row r="222" spans="1:8" ht="17.25" customHeight="1" x14ac:dyDescent="0.25">
      <c r="A222" s="41" t="s">
        <v>293</v>
      </c>
      <c r="B222" s="22"/>
      <c r="C222" s="33" t="s">
        <v>134</v>
      </c>
      <c r="D222" s="24"/>
      <c r="E222" s="24"/>
      <c r="F222" s="24"/>
      <c r="G222" s="24"/>
      <c r="H222" s="25">
        <f t="shared" si="15"/>
        <v>0</v>
      </c>
    </row>
    <row r="223" spans="1:8" ht="17.25" customHeight="1" x14ac:dyDescent="0.3">
      <c r="A223" s="41" t="s">
        <v>283</v>
      </c>
      <c r="B223" s="39"/>
      <c r="C223" s="38" t="s">
        <v>294</v>
      </c>
      <c r="D223" s="25">
        <f>SUM(D215:D222)</f>
        <v>0</v>
      </c>
      <c r="E223" s="25">
        <f>SUM(E215:E222)</f>
        <v>0</v>
      </c>
      <c r="F223" s="25">
        <f>SUM(F215:F222)</f>
        <v>0</v>
      </c>
      <c r="G223" s="25">
        <f>SUM(G215:G222)</f>
        <v>0</v>
      </c>
      <c r="H223" s="28">
        <f t="shared" si="15"/>
        <v>0</v>
      </c>
    </row>
    <row r="224" spans="1:8" ht="17.25" customHeight="1" x14ac:dyDescent="0.3">
      <c r="A224" s="40" t="s">
        <v>275</v>
      </c>
      <c r="B224" s="39"/>
      <c r="C224" s="26" t="s">
        <v>295</v>
      </c>
      <c r="D224" s="25">
        <f>D213+D223</f>
        <v>0</v>
      </c>
      <c r="E224" s="25">
        <f>E213+E223</f>
        <v>0</v>
      </c>
      <c r="F224" s="25">
        <f>F213+F223</f>
        <v>0</v>
      </c>
      <c r="G224" s="25">
        <f>G213+G223</f>
        <v>0</v>
      </c>
      <c r="H224" s="28">
        <f t="shared" si="15"/>
        <v>0</v>
      </c>
    </row>
    <row r="225" spans="1:8" ht="17.25" customHeight="1" x14ac:dyDescent="0.3">
      <c r="A225" s="40" t="s">
        <v>296</v>
      </c>
      <c r="B225" s="39"/>
      <c r="C225" s="26" t="s">
        <v>297</v>
      </c>
      <c r="D225" s="19"/>
      <c r="E225" s="19"/>
      <c r="F225" s="19"/>
      <c r="G225" s="19"/>
      <c r="H225" s="19"/>
    </row>
    <row r="226" spans="1:8" ht="17.25" customHeight="1" x14ac:dyDescent="0.25">
      <c r="A226" s="41" t="s">
        <v>298</v>
      </c>
      <c r="B226" s="22"/>
      <c r="C226" s="23" t="s">
        <v>102</v>
      </c>
      <c r="D226" s="24"/>
      <c r="E226" s="24"/>
      <c r="F226" s="24"/>
      <c r="G226" s="24"/>
      <c r="H226" s="25">
        <f>SUM(D226:G226)</f>
        <v>0</v>
      </c>
    </row>
    <row r="227" spans="1:8" ht="17.25" customHeight="1" x14ac:dyDescent="0.3">
      <c r="A227" s="41" t="s">
        <v>299</v>
      </c>
      <c r="B227" s="39"/>
      <c r="C227" s="23" t="s">
        <v>300</v>
      </c>
      <c r="D227" s="19"/>
      <c r="E227" s="19"/>
      <c r="F227" s="19"/>
      <c r="G227" s="19"/>
      <c r="H227" s="19"/>
    </row>
    <row r="228" spans="1:8" ht="17.25" customHeight="1" x14ac:dyDescent="0.25">
      <c r="A228" s="41" t="s">
        <v>301</v>
      </c>
      <c r="B228" s="22"/>
      <c r="C228" s="33" t="s">
        <v>302</v>
      </c>
      <c r="D228" s="24"/>
      <c r="E228" s="24"/>
      <c r="F228" s="24"/>
      <c r="G228" s="24"/>
      <c r="H228" s="46">
        <f>SUM(D228:G228)</f>
        <v>0</v>
      </c>
    </row>
    <row r="229" spans="1:8" ht="17.25" customHeight="1" x14ac:dyDescent="0.25">
      <c r="A229" s="41" t="s">
        <v>303</v>
      </c>
      <c r="B229" s="22"/>
      <c r="C229" s="33" t="s">
        <v>304</v>
      </c>
      <c r="D229" s="24"/>
      <c r="E229" s="24"/>
      <c r="F229" s="24"/>
      <c r="G229" s="24"/>
      <c r="H229" s="46">
        <f>SUM(D229:G229)</f>
        <v>0</v>
      </c>
    </row>
    <row r="230" spans="1:8" ht="17.25" customHeight="1" x14ac:dyDescent="0.25">
      <c r="A230" s="41" t="s">
        <v>305</v>
      </c>
      <c r="B230" s="22"/>
      <c r="C230" s="33" t="s">
        <v>306</v>
      </c>
      <c r="D230" s="24"/>
      <c r="E230" s="24"/>
      <c r="F230" s="24"/>
      <c r="G230" s="24"/>
      <c r="H230" s="46">
        <f>SUM(D230:G230)</f>
        <v>0</v>
      </c>
    </row>
    <row r="231" spans="1:8" ht="17.25" customHeight="1" x14ac:dyDescent="0.3">
      <c r="A231" s="41" t="s">
        <v>299</v>
      </c>
      <c r="B231" s="39"/>
      <c r="C231" s="38" t="s">
        <v>307</v>
      </c>
      <c r="D231" s="25">
        <f>D228+D229+D230</f>
        <v>0</v>
      </c>
      <c r="E231" s="25">
        <f>E228+E229+E230</f>
        <v>0</v>
      </c>
      <c r="F231" s="25">
        <f>F228+F229+F230</f>
        <v>0</v>
      </c>
      <c r="G231" s="25">
        <f>G228+G229+G230</f>
        <v>0</v>
      </c>
      <c r="H231" s="28">
        <f>SUM(D231:G231)</f>
        <v>0</v>
      </c>
    </row>
    <row r="232" spans="1:8" ht="17.25" customHeight="1" x14ac:dyDescent="0.3">
      <c r="A232" s="40" t="s">
        <v>296</v>
      </c>
      <c r="B232" s="39"/>
      <c r="C232" s="26" t="s">
        <v>308</v>
      </c>
      <c r="D232" s="25">
        <f>D226+D231</f>
        <v>0</v>
      </c>
      <c r="E232" s="25">
        <f>E226+E231</f>
        <v>0</v>
      </c>
      <c r="F232" s="25">
        <f>F226+F231</f>
        <v>0</v>
      </c>
      <c r="G232" s="25">
        <f>G226+G231</f>
        <v>0</v>
      </c>
      <c r="H232" s="28">
        <f>SUM(D232:G232)</f>
        <v>0</v>
      </c>
    </row>
    <row r="233" spans="1:8" ht="17.25" customHeight="1" x14ac:dyDescent="0.3">
      <c r="A233" s="40" t="s">
        <v>309</v>
      </c>
      <c r="B233" s="39"/>
      <c r="C233" s="26" t="s">
        <v>310</v>
      </c>
      <c r="D233" s="19"/>
      <c r="E233" s="19"/>
      <c r="F233" s="19"/>
      <c r="G233" s="19"/>
      <c r="H233" s="19"/>
    </row>
    <row r="234" spans="1:8" ht="17.25" customHeight="1" x14ac:dyDescent="0.25">
      <c r="A234" s="41" t="s">
        <v>311</v>
      </c>
      <c r="B234" s="22"/>
      <c r="C234" s="23" t="s">
        <v>41</v>
      </c>
      <c r="D234" s="24"/>
      <c r="E234" s="24"/>
      <c r="F234" s="24"/>
      <c r="G234" s="24"/>
      <c r="H234" s="25">
        <f>SUM(D234:G234)</f>
        <v>0</v>
      </c>
    </row>
    <row r="235" spans="1:8" ht="17.25" customHeight="1" x14ac:dyDescent="0.3">
      <c r="A235" s="40" t="s">
        <v>309</v>
      </c>
      <c r="B235" s="39"/>
      <c r="C235" s="26" t="s">
        <v>312</v>
      </c>
      <c r="D235" s="25">
        <f>SUM(D234:D234)</f>
        <v>0</v>
      </c>
      <c r="E235" s="25">
        <f>SUM(E234:E234)</f>
        <v>0</v>
      </c>
      <c r="F235" s="25">
        <f>SUM(F234:F234)</f>
        <v>0</v>
      </c>
      <c r="G235" s="25">
        <f>SUM(G234:G234)</f>
        <v>0</v>
      </c>
      <c r="H235" s="28">
        <f>SUM(D235:G235)</f>
        <v>0</v>
      </c>
    </row>
    <row r="236" spans="1:8" ht="17.25" customHeight="1" x14ac:dyDescent="0.25">
      <c r="A236" s="40" t="s">
        <v>313</v>
      </c>
      <c r="B236" s="47"/>
      <c r="C236" s="20" t="s">
        <v>314</v>
      </c>
      <c r="D236" s="24"/>
      <c r="E236" s="24"/>
      <c r="F236" s="24"/>
      <c r="G236" s="24"/>
      <c r="H236" s="28">
        <f>SUM(D236:G236)</f>
        <v>0</v>
      </c>
    </row>
    <row r="237" spans="1:8" ht="17.25" customHeight="1" x14ac:dyDescent="0.3">
      <c r="A237" s="40" t="s">
        <v>315</v>
      </c>
      <c r="B237" s="39"/>
      <c r="C237" s="20" t="s">
        <v>316</v>
      </c>
      <c r="D237" s="19"/>
      <c r="E237" s="19"/>
      <c r="F237" s="19"/>
      <c r="G237" s="19"/>
      <c r="H237" s="19"/>
    </row>
    <row r="238" spans="1:8" ht="17.25" customHeight="1" x14ac:dyDescent="0.25">
      <c r="A238" s="41" t="s">
        <v>317</v>
      </c>
      <c r="B238" s="22"/>
      <c r="C238" s="23" t="s">
        <v>318</v>
      </c>
      <c r="D238" s="24"/>
      <c r="E238" s="24"/>
      <c r="F238" s="24"/>
      <c r="G238" s="24"/>
      <c r="H238" s="25">
        <f>SUM(D238:G238)</f>
        <v>0</v>
      </c>
    </row>
    <row r="239" spans="1:8" ht="17.25" customHeight="1" x14ac:dyDescent="0.25">
      <c r="A239" s="41" t="s">
        <v>319</v>
      </c>
      <c r="B239" s="22"/>
      <c r="C239" s="23" t="s">
        <v>320</v>
      </c>
      <c r="D239" s="24"/>
      <c r="E239" s="24"/>
      <c r="F239" s="24"/>
      <c r="G239" s="24"/>
      <c r="H239" s="25">
        <f>SUM(D239:G239)</f>
        <v>0</v>
      </c>
    </row>
    <row r="240" spans="1:8" ht="17.25" customHeight="1" x14ac:dyDescent="0.25">
      <c r="A240" s="41" t="s">
        <v>321</v>
      </c>
      <c r="B240" s="22"/>
      <c r="C240" s="23" t="s">
        <v>322</v>
      </c>
      <c r="D240" s="24"/>
      <c r="E240" s="24"/>
      <c r="F240" s="24"/>
      <c r="G240" s="24"/>
      <c r="H240" s="25">
        <f>SUM(D240:G240)</f>
        <v>0</v>
      </c>
    </row>
    <row r="241" spans="1:8" ht="17.25" customHeight="1" x14ac:dyDescent="0.25">
      <c r="A241" s="41" t="s">
        <v>323</v>
      </c>
      <c r="B241" s="22"/>
      <c r="C241" s="23" t="s">
        <v>324</v>
      </c>
      <c r="D241" s="24"/>
      <c r="E241" s="24"/>
      <c r="F241" s="24"/>
      <c r="G241" s="24"/>
      <c r="H241" s="25">
        <f>SUM(D241:G241)</f>
        <v>0</v>
      </c>
    </row>
    <row r="242" spans="1:8" ht="17.25" customHeight="1" x14ac:dyDescent="0.3">
      <c r="A242" s="41" t="s">
        <v>325</v>
      </c>
      <c r="B242" s="39"/>
      <c r="C242" s="23" t="s">
        <v>326</v>
      </c>
      <c r="D242" s="19"/>
      <c r="E242" s="19"/>
      <c r="F242" s="19"/>
      <c r="G242" s="19"/>
      <c r="H242" s="19"/>
    </row>
    <row r="243" spans="1:8" ht="17.25" customHeight="1" x14ac:dyDescent="0.25">
      <c r="A243" s="41" t="s">
        <v>327</v>
      </c>
      <c r="B243" s="22"/>
      <c r="C243" s="33" t="s">
        <v>328</v>
      </c>
      <c r="D243" s="24"/>
      <c r="E243" s="24"/>
      <c r="F243" s="24"/>
      <c r="G243" s="24"/>
      <c r="H243" s="25">
        <f t="shared" ref="H243:H250" si="16">SUM(D243:G243)</f>
        <v>0</v>
      </c>
    </row>
    <row r="244" spans="1:8" ht="17.25" customHeight="1" x14ac:dyDescent="0.25">
      <c r="A244" s="41" t="s">
        <v>329</v>
      </c>
      <c r="B244" s="22"/>
      <c r="C244" s="33" t="s">
        <v>330</v>
      </c>
      <c r="D244" s="24"/>
      <c r="E244" s="24"/>
      <c r="F244" s="24"/>
      <c r="G244" s="24"/>
      <c r="H244" s="25">
        <f t="shared" si="16"/>
        <v>0</v>
      </c>
    </row>
    <row r="245" spans="1:8" ht="17.25" customHeight="1" x14ac:dyDescent="0.3">
      <c r="A245" s="41" t="s">
        <v>325</v>
      </c>
      <c r="B245" s="39"/>
      <c r="C245" s="38" t="s">
        <v>331</v>
      </c>
      <c r="D245" s="25">
        <f>SUM(D243:D244)</f>
        <v>0</v>
      </c>
      <c r="E245" s="25">
        <f>SUM(E243:E244)</f>
        <v>0</v>
      </c>
      <c r="F245" s="25">
        <f>SUM(F243:F244)</f>
        <v>0</v>
      </c>
      <c r="G245" s="25">
        <f>SUM(G243:G244)</f>
        <v>0</v>
      </c>
      <c r="H245" s="28">
        <f t="shared" si="16"/>
        <v>0</v>
      </c>
    </row>
    <row r="246" spans="1:8" ht="17.25" customHeight="1" x14ac:dyDescent="0.25">
      <c r="A246" s="41" t="s">
        <v>332</v>
      </c>
      <c r="B246" s="22"/>
      <c r="C246" s="23" t="s">
        <v>333</v>
      </c>
      <c r="D246" s="24"/>
      <c r="E246" s="24"/>
      <c r="F246" s="24"/>
      <c r="G246" s="24"/>
      <c r="H246" s="25">
        <f t="shared" si="16"/>
        <v>0</v>
      </c>
    </row>
    <row r="247" spans="1:8" ht="17.25" customHeight="1" x14ac:dyDescent="0.25">
      <c r="A247" s="41" t="s">
        <v>334</v>
      </c>
      <c r="B247" s="22"/>
      <c r="C247" s="23" t="s">
        <v>335</v>
      </c>
      <c r="D247" s="24"/>
      <c r="E247" s="24"/>
      <c r="F247" s="24"/>
      <c r="G247" s="24"/>
      <c r="H247" s="25">
        <f t="shared" si="16"/>
        <v>0</v>
      </c>
    </row>
    <row r="248" spans="1:8" ht="17.25" customHeight="1" x14ac:dyDescent="0.25">
      <c r="A248" s="41" t="s">
        <v>336</v>
      </c>
      <c r="B248" s="22"/>
      <c r="C248" s="23" t="s">
        <v>337</v>
      </c>
      <c r="D248" s="24"/>
      <c r="E248" s="24"/>
      <c r="F248" s="24"/>
      <c r="G248" s="24"/>
      <c r="H248" s="25">
        <f t="shared" si="16"/>
        <v>0</v>
      </c>
    </row>
    <row r="249" spans="1:8" ht="17.25" customHeight="1" x14ac:dyDescent="0.3">
      <c r="A249" s="40" t="s">
        <v>315</v>
      </c>
      <c r="B249" s="39"/>
      <c r="C249" s="48" t="s">
        <v>338</v>
      </c>
      <c r="D249" s="25">
        <f>D238+D239+D240+D241+D245+D246+D247+D248</f>
        <v>0</v>
      </c>
      <c r="E249" s="25">
        <f>E238+E239+E240+E241+E245+E246+E247+E248</f>
        <v>0</v>
      </c>
      <c r="F249" s="25">
        <f>F238+F239+F240+F241+F245+F246+F247+F248</f>
        <v>0</v>
      </c>
      <c r="G249" s="25">
        <f>G238+G239+G240+G241+G245+G246+G247+G248</f>
        <v>0</v>
      </c>
      <c r="H249" s="28">
        <f t="shared" si="16"/>
        <v>0</v>
      </c>
    </row>
    <row r="250" spans="1:8" ht="24" customHeight="1" x14ac:dyDescent="0.25">
      <c r="A250" s="40" t="s">
        <v>339</v>
      </c>
      <c r="B250" s="47"/>
      <c r="C250" s="49" t="s">
        <v>340</v>
      </c>
      <c r="D250" s="24"/>
      <c r="E250" s="24"/>
      <c r="F250" s="24"/>
      <c r="G250" s="24"/>
      <c r="H250" s="28">
        <f t="shared" si="16"/>
        <v>0</v>
      </c>
    </row>
    <row r="251" spans="1:8" ht="24" customHeight="1" x14ac:dyDescent="0.3">
      <c r="A251" s="40" t="s">
        <v>341</v>
      </c>
      <c r="B251" s="39"/>
      <c r="C251" s="20" t="s">
        <v>342</v>
      </c>
      <c r="D251" s="19"/>
      <c r="E251" s="19"/>
      <c r="F251" s="19"/>
      <c r="G251" s="19"/>
      <c r="H251" s="19"/>
    </row>
    <row r="252" spans="1:8" ht="17.25" customHeight="1" x14ac:dyDescent="0.3">
      <c r="A252" s="40" t="s">
        <v>343</v>
      </c>
      <c r="B252" s="39"/>
      <c r="C252" s="35" t="s">
        <v>344</v>
      </c>
      <c r="D252" s="19"/>
      <c r="E252" s="19"/>
      <c r="F252" s="19"/>
      <c r="G252" s="19"/>
      <c r="H252" s="19"/>
    </row>
    <row r="253" spans="1:8" ht="17.25" customHeight="1" x14ac:dyDescent="0.25">
      <c r="A253" s="41" t="s">
        <v>345</v>
      </c>
      <c r="B253" s="22"/>
      <c r="C253" s="33" t="s">
        <v>346</v>
      </c>
      <c r="D253" s="24"/>
      <c r="E253" s="24"/>
      <c r="F253" s="24"/>
      <c r="G253" s="24"/>
      <c r="H253" s="25">
        <f t="shared" ref="H253:H258" si="17">SUM(D253:G253)</f>
        <v>0</v>
      </c>
    </row>
    <row r="254" spans="1:8" ht="17.25" customHeight="1" x14ac:dyDescent="0.25">
      <c r="A254" s="41" t="s">
        <v>347</v>
      </c>
      <c r="B254" s="22"/>
      <c r="C254" s="33" t="s">
        <v>348</v>
      </c>
      <c r="D254" s="24"/>
      <c r="E254" s="24"/>
      <c r="F254" s="24"/>
      <c r="G254" s="24"/>
      <c r="H254" s="25">
        <f t="shared" si="17"/>
        <v>0</v>
      </c>
    </row>
    <row r="255" spans="1:8" ht="17.25" customHeight="1" x14ac:dyDescent="0.3">
      <c r="A255" s="41" t="s">
        <v>343</v>
      </c>
      <c r="B255" s="39"/>
      <c r="C255" s="34" t="s">
        <v>349</v>
      </c>
      <c r="D255" s="25">
        <f>SUM(D253:D254)</f>
        <v>0</v>
      </c>
      <c r="E255" s="25">
        <f>SUM(E253:E254)</f>
        <v>0</v>
      </c>
      <c r="F255" s="25">
        <f>SUM(F253:F254)</f>
        <v>0</v>
      </c>
      <c r="G255" s="25">
        <f>SUM(G253:G254)</f>
        <v>0</v>
      </c>
      <c r="H255" s="28">
        <f t="shared" si="17"/>
        <v>0</v>
      </c>
    </row>
    <row r="256" spans="1:8" ht="17.25" customHeight="1" x14ac:dyDescent="0.25">
      <c r="A256" s="40" t="s">
        <v>350</v>
      </c>
      <c r="B256" s="47"/>
      <c r="C256" s="35" t="s">
        <v>351</v>
      </c>
      <c r="D256" s="24"/>
      <c r="E256" s="24"/>
      <c r="F256" s="24"/>
      <c r="G256" s="24"/>
      <c r="H256" s="25">
        <f t="shared" si="17"/>
        <v>0</v>
      </c>
    </row>
    <row r="257" spans="1:8" ht="24" customHeight="1" x14ac:dyDescent="0.3">
      <c r="A257" s="40" t="s">
        <v>341</v>
      </c>
      <c r="B257" s="39"/>
      <c r="C257" s="20" t="s">
        <v>352</v>
      </c>
      <c r="D257" s="25">
        <f>SUM(D255:D256)</f>
        <v>0</v>
      </c>
      <c r="E257" s="25">
        <f>SUM(E255:E256)</f>
        <v>0</v>
      </c>
      <c r="F257" s="25">
        <f>SUM(F255:F256)</f>
        <v>0</v>
      </c>
      <c r="G257" s="25">
        <f>SUM(G255:G256)</f>
        <v>0</v>
      </c>
      <c r="H257" s="28">
        <f t="shared" si="17"/>
        <v>0</v>
      </c>
    </row>
    <row r="258" spans="1:8" ht="31.5" customHeight="1" x14ac:dyDescent="0.3">
      <c r="A258" s="35" t="s">
        <v>353</v>
      </c>
      <c r="B258" s="39"/>
      <c r="C258" s="32" t="s">
        <v>354</v>
      </c>
      <c r="D258" s="28">
        <f>D205+D224+D232+D235+D236+D249+D250+D257</f>
        <v>0</v>
      </c>
      <c r="E258" s="28">
        <f>E205+E224+E232+E235+E236+E249+E250+E257</f>
        <v>0</v>
      </c>
      <c r="F258" s="28">
        <f>F205+F224+F232+F235+F236+F249+F250+F257</f>
        <v>0</v>
      </c>
      <c r="G258" s="28">
        <f>G205+G224+G232+G235+G236+G249+G250+G257</f>
        <v>0</v>
      </c>
      <c r="H258" s="28">
        <f t="shared" si="17"/>
        <v>0</v>
      </c>
    </row>
    <row r="259" spans="1:8" ht="36" customHeight="1" x14ac:dyDescent="0.25">
      <c r="A259" s="12" t="s">
        <v>355</v>
      </c>
      <c r="B259" s="45"/>
      <c r="C259" s="45"/>
      <c r="D259" s="537" t="s">
        <v>10</v>
      </c>
      <c r="E259" s="538"/>
      <c r="F259" s="537" t="s">
        <v>356</v>
      </c>
      <c r="G259" s="538"/>
      <c r="H259" s="15" t="s">
        <v>12</v>
      </c>
    </row>
    <row r="260" spans="1:8" ht="17.25" customHeight="1" x14ac:dyDescent="0.25">
      <c r="A260" s="13" t="s">
        <v>13</v>
      </c>
      <c r="B260" s="16" t="s">
        <v>14</v>
      </c>
      <c r="C260" s="14"/>
      <c r="D260" s="17" t="s">
        <v>15</v>
      </c>
      <c r="E260" s="17" t="s">
        <v>16</v>
      </c>
      <c r="F260" s="17" t="s">
        <v>15</v>
      </c>
      <c r="G260" s="17" t="s">
        <v>16</v>
      </c>
      <c r="H260" s="17" t="s">
        <v>17</v>
      </c>
    </row>
    <row r="261" spans="1:8" ht="17.25" customHeight="1" x14ac:dyDescent="0.25">
      <c r="A261" s="13" t="s">
        <v>18</v>
      </c>
      <c r="B261" s="16" t="s">
        <v>19</v>
      </c>
      <c r="C261" s="14"/>
      <c r="D261" s="17" t="s">
        <v>20</v>
      </c>
      <c r="E261" s="17" t="s">
        <v>21</v>
      </c>
      <c r="F261" s="17" t="s">
        <v>22</v>
      </c>
      <c r="G261" s="17" t="s">
        <v>23</v>
      </c>
      <c r="H261" s="17" t="s">
        <v>24</v>
      </c>
    </row>
    <row r="262" spans="1:8" ht="17.25" customHeight="1" x14ac:dyDescent="0.3">
      <c r="A262" s="40" t="s">
        <v>357</v>
      </c>
      <c r="B262" s="39"/>
      <c r="C262" s="20" t="s">
        <v>358</v>
      </c>
      <c r="D262" s="19"/>
      <c r="E262" s="19"/>
      <c r="F262" s="19"/>
      <c r="G262" s="19"/>
      <c r="H262" s="50"/>
    </row>
    <row r="263" spans="1:8" ht="17.25" customHeight="1" x14ac:dyDescent="0.25">
      <c r="A263" s="40" t="s">
        <v>359</v>
      </c>
      <c r="B263" s="47"/>
      <c r="C263" s="35" t="s">
        <v>360</v>
      </c>
      <c r="D263" s="24"/>
      <c r="E263" s="24"/>
      <c r="F263" s="24"/>
      <c r="G263" s="24"/>
      <c r="H263" s="25">
        <f>SUM(D263:G263)</f>
        <v>0</v>
      </c>
    </row>
    <row r="264" spans="1:8" ht="17.25" customHeight="1" x14ac:dyDescent="0.25">
      <c r="A264" s="40" t="s">
        <v>361</v>
      </c>
      <c r="B264" s="47"/>
      <c r="C264" s="35" t="s">
        <v>362</v>
      </c>
      <c r="D264" s="24"/>
      <c r="E264" s="24"/>
      <c r="F264" s="24"/>
      <c r="G264" s="24"/>
      <c r="H264" s="25">
        <f>SUM(D264:G264)</f>
        <v>0</v>
      </c>
    </row>
    <row r="265" spans="1:8" ht="17.25" customHeight="1" x14ac:dyDescent="0.3">
      <c r="A265" s="40" t="s">
        <v>363</v>
      </c>
      <c r="B265" s="39"/>
      <c r="C265" s="32" t="s">
        <v>364</v>
      </c>
      <c r="D265" s="19"/>
      <c r="E265" s="19"/>
      <c r="F265" s="19"/>
      <c r="G265" s="19"/>
      <c r="H265" s="19"/>
    </row>
    <row r="266" spans="1:8" ht="17.25" customHeight="1" x14ac:dyDescent="0.3">
      <c r="A266" s="40" t="s">
        <v>365</v>
      </c>
      <c r="B266" s="39"/>
      <c r="C266" s="35" t="s">
        <v>208</v>
      </c>
      <c r="D266" s="19"/>
      <c r="E266" s="19"/>
      <c r="F266" s="19"/>
      <c r="G266" s="19"/>
      <c r="H266" s="19"/>
    </row>
    <row r="267" spans="1:8" ht="17.25" customHeight="1" x14ac:dyDescent="0.25">
      <c r="A267" s="41" t="s">
        <v>366</v>
      </c>
      <c r="B267" s="22"/>
      <c r="C267" s="33" t="s">
        <v>306</v>
      </c>
      <c r="D267" s="24"/>
      <c r="E267" s="24"/>
      <c r="F267" s="24"/>
      <c r="G267" s="24"/>
      <c r="H267" s="25">
        <f t="shared" ref="H267:H275" si="18">SUM(D267:G267)</f>
        <v>0</v>
      </c>
    </row>
    <row r="268" spans="1:8" ht="17.25" customHeight="1" x14ac:dyDescent="0.25">
      <c r="A268" s="41" t="s">
        <v>367</v>
      </c>
      <c r="B268" s="22"/>
      <c r="C268" s="33" t="s">
        <v>368</v>
      </c>
      <c r="D268" s="24"/>
      <c r="E268" s="24"/>
      <c r="F268" s="24"/>
      <c r="G268" s="24"/>
      <c r="H268" s="25">
        <f t="shared" si="18"/>
        <v>0</v>
      </c>
    </row>
    <row r="269" spans="1:8" ht="24.75" customHeight="1" x14ac:dyDescent="0.25">
      <c r="A269" s="41" t="s">
        <v>369</v>
      </c>
      <c r="B269" s="22"/>
      <c r="C269" s="51" t="s">
        <v>370</v>
      </c>
      <c r="D269" s="24"/>
      <c r="E269" s="24"/>
      <c r="F269" s="24"/>
      <c r="G269" s="24"/>
      <c r="H269" s="25">
        <f t="shared" si="18"/>
        <v>0</v>
      </c>
    </row>
    <row r="270" spans="1:8" ht="24.75" customHeight="1" x14ac:dyDescent="0.25">
      <c r="A270" s="41" t="s">
        <v>371</v>
      </c>
      <c r="B270" s="22"/>
      <c r="C270" s="51" t="s">
        <v>372</v>
      </c>
      <c r="D270" s="24"/>
      <c r="E270" s="24"/>
      <c r="F270" s="24"/>
      <c r="G270" s="24"/>
      <c r="H270" s="25">
        <f t="shared" si="18"/>
        <v>0</v>
      </c>
    </row>
    <row r="271" spans="1:8" ht="17.25" customHeight="1" x14ac:dyDescent="0.25">
      <c r="A271" s="41" t="s">
        <v>373</v>
      </c>
      <c r="B271" s="22"/>
      <c r="C271" s="33" t="s">
        <v>374</v>
      </c>
      <c r="D271" s="24"/>
      <c r="E271" s="24"/>
      <c r="F271" s="24"/>
      <c r="G271" s="24"/>
      <c r="H271" s="25">
        <f t="shared" si="18"/>
        <v>0</v>
      </c>
    </row>
    <row r="272" spans="1:8" ht="17.25" customHeight="1" x14ac:dyDescent="0.25">
      <c r="A272" s="41" t="s">
        <v>375</v>
      </c>
      <c r="B272" s="22"/>
      <c r="C272" s="33" t="s">
        <v>376</v>
      </c>
      <c r="D272" s="24"/>
      <c r="E272" s="24"/>
      <c r="F272" s="24"/>
      <c r="G272" s="24"/>
      <c r="H272" s="25">
        <f t="shared" si="18"/>
        <v>0</v>
      </c>
    </row>
    <row r="273" spans="1:8" ht="17.25" customHeight="1" x14ac:dyDescent="0.25">
      <c r="A273" s="41" t="s">
        <v>377</v>
      </c>
      <c r="B273" s="22"/>
      <c r="C273" s="33" t="s">
        <v>378</v>
      </c>
      <c r="D273" s="24"/>
      <c r="E273" s="24"/>
      <c r="F273" s="24"/>
      <c r="G273" s="24"/>
      <c r="H273" s="25">
        <f t="shared" si="18"/>
        <v>0</v>
      </c>
    </row>
    <row r="274" spans="1:8" ht="17.25" customHeight="1" x14ac:dyDescent="0.25">
      <c r="A274" s="41" t="s">
        <v>379</v>
      </c>
      <c r="B274" s="22"/>
      <c r="C274" s="52" t="s">
        <v>380</v>
      </c>
      <c r="D274" s="24"/>
      <c r="E274" s="24"/>
      <c r="F274" s="24"/>
      <c r="G274" s="24"/>
      <c r="H274" s="25">
        <f t="shared" si="18"/>
        <v>0</v>
      </c>
    </row>
    <row r="275" spans="1:8" ht="17.25" customHeight="1" x14ac:dyDescent="0.3">
      <c r="A275" s="41" t="s">
        <v>365</v>
      </c>
      <c r="B275" s="39"/>
      <c r="C275" s="38" t="s">
        <v>381</v>
      </c>
      <c r="D275" s="25">
        <f>SUM(D267:D274)</f>
        <v>0</v>
      </c>
      <c r="E275" s="25">
        <f>SUM(E267:E274)</f>
        <v>0</v>
      </c>
      <c r="F275" s="25">
        <f>SUM(F267:F274)</f>
        <v>0</v>
      </c>
      <c r="G275" s="25">
        <f>SUM(G267:G274)</f>
        <v>0</v>
      </c>
      <c r="H275" s="28">
        <f t="shared" si="18"/>
        <v>0</v>
      </c>
    </row>
    <row r="276" spans="1:8" ht="17.25" customHeight="1" x14ac:dyDescent="0.3">
      <c r="A276" s="40" t="s">
        <v>382</v>
      </c>
      <c r="B276" s="39"/>
      <c r="C276" s="35" t="s">
        <v>383</v>
      </c>
      <c r="D276" s="19"/>
      <c r="E276" s="19"/>
      <c r="F276" s="19"/>
      <c r="G276" s="19"/>
      <c r="H276" s="19"/>
    </row>
    <row r="277" spans="1:8" ht="17.25" customHeight="1" x14ac:dyDescent="0.25">
      <c r="A277" s="41" t="s">
        <v>384</v>
      </c>
      <c r="B277" s="22"/>
      <c r="C277" s="33" t="s">
        <v>385</v>
      </c>
      <c r="D277" s="24"/>
      <c r="E277" s="24"/>
      <c r="F277" s="24"/>
      <c r="G277" s="24"/>
      <c r="H277" s="25">
        <f>SUM(D277:G277)</f>
        <v>0</v>
      </c>
    </row>
    <row r="278" spans="1:8" ht="17.25" customHeight="1" x14ac:dyDescent="0.25">
      <c r="A278" s="41" t="s">
        <v>386</v>
      </c>
      <c r="B278" s="22"/>
      <c r="C278" s="33" t="s">
        <v>387</v>
      </c>
      <c r="D278" s="24"/>
      <c r="E278" s="24"/>
      <c r="F278" s="24"/>
      <c r="G278" s="24"/>
      <c r="H278" s="25">
        <f>SUM(D278:G278)</f>
        <v>0</v>
      </c>
    </row>
    <row r="279" spans="1:8" ht="17.25" customHeight="1" x14ac:dyDescent="0.25">
      <c r="A279" s="41" t="s">
        <v>388</v>
      </c>
      <c r="B279" s="22"/>
      <c r="C279" s="33" t="s">
        <v>389</v>
      </c>
      <c r="D279" s="24"/>
      <c r="E279" s="24"/>
      <c r="F279" s="24"/>
      <c r="G279" s="24"/>
      <c r="H279" s="25">
        <f>SUM(D279:G279)</f>
        <v>0</v>
      </c>
    </row>
    <row r="280" spans="1:8" ht="17.25" customHeight="1" x14ac:dyDescent="0.3">
      <c r="A280" s="41" t="s">
        <v>382</v>
      </c>
      <c r="B280" s="39"/>
      <c r="C280" s="23" t="s">
        <v>390</v>
      </c>
      <c r="D280" s="25">
        <f>SUM(D277:D279)</f>
        <v>0</v>
      </c>
      <c r="E280" s="25">
        <f>SUM(E277:E279)</f>
        <v>0</v>
      </c>
      <c r="F280" s="25">
        <f>SUM(F277:F279)</f>
        <v>0</v>
      </c>
      <c r="G280" s="25">
        <f>SUM(G277:G279)</f>
        <v>0</v>
      </c>
      <c r="H280" s="28">
        <f>SUM(D280:G280)</f>
        <v>0</v>
      </c>
    </row>
    <row r="281" spans="1:8" ht="17.25" customHeight="1" x14ac:dyDescent="0.3">
      <c r="A281" s="41" t="s">
        <v>363</v>
      </c>
      <c r="B281" s="39"/>
      <c r="C281" s="38" t="s">
        <v>391</v>
      </c>
      <c r="D281" s="25">
        <f>D275+D280</f>
        <v>0</v>
      </c>
      <c r="E281" s="25">
        <f>E275+E280</f>
        <v>0</v>
      </c>
      <c r="F281" s="25">
        <f>F275+F280</f>
        <v>0</v>
      </c>
      <c r="G281" s="25">
        <f>G275+G280</f>
        <v>0</v>
      </c>
      <c r="H281" s="28">
        <f>SUM(D281:G281)</f>
        <v>0</v>
      </c>
    </row>
    <row r="282" spans="1:8" ht="17.25" customHeight="1" x14ac:dyDescent="0.3">
      <c r="A282" s="40" t="s">
        <v>392</v>
      </c>
      <c r="B282" s="39"/>
      <c r="C282" s="32" t="s">
        <v>393</v>
      </c>
      <c r="D282" s="19"/>
      <c r="E282" s="19"/>
      <c r="F282" s="19"/>
      <c r="G282" s="19"/>
      <c r="H282" s="19"/>
    </row>
    <row r="283" spans="1:8" ht="17.25" customHeight="1" x14ac:dyDescent="0.25">
      <c r="A283" s="41" t="s">
        <v>394</v>
      </c>
      <c r="B283" s="22"/>
      <c r="C283" s="23" t="s">
        <v>395</v>
      </c>
      <c r="D283" s="24"/>
      <c r="E283" s="24"/>
      <c r="F283" s="24"/>
      <c r="G283" s="24"/>
      <c r="H283" s="25">
        <f t="shared" ref="H283:H288" si="19">SUM(D283:G283)</f>
        <v>0</v>
      </c>
    </row>
    <row r="284" spans="1:8" ht="17.25" customHeight="1" x14ac:dyDescent="0.25">
      <c r="A284" s="41" t="s">
        <v>396</v>
      </c>
      <c r="B284" s="22"/>
      <c r="C284" s="23" t="s">
        <v>397</v>
      </c>
      <c r="D284" s="24"/>
      <c r="E284" s="24"/>
      <c r="F284" s="24"/>
      <c r="G284" s="24"/>
      <c r="H284" s="25">
        <f t="shared" si="19"/>
        <v>0</v>
      </c>
    </row>
    <row r="285" spans="1:8" ht="17.25" customHeight="1" x14ac:dyDescent="0.25">
      <c r="A285" s="41" t="s">
        <v>398</v>
      </c>
      <c r="B285" s="22"/>
      <c r="C285" s="23" t="s">
        <v>399</v>
      </c>
      <c r="D285" s="24"/>
      <c r="E285" s="24"/>
      <c r="F285" s="24"/>
      <c r="G285" s="24"/>
      <c r="H285" s="25">
        <f t="shared" si="19"/>
        <v>0</v>
      </c>
    </row>
    <row r="286" spans="1:8" ht="17.25" customHeight="1" x14ac:dyDescent="0.25">
      <c r="A286" s="41" t="s">
        <v>400</v>
      </c>
      <c r="B286" s="22"/>
      <c r="C286" s="53" t="s">
        <v>401</v>
      </c>
      <c r="D286" s="24"/>
      <c r="E286" s="24"/>
      <c r="F286" s="24"/>
      <c r="G286" s="24"/>
      <c r="H286" s="25">
        <f t="shared" si="19"/>
        <v>0</v>
      </c>
    </row>
    <row r="287" spans="1:8" ht="17.25" customHeight="1" x14ac:dyDescent="0.25">
      <c r="A287" s="41" t="s">
        <v>402</v>
      </c>
      <c r="B287" s="22"/>
      <c r="C287" s="23" t="s">
        <v>403</v>
      </c>
      <c r="D287" s="24"/>
      <c r="E287" s="24"/>
      <c r="F287" s="24"/>
      <c r="G287" s="24"/>
      <c r="H287" s="25">
        <f t="shared" si="19"/>
        <v>0</v>
      </c>
    </row>
    <row r="288" spans="1:8" ht="17.25" customHeight="1" x14ac:dyDescent="0.3">
      <c r="A288" s="41" t="s">
        <v>392</v>
      </c>
      <c r="B288" s="39"/>
      <c r="C288" s="38" t="s">
        <v>404</v>
      </c>
      <c r="D288" s="25">
        <f>SUM(D283:D287)</f>
        <v>0</v>
      </c>
      <c r="E288" s="25">
        <f>SUM(E283:E287)</f>
        <v>0</v>
      </c>
      <c r="F288" s="25">
        <f>SUM(F283:F287)</f>
        <v>0</v>
      </c>
      <c r="G288" s="25">
        <f>SUM(G283:G287)</f>
        <v>0</v>
      </c>
      <c r="H288" s="28">
        <f t="shared" si="19"/>
        <v>0</v>
      </c>
    </row>
    <row r="289" spans="1:8" ht="17.25" customHeight="1" x14ac:dyDescent="0.3">
      <c r="A289" s="40" t="s">
        <v>405</v>
      </c>
      <c r="B289" s="39"/>
      <c r="C289" s="32" t="s">
        <v>406</v>
      </c>
      <c r="D289" s="19"/>
      <c r="E289" s="19"/>
      <c r="F289" s="19"/>
      <c r="G289" s="19"/>
      <c r="H289" s="19"/>
    </row>
    <row r="290" spans="1:8" ht="17.25" customHeight="1" x14ac:dyDescent="0.25">
      <c r="A290" s="41" t="s">
        <v>407</v>
      </c>
      <c r="B290" s="22"/>
      <c r="C290" s="23" t="s">
        <v>408</v>
      </c>
      <c r="D290" s="24"/>
      <c r="E290" s="24"/>
      <c r="F290" s="24"/>
      <c r="G290" s="24"/>
      <c r="H290" s="25">
        <f t="shared" ref="H290:H295" si="20">SUM(D290:G290)</f>
        <v>0</v>
      </c>
    </row>
    <row r="291" spans="1:8" ht="17.25" customHeight="1" x14ac:dyDescent="0.25">
      <c r="A291" s="41" t="s">
        <v>409</v>
      </c>
      <c r="B291" s="22"/>
      <c r="C291" s="23" t="s">
        <v>410</v>
      </c>
      <c r="D291" s="24"/>
      <c r="E291" s="24"/>
      <c r="F291" s="24"/>
      <c r="G291" s="24"/>
      <c r="H291" s="25">
        <f t="shared" si="20"/>
        <v>0</v>
      </c>
    </row>
    <row r="292" spans="1:8" ht="17.25" customHeight="1" x14ac:dyDescent="0.25">
      <c r="A292" s="41" t="s">
        <v>411</v>
      </c>
      <c r="B292" s="22"/>
      <c r="C292" s="23" t="s">
        <v>412</v>
      </c>
      <c r="D292" s="24"/>
      <c r="E292" s="24"/>
      <c r="F292" s="24"/>
      <c r="G292" s="24"/>
      <c r="H292" s="25">
        <f t="shared" si="20"/>
        <v>0</v>
      </c>
    </row>
    <row r="293" spans="1:8" ht="17.25" customHeight="1" x14ac:dyDescent="0.3">
      <c r="A293" s="41" t="s">
        <v>405</v>
      </c>
      <c r="B293" s="39"/>
      <c r="C293" s="38" t="s">
        <v>413</v>
      </c>
      <c r="D293" s="25">
        <f>D290+D291-D292</f>
        <v>0</v>
      </c>
      <c r="E293" s="25">
        <f>E290+E291-E292</f>
        <v>0</v>
      </c>
      <c r="F293" s="25">
        <f>F290+F291-F292</f>
        <v>0</v>
      </c>
      <c r="G293" s="25">
        <f>G290+G291-G292</f>
        <v>0</v>
      </c>
      <c r="H293" s="28">
        <f t="shared" si="20"/>
        <v>0</v>
      </c>
    </row>
    <row r="294" spans="1:8" ht="17.25" customHeight="1" x14ac:dyDescent="0.3">
      <c r="A294" s="40" t="s">
        <v>357</v>
      </c>
      <c r="B294" s="39"/>
      <c r="C294" s="20" t="s">
        <v>414</v>
      </c>
      <c r="D294" s="25">
        <f>D263+D264+D281+D288+D293</f>
        <v>0</v>
      </c>
      <c r="E294" s="25">
        <f>E263+E264+E281+E288+E293</f>
        <v>0</v>
      </c>
      <c r="F294" s="25">
        <f>F263+F264+F281+F288+F293</f>
        <v>0</v>
      </c>
      <c r="G294" s="25">
        <f>G263+G264+G281+G288+G293</f>
        <v>0</v>
      </c>
      <c r="H294" s="28">
        <f t="shared" si="20"/>
        <v>0</v>
      </c>
    </row>
    <row r="295" spans="1:8" ht="17.25" customHeight="1" x14ac:dyDescent="0.25">
      <c r="A295" s="40" t="s">
        <v>415</v>
      </c>
      <c r="B295" s="47"/>
      <c r="C295" s="20" t="s">
        <v>416</v>
      </c>
      <c r="D295" s="24"/>
      <c r="E295" s="24"/>
      <c r="F295" s="24"/>
      <c r="G295" s="24"/>
      <c r="H295" s="28">
        <f t="shared" si="20"/>
        <v>0</v>
      </c>
    </row>
    <row r="296" spans="1:8" ht="36" customHeight="1" x14ac:dyDescent="0.25">
      <c r="A296" s="12" t="s">
        <v>355</v>
      </c>
      <c r="B296" s="45"/>
      <c r="C296" s="45"/>
      <c r="D296" s="537" t="s">
        <v>10</v>
      </c>
      <c r="E296" s="538"/>
      <c r="F296" s="537" t="s">
        <v>356</v>
      </c>
      <c r="G296" s="538"/>
      <c r="H296" s="15" t="s">
        <v>12</v>
      </c>
    </row>
    <row r="297" spans="1:8" ht="17.25" customHeight="1" x14ac:dyDescent="0.25">
      <c r="A297" s="13" t="s">
        <v>13</v>
      </c>
      <c r="B297" s="16" t="s">
        <v>14</v>
      </c>
      <c r="C297" s="14"/>
      <c r="D297" s="17" t="s">
        <v>15</v>
      </c>
      <c r="E297" s="17" t="s">
        <v>16</v>
      </c>
      <c r="F297" s="17" t="s">
        <v>15</v>
      </c>
      <c r="G297" s="17" t="s">
        <v>16</v>
      </c>
      <c r="H297" s="17" t="s">
        <v>17</v>
      </c>
    </row>
    <row r="298" spans="1:8" ht="17.25" customHeight="1" x14ac:dyDescent="0.25">
      <c r="A298" s="13" t="s">
        <v>18</v>
      </c>
      <c r="B298" s="16" t="s">
        <v>19</v>
      </c>
      <c r="C298" s="14"/>
      <c r="D298" s="17" t="s">
        <v>20</v>
      </c>
      <c r="E298" s="17" t="s">
        <v>21</v>
      </c>
      <c r="F298" s="17" t="s">
        <v>22</v>
      </c>
      <c r="G298" s="17" t="s">
        <v>23</v>
      </c>
      <c r="H298" s="17" t="s">
        <v>24</v>
      </c>
    </row>
    <row r="299" spans="1:8" ht="31.5" customHeight="1" x14ac:dyDescent="0.3">
      <c r="A299" s="40" t="s">
        <v>417</v>
      </c>
      <c r="B299" s="39"/>
      <c r="C299" s="32" t="s">
        <v>418</v>
      </c>
      <c r="D299" s="28">
        <f>D294+D295</f>
        <v>0</v>
      </c>
      <c r="E299" s="28">
        <f>E294+E295</f>
        <v>0</v>
      </c>
      <c r="F299" s="28">
        <f>F294+F295</f>
        <v>0</v>
      </c>
      <c r="G299" s="28">
        <f>G294+G295</f>
        <v>0</v>
      </c>
      <c r="H299" s="28">
        <f>SUM(D299:G299)</f>
        <v>0</v>
      </c>
    </row>
    <row r="300" spans="1:8" ht="31.5" customHeight="1" x14ac:dyDescent="0.3">
      <c r="A300" s="40" t="s">
        <v>419</v>
      </c>
      <c r="B300" s="39"/>
      <c r="C300" s="32" t="s">
        <v>420</v>
      </c>
      <c r="D300" s="28">
        <f>D258+D299</f>
        <v>0</v>
      </c>
      <c r="E300" s="28">
        <f>E258+E299</f>
        <v>0</v>
      </c>
      <c r="F300" s="28">
        <f>F258+F299</f>
        <v>0</v>
      </c>
      <c r="G300" s="28">
        <f>G258+G299</f>
        <v>0</v>
      </c>
      <c r="H300" s="28">
        <f>H258+H299</f>
        <v>0</v>
      </c>
    </row>
  </sheetData>
  <mergeCells count="19">
    <mergeCell ref="D296:E296"/>
    <mergeCell ref="F296:G296"/>
    <mergeCell ref="D174:E174"/>
    <mergeCell ref="F174:G174"/>
    <mergeCell ref="D206:E206"/>
    <mergeCell ref="F206:G206"/>
    <mergeCell ref="D259:E259"/>
    <mergeCell ref="F259:G259"/>
    <mergeCell ref="D8:E8"/>
    <mergeCell ref="D21:E21"/>
    <mergeCell ref="D81:E81"/>
    <mergeCell ref="D132:E132"/>
    <mergeCell ref="F5:H5"/>
    <mergeCell ref="F6:H6"/>
    <mergeCell ref="F7:H7"/>
    <mergeCell ref="F8:G8"/>
    <mergeCell ref="F21:G21"/>
    <mergeCell ref="F81:G81"/>
    <mergeCell ref="F132:G132"/>
  </mergeCells>
  <pageMargins left="0.66666666666666663" right="4.1666666666666664E-2" top="0.5" bottom="0.5" header="0.5" footer="0.5"/>
  <pageSetup scale="73" fitToHeight="6" orientation="portrait" useFirstPageNumber="1"/>
  <headerFooter>
    <oddHeader>&amp;L&amp;"Aptos"&amp;10&amp;K7FAA39 | DNB PUBLIC |&amp;1#_x000D_</oddHeader>
    <oddFooter>&amp;L&amp;LPrint:  &amp;D/ &amp;T</oddFooter>
  </headerFooter>
  <rowBreaks count="1" manualBreakCount="1">
    <brk id="258"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ADD8E6"/>
  </sheetPr>
  <dimension ref="A1:K26"/>
  <sheetViews>
    <sheetView workbookViewId="0">
      <selection activeCell="D17" sqref="D17"/>
    </sheetView>
  </sheetViews>
  <sheetFormatPr defaultColWidth="9.08984375" defaultRowHeight="12.75" customHeight="1" x14ac:dyDescent="0.25"/>
  <cols>
    <col min="1" max="1" width="6.08984375" style="54" customWidth="1"/>
    <col min="2" max="2" width="48.26953125" style="54" customWidth="1"/>
    <col min="3" max="5" width="13.26953125" style="54" customWidth="1"/>
    <col min="6" max="6" width="8" style="54" customWidth="1"/>
    <col min="7" max="7" width="3.453125" style="54" customWidth="1"/>
    <col min="8" max="10" width="13.26953125" style="54" customWidth="1"/>
    <col min="11" max="11" width="9.08984375" style="54" customWidth="1"/>
    <col min="12" max="12" width="9.08984375" style="1" customWidth="1"/>
    <col min="13" max="16384" width="9.08984375" style="1"/>
  </cols>
  <sheetData>
    <row r="1" spans="1:10" ht="15.75" customHeight="1" x14ac:dyDescent="0.35">
      <c r="A1" s="5" t="s">
        <v>421</v>
      </c>
      <c r="J1" s="84" t="s">
        <v>930</v>
      </c>
    </row>
    <row r="2" spans="1:10" ht="15.75" customHeight="1" x14ac:dyDescent="0.35">
      <c r="A2" s="5"/>
      <c r="C2" s="3"/>
    </row>
    <row r="3" spans="1:10" ht="15.75" customHeight="1" x14ac:dyDescent="0.35">
      <c r="A3" s="5" t="s">
        <v>1</v>
      </c>
      <c r="C3" s="3"/>
      <c r="D3" s="3"/>
      <c r="J3" s="4" t="s">
        <v>931</v>
      </c>
    </row>
    <row r="4" spans="1:10" ht="15.75" customHeight="1" x14ac:dyDescent="0.35">
      <c r="B4" s="67"/>
      <c r="C4" s="67"/>
      <c r="D4" s="3"/>
      <c r="J4" s="4" t="s">
        <v>932</v>
      </c>
    </row>
    <row r="5" spans="1:10" ht="15.75" customHeight="1" x14ac:dyDescent="0.35">
      <c r="A5" s="5" t="s">
        <v>3</v>
      </c>
      <c r="B5" s="67"/>
      <c r="C5" s="67"/>
      <c r="D5" s="3"/>
      <c r="J5" s="7" t="s">
        <v>2</v>
      </c>
    </row>
    <row r="6" spans="1:10" ht="15.75" customHeight="1" x14ac:dyDescent="0.3">
      <c r="A6" s="8"/>
      <c r="B6" s="3"/>
      <c r="D6" s="3"/>
      <c r="J6" s="7" t="s">
        <v>4</v>
      </c>
    </row>
    <row r="7" spans="1:10" ht="18.75" customHeight="1" x14ac:dyDescent="0.25">
      <c r="B7" s="3"/>
      <c r="C7" s="67"/>
      <c r="D7" s="560" t="s">
        <v>5</v>
      </c>
      <c r="E7" s="590"/>
      <c r="F7" s="602"/>
      <c r="G7" s="554"/>
      <c r="H7" s="595"/>
      <c r="I7" s="590"/>
      <c r="J7" s="561"/>
    </row>
    <row r="8" spans="1:10" ht="18.75" customHeight="1" x14ac:dyDescent="0.25">
      <c r="B8" s="3"/>
      <c r="C8" s="3"/>
      <c r="D8" s="560" t="s">
        <v>6</v>
      </c>
      <c r="E8" s="592"/>
      <c r="F8" s="603"/>
      <c r="G8" s="554"/>
      <c r="H8" s="595" t="str">
        <f>""</f>
        <v/>
      </c>
      <c r="I8" s="590"/>
      <c r="J8" s="561"/>
    </row>
    <row r="9" spans="1:10" ht="18.75" customHeight="1" x14ac:dyDescent="0.25">
      <c r="D9" s="560" t="s">
        <v>8</v>
      </c>
      <c r="E9" s="592"/>
      <c r="F9" s="604"/>
      <c r="G9" s="554"/>
      <c r="H9" s="595"/>
      <c r="I9" s="619"/>
      <c r="J9" s="561"/>
    </row>
    <row r="10" spans="1:10" ht="28.5" customHeight="1" x14ac:dyDescent="0.3">
      <c r="A10" s="562" t="s">
        <v>678</v>
      </c>
      <c r="B10" s="557" t="s">
        <v>933</v>
      </c>
      <c r="C10" s="609" t="s">
        <v>934</v>
      </c>
      <c r="D10" s="617"/>
      <c r="E10" s="618"/>
      <c r="F10" s="120" t="s">
        <v>935</v>
      </c>
      <c r="G10" s="177"/>
      <c r="H10" s="71" t="s">
        <v>936</v>
      </c>
      <c r="I10" s="128"/>
      <c r="J10" s="128"/>
    </row>
    <row r="11" spans="1:10" ht="15.75" customHeight="1" x14ac:dyDescent="0.3">
      <c r="A11" s="615"/>
      <c r="B11" s="615"/>
      <c r="C11" s="170" t="s">
        <v>909</v>
      </c>
      <c r="D11" s="170" t="s">
        <v>910</v>
      </c>
      <c r="E11" s="170" t="s">
        <v>911</v>
      </c>
      <c r="F11" s="120" t="s">
        <v>937</v>
      </c>
      <c r="G11" s="177"/>
      <c r="H11" s="170" t="s">
        <v>909</v>
      </c>
      <c r="I11" s="170" t="s">
        <v>910</v>
      </c>
      <c r="J11" s="170" t="s">
        <v>911</v>
      </c>
    </row>
    <row r="12" spans="1:10" ht="13.5" customHeight="1" x14ac:dyDescent="0.3">
      <c r="A12" s="613"/>
      <c r="B12" s="616"/>
      <c r="C12" s="143">
        <v>1</v>
      </c>
      <c r="D12" s="143">
        <v>2</v>
      </c>
      <c r="E12" s="143">
        <v>3</v>
      </c>
      <c r="F12" s="143">
        <v>4</v>
      </c>
      <c r="G12" s="143">
        <v>5</v>
      </c>
      <c r="H12" s="143">
        <v>6</v>
      </c>
      <c r="I12" s="143">
        <v>7</v>
      </c>
      <c r="J12" s="143">
        <v>8</v>
      </c>
    </row>
    <row r="13" spans="1:10" ht="18.75" customHeight="1" x14ac:dyDescent="0.3">
      <c r="A13" s="88">
        <v>10</v>
      </c>
      <c r="B13" s="69" t="s">
        <v>938</v>
      </c>
      <c r="C13" s="24"/>
      <c r="D13" s="24"/>
      <c r="E13" s="24"/>
      <c r="F13" s="131">
        <v>0.18</v>
      </c>
      <c r="G13" s="170"/>
      <c r="H13" s="25">
        <f t="shared" ref="H13:H20" si="0">C13*F13</f>
        <v>0</v>
      </c>
      <c r="I13" s="25">
        <f t="shared" ref="I13:I20" si="1">D13*F13</f>
        <v>0</v>
      </c>
      <c r="J13" s="25">
        <f t="shared" ref="J13:J20" si="2">E13*F13</f>
        <v>0</v>
      </c>
    </row>
    <row r="14" spans="1:10" ht="18.75" customHeight="1" x14ac:dyDescent="0.3">
      <c r="A14" s="88">
        <v>20</v>
      </c>
      <c r="B14" s="69" t="s">
        <v>939</v>
      </c>
      <c r="C14" s="24"/>
      <c r="D14" s="24"/>
      <c r="E14" s="24"/>
      <c r="F14" s="131">
        <v>0.18</v>
      </c>
      <c r="G14" s="170"/>
      <c r="H14" s="25">
        <f t="shared" si="0"/>
        <v>0</v>
      </c>
      <c r="I14" s="25">
        <f t="shared" si="1"/>
        <v>0</v>
      </c>
      <c r="J14" s="25">
        <f t="shared" si="2"/>
        <v>0</v>
      </c>
    </row>
    <row r="15" spans="1:10" ht="18.75" customHeight="1" x14ac:dyDescent="0.3">
      <c r="A15" s="88">
        <v>30</v>
      </c>
      <c r="B15" s="69" t="s">
        <v>940</v>
      </c>
      <c r="C15" s="24"/>
      <c r="D15" s="24"/>
      <c r="E15" s="24"/>
      <c r="F15" s="131">
        <v>0.12</v>
      </c>
      <c r="G15" s="170"/>
      <c r="H15" s="25">
        <f t="shared" si="0"/>
        <v>0</v>
      </c>
      <c r="I15" s="25">
        <f t="shared" si="1"/>
        <v>0</v>
      </c>
      <c r="J15" s="25">
        <f t="shared" si="2"/>
        <v>0</v>
      </c>
    </row>
    <row r="16" spans="1:10" ht="18.75" customHeight="1" x14ac:dyDescent="0.3">
      <c r="A16" s="88">
        <v>40</v>
      </c>
      <c r="B16" s="69" t="s">
        <v>941</v>
      </c>
      <c r="C16" s="24"/>
      <c r="D16" s="24"/>
      <c r="E16" s="24"/>
      <c r="F16" s="131">
        <v>0.15</v>
      </c>
      <c r="G16" s="170"/>
      <c r="H16" s="25">
        <f t="shared" si="0"/>
        <v>0</v>
      </c>
      <c r="I16" s="25">
        <f t="shared" si="1"/>
        <v>0</v>
      </c>
      <c r="J16" s="25">
        <f t="shared" si="2"/>
        <v>0</v>
      </c>
    </row>
    <row r="17" spans="1:10" ht="18.75" customHeight="1" x14ac:dyDescent="0.3">
      <c r="A17" s="88">
        <v>50</v>
      </c>
      <c r="B17" s="69" t="s">
        <v>942</v>
      </c>
      <c r="C17" s="24"/>
      <c r="D17" s="24"/>
      <c r="E17" s="24"/>
      <c r="F17" s="131">
        <v>0.18</v>
      </c>
      <c r="G17" s="170"/>
      <c r="H17" s="25">
        <f t="shared" si="0"/>
        <v>0</v>
      </c>
      <c r="I17" s="25">
        <f t="shared" si="1"/>
        <v>0</v>
      </c>
      <c r="J17" s="25">
        <f t="shared" si="2"/>
        <v>0</v>
      </c>
    </row>
    <row r="18" spans="1:10" ht="18.75" customHeight="1" x14ac:dyDescent="0.3">
      <c r="A18" s="88">
        <v>60</v>
      </c>
      <c r="B18" s="69" t="s">
        <v>943</v>
      </c>
      <c r="C18" s="24"/>
      <c r="D18" s="24"/>
      <c r="E18" s="24"/>
      <c r="F18" s="131">
        <v>0.15</v>
      </c>
      <c r="G18" s="170"/>
      <c r="H18" s="25">
        <f t="shared" si="0"/>
        <v>0</v>
      </c>
      <c r="I18" s="25">
        <f t="shared" si="1"/>
        <v>0</v>
      </c>
      <c r="J18" s="25">
        <f t="shared" si="2"/>
        <v>0</v>
      </c>
    </row>
    <row r="19" spans="1:10" ht="18.75" customHeight="1" x14ac:dyDescent="0.3">
      <c r="A19" s="88">
        <v>70</v>
      </c>
      <c r="B19" s="69" t="s">
        <v>944</v>
      </c>
      <c r="C19" s="24"/>
      <c r="D19" s="24"/>
      <c r="E19" s="24"/>
      <c r="F19" s="131">
        <v>0.12</v>
      </c>
      <c r="G19" s="170"/>
      <c r="H19" s="25">
        <f t="shared" si="0"/>
        <v>0</v>
      </c>
      <c r="I19" s="25">
        <f t="shared" si="1"/>
        <v>0</v>
      </c>
      <c r="J19" s="25">
        <f t="shared" si="2"/>
        <v>0</v>
      </c>
    </row>
    <row r="20" spans="1:10" ht="18.75" customHeight="1" x14ac:dyDescent="0.3">
      <c r="A20" s="88">
        <v>80</v>
      </c>
      <c r="B20" s="69" t="s">
        <v>945</v>
      </c>
      <c r="C20" s="24"/>
      <c r="D20" s="24"/>
      <c r="E20" s="24"/>
      <c r="F20" s="131">
        <v>0.12</v>
      </c>
      <c r="G20" s="170"/>
      <c r="H20" s="25">
        <f t="shared" si="0"/>
        <v>0</v>
      </c>
      <c r="I20" s="25">
        <f t="shared" si="1"/>
        <v>0</v>
      </c>
      <c r="J20" s="25">
        <f t="shared" si="2"/>
        <v>0</v>
      </c>
    </row>
    <row r="21" spans="1:10" ht="54" customHeight="1" x14ac:dyDescent="0.3">
      <c r="A21" s="88">
        <v>90</v>
      </c>
      <c r="B21" s="178" t="s">
        <v>946</v>
      </c>
      <c r="C21" s="128"/>
      <c r="D21" s="128"/>
      <c r="E21" s="128"/>
      <c r="F21" s="128"/>
      <c r="G21" s="128"/>
      <c r="H21" s="25">
        <f>IF(SUM(H13:H20)&gt;0,SUM(H13:H20),0)</f>
        <v>0</v>
      </c>
      <c r="I21" s="25">
        <f>IF(SUM(I13:I20)&gt;0,SUM(I13:I20),0)</f>
        <v>0</v>
      </c>
      <c r="J21" s="25">
        <f>IF(SUM(J13:J20)&gt;0,SUM(J13:J20),0)</f>
        <v>0</v>
      </c>
    </row>
    <row r="22" spans="1:10" ht="26.25" customHeight="1" x14ac:dyDescent="0.3">
      <c r="A22" s="88">
        <v>100</v>
      </c>
      <c r="B22" s="108" t="s">
        <v>926</v>
      </c>
      <c r="C22" s="128"/>
      <c r="D22" s="128"/>
      <c r="E22" s="128"/>
      <c r="F22" s="128"/>
      <c r="G22" s="128"/>
      <c r="H22" s="128"/>
      <c r="I22" s="128"/>
      <c r="J22" s="28">
        <f>COUNTIF(H21:J21,"&gt;0")</f>
        <v>0</v>
      </c>
    </row>
    <row r="23" spans="1:10" ht="43.5" customHeight="1" x14ac:dyDescent="0.3">
      <c r="A23" s="88">
        <v>110</v>
      </c>
      <c r="B23" s="111" t="s">
        <v>947</v>
      </c>
      <c r="C23" s="128"/>
      <c r="D23" s="128"/>
      <c r="E23" s="128"/>
      <c r="F23" s="128"/>
      <c r="G23" s="128"/>
      <c r="H23" s="128"/>
      <c r="I23" s="128"/>
      <c r="J23" s="179" t="e">
        <f>SUM(H21+I21+J21)/J22</f>
        <v>#DIV/0!</v>
      </c>
    </row>
    <row r="24" spans="1:10" ht="42" customHeight="1" x14ac:dyDescent="0.35">
      <c r="A24" s="88">
        <v>120</v>
      </c>
      <c r="B24" s="111" t="s">
        <v>948</v>
      </c>
      <c r="C24" s="180"/>
      <c r="D24" s="128"/>
      <c r="E24" s="128"/>
      <c r="F24" s="128"/>
      <c r="G24" s="128"/>
      <c r="H24" s="128"/>
      <c r="I24" s="128"/>
      <c r="J24" s="179" t="e">
        <f>J23*12.5</f>
        <v>#DIV/0!</v>
      </c>
    </row>
    <row r="25" spans="1:10" ht="15" customHeight="1" x14ac:dyDescent="0.25"/>
    <row r="26" spans="1:10" ht="12.75" customHeight="1" x14ac:dyDescent="0.35">
      <c r="A26" s="175" t="s">
        <v>929</v>
      </c>
      <c r="B26" s="175"/>
    </row>
  </sheetData>
  <mergeCells count="9">
    <mergeCell ref="A10:A12"/>
    <mergeCell ref="B10:B12"/>
    <mergeCell ref="C10:E10"/>
    <mergeCell ref="D9:G9"/>
    <mergeCell ref="H9:J9"/>
    <mergeCell ref="H8:J8"/>
    <mergeCell ref="H7:J7"/>
    <mergeCell ref="D8:G8"/>
    <mergeCell ref="D7:G7"/>
  </mergeCells>
  <pageMargins left="0.15625" right="0.16666666666666666" top="0.51041666666666663" bottom="0.54166666666666663" header="0.29166666666666669" footer="0.29166666666666669"/>
  <pageSetup orientation="landscape" useFirstPageNumber="1"/>
  <headerFooter>
    <oddHeader>&amp;L&amp;"Aptos"&amp;10&amp;K7FAA39 | DNB PUBLIC |&amp;1#_x000D_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ADD8E6"/>
  </sheetPr>
  <dimension ref="A1:J30"/>
  <sheetViews>
    <sheetView workbookViewId="0">
      <selection activeCell="H13" sqref="H13"/>
    </sheetView>
  </sheetViews>
  <sheetFormatPr defaultColWidth="9.08984375" defaultRowHeight="12.75" customHeight="1" x14ac:dyDescent="0.25"/>
  <cols>
    <col min="1" max="1" width="5.26953125" style="54" customWidth="1"/>
    <col min="2" max="2" width="47.81640625" style="54" customWidth="1"/>
    <col min="3" max="5" width="13.26953125" style="54" customWidth="1"/>
    <col min="6" max="6" width="8" style="54" customWidth="1"/>
    <col min="7" max="7" width="7.26953125" style="54" customWidth="1"/>
    <col min="8" max="9" width="13.7265625" style="54" customWidth="1"/>
    <col min="10" max="10" width="14.26953125" style="54" customWidth="1"/>
    <col min="11" max="11" width="9.08984375" style="1" customWidth="1"/>
    <col min="12" max="16384" width="9.08984375" style="1"/>
  </cols>
  <sheetData>
    <row r="1" spans="1:10" ht="15.75" customHeight="1" x14ac:dyDescent="0.35">
      <c r="A1" s="5" t="s">
        <v>421</v>
      </c>
      <c r="J1" s="84" t="s">
        <v>949</v>
      </c>
    </row>
    <row r="2" spans="1:10" ht="15.75" customHeight="1" x14ac:dyDescent="0.35">
      <c r="A2" s="5"/>
      <c r="C2" s="3"/>
    </row>
    <row r="3" spans="1:10" ht="15.75" customHeight="1" x14ac:dyDescent="0.35">
      <c r="A3" s="5" t="s">
        <v>1</v>
      </c>
      <c r="C3" s="3"/>
      <c r="D3" s="3"/>
      <c r="J3" s="4" t="s">
        <v>931</v>
      </c>
    </row>
    <row r="4" spans="1:10" ht="15.75" customHeight="1" x14ac:dyDescent="0.35">
      <c r="B4" s="67"/>
      <c r="C4" s="67"/>
      <c r="D4" s="3"/>
      <c r="J4" s="4" t="s">
        <v>950</v>
      </c>
    </row>
    <row r="5" spans="1:10" ht="15.75" customHeight="1" x14ac:dyDescent="0.35">
      <c r="A5" s="5" t="s">
        <v>3</v>
      </c>
      <c r="B5" s="67"/>
      <c r="C5" s="67"/>
      <c r="D5" s="3"/>
      <c r="J5" s="7" t="s">
        <v>2</v>
      </c>
    </row>
    <row r="6" spans="1:10" ht="15.75" customHeight="1" x14ac:dyDescent="0.3">
      <c r="A6" s="8"/>
      <c r="B6" s="3"/>
      <c r="D6" s="3"/>
      <c r="J6" s="7" t="s">
        <v>4</v>
      </c>
    </row>
    <row r="7" spans="1:10" ht="18.75" customHeight="1" x14ac:dyDescent="0.25">
      <c r="B7" s="3"/>
      <c r="C7" s="67"/>
      <c r="D7" s="560" t="s">
        <v>5</v>
      </c>
      <c r="E7" s="590"/>
      <c r="F7" s="602"/>
      <c r="G7" s="554"/>
      <c r="H7" s="625"/>
      <c r="I7" s="626"/>
      <c r="J7" s="627"/>
    </row>
    <row r="8" spans="1:10" ht="18.75" customHeight="1" x14ac:dyDescent="0.25">
      <c r="B8" s="3"/>
      <c r="C8" s="3"/>
      <c r="D8" s="560" t="s">
        <v>6</v>
      </c>
      <c r="E8" s="592"/>
      <c r="F8" s="603"/>
      <c r="G8" s="554"/>
      <c r="H8" s="625" t="str">
        <f>""</f>
        <v/>
      </c>
      <c r="I8" s="626"/>
      <c r="J8" s="627"/>
    </row>
    <row r="9" spans="1:10" ht="18.75" customHeight="1" x14ac:dyDescent="0.25">
      <c r="D9" s="560" t="s">
        <v>8</v>
      </c>
      <c r="E9" s="592"/>
      <c r="F9" s="604"/>
      <c r="G9" s="554"/>
      <c r="H9" s="625"/>
      <c r="I9" s="628"/>
      <c r="J9" s="627"/>
    </row>
    <row r="10" spans="1:10" ht="28.5" customHeight="1" x14ac:dyDescent="0.3">
      <c r="A10" s="636" t="s">
        <v>678</v>
      </c>
      <c r="B10" s="555" t="s">
        <v>933</v>
      </c>
      <c r="C10" s="609" t="s">
        <v>908</v>
      </c>
      <c r="D10" s="617"/>
      <c r="E10" s="618"/>
      <c r="F10" s="629" t="s">
        <v>951</v>
      </c>
      <c r="G10" s="631"/>
      <c r="H10" s="609" t="s">
        <v>936</v>
      </c>
      <c r="I10" s="620"/>
      <c r="J10" s="621"/>
    </row>
    <row r="11" spans="1:10" ht="15.75" customHeight="1" x14ac:dyDescent="0.3">
      <c r="A11" s="637"/>
      <c r="B11" s="637"/>
      <c r="C11" s="170" t="s">
        <v>909</v>
      </c>
      <c r="D11" s="170" t="s">
        <v>910</v>
      </c>
      <c r="E11" s="170" t="s">
        <v>911</v>
      </c>
      <c r="F11" s="630" t="s">
        <v>937</v>
      </c>
      <c r="G11" s="630"/>
      <c r="H11" s="170" t="s">
        <v>909</v>
      </c>
      <c r="I11" s="170" t="s">
        <v>910</v>
      </c>
      <c r="J11" s="170" t="s">
        <v>911</v>
      </c>
    </row>
    <row r="12" spans="1:10" ht="13.5" customHeight="1" x14ac:dyDescent="0.3">
      <c r="A12" s="630"/>
      <c r="B12" s="630"/>
      <c r="C12" s="143">
        <v>1</v>
      </c>
      <c r="D12" s="143">
        <v>2</v>
      </c>
      <c r="E12" s="143">
        <v>3</v>
      </c>
      <c r="F12" s="143">
        <v>4</v>
      </c>
      <c r="G12" s="143">
        <v>5</v>
      </c>
      <c r="H12" s="143">
        <v>6</v>
      </c>
      <c r="I12" s="143">
        <v>7</v>
      </c>
      <c r="J12" s="143">
        <v>8</v>
      </c>
    </row>
    <row r="13" spans="1:10" ht="18.75" customHeight="1" x14ac:dyDescent="0.3">
      <c r="A13" s="88">
        <v>10</v>
      </c>
      <c r="B13" s="69" t="s">
        <v>938</v>
      </c>
      <c r="C13" s="24"/>
      <c r="D13" s="24"/>
      <c r="E13" s="24"/>
      <c r="F13" s="131">
        <v>0.18</v>
      </c>
      <c r="G13" s="170"/>
      <c r="H13" s="25">
        <f t="shared" ref="H13:H18" si="0">C13*F13</f>
        <v>0</v>
      </c>
      <c r="I13" s="25">
        <f t="shared" ref="I13:I18" si="1">D13*F13</f>
        <v>0</v>
      </c>
      <c r="J13" s="25">
        <f t="shared" ref="J13:J18" si="2">E13*F13</f>
        <v>0</v>
      </c>
    </row>
    <row r="14" spans="1:10" ht="18.75" customHeight="1" x14ac:dyDescent="0.3">
      <c r="A14" s="88">
        <v>20</v>
      </c>
      <c r="B14" s="69" t="s">
        <v>939</v>
      </c>
      <c r="C14" s="24"/>
      <c r="D14" s="24"/>
      <c r="E14" s="24"/>
      <c r="F14" s="131">
        <v>0.18</v>
      </c>
      <c r="G14" s="170"/>
      <c r="H14" s="25">
        <f t="shared" si="0"/>
        <v>0</v>
      </c>
      <c r="I14" s="25">
        <f t="shared" si="1"/>
        <v>0</v>
      </c>
      <c r="J14" s="25">
        <f t="shared" si="2"/>
        <v>0</v>
      </c>
    </row>
    <row r="15" spans="1:10" ht="18.75" customHeight="1" x14ac:dyDescent="0.3">
      <c r="A15" s="88">
        <v>30</v>
      </c>
      <c r="B15" s="69" t="s">
        <v>942</v>
      </c>
      <c r="C15" s="24"/>
      <c r="D15" s="24"/>
      <c r="E15" s="24"/>
      <c r="F15" s="131">
        <v>0.18</v>
      </c>
      <c r="G15" s="170"/>
      <c r="H15" s="25">
        <f t="shared" si="0"/>
        <v>0</v>
      </c>
      <c r="I15" s="25">
        <f t="shared" si="1"/>
        <v>0</v>
      </c>
      <c r="J15" s="25">
        <f t="shared" si="2"/>
        <v>0</v>
      </c>
    </row>
    <row r="16" spans="1:10" ht="18.75" customHeight="1" x14ac:dyDescent="0.3">
      <c r="A16" s="88">
        <v>40</v>
      </c>
      <c r="B16" s="69" t="s">
        <v>943</v>
      </c>
      <c r="C16" s="24"/>
      <c r="D16" s="24"/>
      <c r="E16" s="24"/>
      <c r="F16" s="131">
        <v>0.15</v>
      </c>
      <c r="G16" s="170"/>
      <c r="H16" s="25">
        <f t="shared" si="0"/>
        <v>0</v>
      </c>
      <c r="I16" s="25">
        <f t="shared" si="1"/>
        <v>0</v>
      </c>
      <c r="J16" s="25">
        <f t="shared" si="2"/>
        <v>0</v>
      </c>
    </row>
    <row r="17" spans="1:10" ht="18.75" customHeight="1" x14ac:dyDescent="0.3">
      <c r="A17" s="88">
        <v>50</v>
      </c>
      <c r="B17" s="69" t="s">
        <v>944</v>
      </c>
      <c r="C17" s="24"/>
      <c r="D17" s="24"/>
      <c r="E17" s="24"/>
      <c r="F17" s="131">
        <v>0.12</v>
      </c>
      <c r="G17" s="170"/>
      <c r="H17" s="25">
        <f t="shared" si="0"/>
        <v>0</v>
      </c>
      <c r="I17" s="25">
        <f t="shared" si="1"/>
        <v>0</v>
      </c>
      <c r="J17" s="25">
        <f t="shared" si="2"/>
        <v>0</v>
      </c>
    </row>
    <row r="18" spans="1:10" ht="18.75" customHeight="1" x14ac:dyDescent="0.25">
      <c r="A18" s="88">
        <v>60</v>
      </c>
      <c r="B18" s="69" t="s">
        <v>945</v>
      </c>
      <c r="C18" s="24"/>
      <c r="D18" s="24"/>
      <c r="E18" s="24"/>
      <c r="F18" s="131">
        <v>0.12</v>
      </c>
      <c r="G18" s="123"/>
      <c r="H18" s="25">
        <f t="shared" si="0"/>
        <v>0</v>
      </c>
      <c r="I18" s="25">
        <f t="shared" si="1"/>
        <v>0</v>
      </c>
      <c r="J18" s="25">
        <f t="shared" si="2"/>
        <v>0</v>
      </c>
    </row>
    <row r="19" spans="1:10" ht="51" customHeight="1" x14ac:dyDescent="0.25">
      <c r="A19" s="88">
        <v>70</v>
      </c>
      <c r="B19" s="181" t="s">
        <v>952</v>
      </c>
      <c r="C19" s="632"/>
      <c r="D19" s="633"/>
      <c r="E19" s="633"/>
      <c r="F19" s="633"/>
      <c r="G19" s="627"/>
      <c r="H19" s="25">
        <f>IF(SUM(H13:H18)&gt;0,SUM(H13:H18),0)</f>
        <v>0</v>
      </c>
      <c r="I19" s="25">
        <f>IF(SUM(I13:I18)&gt;0,SUM(I13:I18),0)</f>
        <v>0</v>
      </c>
      <c r="J19" s="25">
        <f>IF(SUM(J13:J18)&gt;0,SUM(J13:J18),0)</f>
        <v>0</v>
      </c>
    </row>
    <row r="20" spans="1:10" ht="33" customHeight="1" x14ac:dyDescent="0.3">
      <c r="A20" s="636" t="s">
        <v>678</v>
      </c>
      <c r="B20" s="555" t="s">
        <v>933</v>
      </c>
      <c r="C20" s="609" t="s">
        <v>953</v>
      </c>
      <c r="D20" s="620"/>
      <c r="E20" s="621"/>
      <c r="F20" s="629" t="s">
        <v>951</v>
      </c>
      <c r="G20" s="635" t="s">
        <v>954</v>
      </c>
      <c r="H20" s="622" t="s">
        <v>955</v>
      </c>
      <c r="I20" s="623"/>
      <c r="J20" s="624"/>
    </row>
    <row r="21" spans="1:10" ht="15" customHeight="1" x14ac:dyDescent="0.3">
      <c r="A21" s="637"/>
      <c r="B21" s="637"/>
      <c r="C21" s="170" t="s">
        <v>909</v>
      </c>
      <c r="D21" s="170" t="s">
        <v>910</v>
      </c>
      <c r="E21" s="170" t="s">
        <v>911</v>
      </c>
      <c r="F21" s="634" t="s">
        <v>937</v>
      </c>
      <c r="G21" s="634"/>
      <c r="H21" s="170" t="s">
        <v>909</v>
      </c>
      <c r="I21" s="170" t="s">
        <v>910</v>
      </c>
      <c r="J21" s="170" t="s">
        <v>911</v>
      </c>
    </row>
    <row r="22" spans="1:10" ht="15" customHeight="1" x14ac:dyDescent="0.3">
      <c r="A22" s="630"/>
      <c r="B22" s="630"/>
      <c r="C22" s="143">
        <v>1</v>
      </c>
      <c r="D22" s="143">
        <v>2</v>
      </c>
      <c r="E22" s="143">
        <v>3</v>
      </c>
      <c r="F22" s="143">
        <v>4</v>
      </c>
      <c r="G22" s="143">
        <v>5</v>
      </c>
      <c r="H22" s="143">
        <v>6</v>
      </c>
      <c r="I22" s="143">
        <v>7</v>
      </c>
      <c r="J22" s="143">
        <v>8</v>
      </c>
    </row>
    <row r="23" spans="1:10" ht="18.75" customHeight="1" x14ac:dyDescent="0.25">
      <c r="A23" s="88">
        <v>80</v>
      </c>
      <c r="B23" s="69" t="s">
        <v>940</v>
      </c>
      <c r="C23" s="24"/>
      <c r="D23" s="24"/>
      <c r="E23" s="24"/>
      <c r="F23" s="131">
        <v>0.12</v>
      </c>
      <c r="G23" s="182">
        <v>3.5000000000000003E-2</v>
      </c>
      <c r="H23" s="25">
        <f>C23*F23*G23</f>
        <v>0</v>
      </c>
      <c r="I23" s="25">
        <f>D23*F23*G23</f>
        <v>0</v>
      </c>
      <c r="J23" s="25">
        <f>E23*F23*G23</f>
        <v>0</v>
      </c>
    </row>
    <row r="24" spans="1:10" ht="18.75" customHeight="1" x14ac:dyDescent="0.25">
      <c r="A24" s="88">
        <v>90</v>
      </c>
      <c r="B24" s="69" t="s">
        <v>941</v>
      </c>
      <c r="C24" s="24"/>
      <c r="D24" s="24"/>
      <c r="E24" s="24"/>
      <c r="F24" s="131">
        <v>0.15</v>
      </c>
      <c r="G24" s="182">
        <v>3.5000000000000003E-2</v>
      </c>
      <c r="H24" s="25">
        <f>C24*F24*G24</f>
        <v>0</v>
      </c>
      <c r="I24" s="25">
        <f>D24*F24*G24</f>
        <v>0</v>
      </c>
      <c r="J24" s="25">
        <f>E24*F24*G24</f>
        <v>0</v>
      </c>
    </row>
    <row r="25" spans="1:10" ht="52.5" customHeight="1" x14ac:dyDescent="0.25">
      <c r="A25" s="88">
        <v>100</v>
      </c>
      <c r="B25" s="111" t="s">
        <v>956</v>
      </c>
      <c r="C25" s="123"/>
      <c r="D25" s="123"/>
      <c r="E25" s="123"/>
      <c r="F25" s="123"/>
      <c r="G25" s="123"/>
      <c r="H25" s="25">
        <f>IF(SUM(H23:H24)&gt;0,SUM(H23:H24),0)</f>
        <v>0</v>
      </c>
      <c r="I25" s="25">
        <f>IF(SUM(I23:I24)&gt;0,SUM(I23:I24),0)</f>
        <v>0</v>
      </c>
      <c r="J25" s="25">
        <f>IF(SUM(J23:J24)&gt;0,SUM(J23:J24),0)</f>
        <v>0</v>
      </c>
    </row>
    <row r="26" spans="1:10" ht="21" customHeight="1" x14ac:dyDescent="0.25">
      <c r="A26" s="88">
        <v>110</v>
      </c>
      <c r="B26" s="108" t="s">
        <v>926</v>
      </c>
      <c r="C26" s="183"/>
      <c r="D26" s="123"/>
      <c r="E26" s="123"/>
      <c r="F26" s="123"/>
      <c r="G26" s="123"/>
      <c r="H26" s="123"/>
      <c r="I26" s="123"/>
      <c r="J26" s="28">
        <f>COUNTIF(H19:J19,"&gt;0")</f>
        <v>0</v>
      </c>
    </row>
    <row r="27" spans="1:10" ht="45.75" customHeight="1" x14ac:dyDescent="0.25">
      <c r="A27" s="88">
        <v>120</v>
      </c>
      <c r="B27" s="111" t="s">
        <v>957</v>
      </c>
      <c r="C27" s="123"/>
      <c r="D27" s="123"/>
      <c r="E27" s="123"/>
      <c r="F27" s="123"/>
      <c r="G27" s="123"/>
      <c r="H27" s="123"/>
      <c r="I27" s="123"/>
      <c r="J27" s="184" t="e">
        <f>(H19+I19+J19+H25+I25+J25)/J26</f>
        <v>#DIV/0!</v>
      </c>
    </row>
    <row r="28" spans="1:10" ht="37.5" customHeight="1" x14ac:dyDescent="0.25">
      <c r="A28" s="88">
        <v>130</v>
      </c>
      <c r="B28" s="111" t="s">
        <v>958</v>
      </c>
      <c r="C28" s="123"/>
      <c r="D28" s="123"/>
      <c r="E28" s="123"/>
      <c r="F28" s="123"/>
      <c r="G28" s="123"/>
      <c r="H28" s="123"/>
      <c r="I28" s="123"/>
      <c r="J28" s="185" t="e">
        <f>J27*12.5</f>
        <v>#DIV/0!</v>
      </c>
    </row>
    <row r="30" spans="1:10" ht="15" customHeight="1" x14ac:dyDescent="0.35">
      <c r="A30" s="175" t="s">
        <v>929</v>
      </c>
      <c r="B30" s="186"/>
    </row>
  </sheetData>
  <mergeCells count="19">
    <mergeCell ref="A10:A12"/>
    <mergeCell ref="B10:B12"/>
    <mergeCell ref="A20:A22"/>
    <mergeCell ref="B20:B22"/>
    <mergeCell ref="C10:E10"/>
    <mergeCell ref="H10:J10"/>
    <mergeCell ref="C20:E20"/>
    <mergeCell ref="H20:J20"/>
    <mergeCell ref="D7:G7"/>
    <mergeCell ref="D8:G8"/>
    <mergeCell ref="D9:G9"/>
    <mergeCell ref="H7:J7"/>
    <mergeCell ref="H8:J8"/>
    <mergeCell ref="H9:J9"/>
    <mergeCell ref="F10:F11"/>
    <mergeCell ref="G10:G11"/>
    <mergeCell ref="C19:G19"/>
    <mergeCell ref="F20:F21"/>
    <mergeCell ref="G20:G21"/>
  </mergeCells>
  <pageMargins left="0.20833333333333334" right="0.20833333333333334" top="0.42708333333333331" bottom="0.33333333333333331" header="0.29166666666666669" footer="0.29166666666666669"/>
  <pageSetup orientation="landscape" useFirstPageNumber="1"/>
  <headerFooter>
    <oddHeader>&amp;L&amp;"Aptos"&amp;10&amp;K7FAA39 | DNB PUBLIC |&amp;1#_x000D_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ADD8E6"/>
  </sheetPr>
  <dimension ref="A1:E36"/>
  <sheetViews>
    <sheetView workbookViewId="0">
      <selection activeCell="E33" sqref="E33"/>
    </sheetView>
  </sheetViews>
  <sheetFormatPr defaultColWidth="9.08984375" defaultRowHeight="12.75" customHeight="1" x14ac:dyDescent="0.25"/>
  <cols>
    <col min="1" max="1" width="6.453125" style="54" customWidth="1"/>
    <col min="2" max="2" width="55.54296875" style="54" customWidth="1"/>
    <col min="3" max="3" width="33" style="54" customWidth="1"/>
    <col min="4" max="4" width="32.453125" style="54" customWidth="1"/>
    <col min="5" max="5" width="22" style="54" customWidth="1"/>
    <col min="6" max="6" width="9.08984375" style="1" customWidth="1"/>
    <col min="7" max="16384" width="9.08984375" style="1"/>
  </cols>
  <sheetData>
    <row r="1" spans="1:5" ht="15.75" customHeight="1" x14ac:dyDescent="0.35">
      <c r="A1" s="5" t="s">
        <v>421</v>
      </c>
      <c r="E1" s="187" t="s">
        <v>959</v>
      </c>
    </row>
    <row r="2" spans="1:5" ht="15.75" customHeight="1" x14ac:dyDescent="0.35">
      <c r="A2" s="5"/>
      <c r="C2" s="3"/>
      <c r="E2" s="188"/>
    </row>
    <row r="3" spans="1:5" ht="15.75" customHeight="1" x14ac:dyDescent="0.35">
      <c r="A3" s="5" t="s">
        <v>1</v>
      </c>
      <c r="C3" s="3"/>
      <c r="D3" s="3"/>
      <c r="E3" s="4" t="s">
        <v>960</v>
      </c>
    </row>
    <row r="4" spans="1:5" ht="15.75" customHeight="1" x14ac:dyDescent="0.35">
      <c r="B4" s="67"/>
      <c r="C4" s="67"/>
      <c r="D4" s="3"/>
      <c r="E4" s="4" t="s">
        <v>961</v>
      </c>
    </row>
    <row r="5" spans="1:5" ht="15.75" customHeight="1" x14ac:dyDescent="0.35">
      <c r="A5" s="5" t="s">
        <v>3</v>
      </c>
      <c r="B5" s="67"/>
      <c r="C5" s="67"/>
      <c r="D5" s="3"/>
      <c r="E5" s="7" t="s">
        <v>2</v>
      </c>
    </row>
    <row r="6" spans="1:5" ht="15.75" customHeight="1" x14ac:dyDescent="0.3">
      <c r="A6" s="8"/>
      <c r="B6" s="3"/>
      <c r="D6" s="3"/>
      <c r="E6" s="7" t="s">
        <v>4</v>
      </c>
    </row>
    <row r="7" spans="1:5" ht="18.75" customHeight="1" x14ac:dyDescent="0.3">
      <c r="B7" s="3"/>
      <c r="C7" s="73" t="s">
        <v>5</v>
      </c>
      <c r="D7" s="560"/>
      <c r="E7" s="641"/>
    </row>
    <row r="8" spans="1:5" ht="18.75" customHeight="1" x14ac:dyDescent="0.3">
      <c r="B8" s="3"/>
      <c r="C8" s="73" t="s">
        <v>6</v>
      </c>
      <c r="D8" s="578" t="str">
        <f>""</f>
        <v/>
      </c>
      <c r="E8" s="641"/>
    </row>
    <row r="9" spans="1:5" ht="18.75" customHeight="1" x14ac:dyDescent="0.3">
      <c r="A9" s="600" t="s">
        <v>678</v>
      </c>
      <c r="B9" s="555" t="s">
        <v>679</v>
      </c>
      <c r="C9" s="73" t="s">
        <v>8</v>
      </c>
      <c r="D9" s="578"/>
      <c r="E9" s="641"/>
    </row>
    <row r="10" spans="1:5" ht="14.25" customHeight="1" x14ac:dyDescent="0.3">
      <c r="A10" s="642"/>
      <c r="B10" s="642" t="s">
        <v>962</v>
      </c>
      <c r="C10" s="168">
        <v>1</v>
      </c>
      <c r="D10" s="168">
        <v>2</v>
      </c>
      <c r="E10" s="168">
        <v>3</v>
      </c>
    </row>
    <row r="11" spans="1:5" ht="39" customHeight="1" x14ac:dyDescent="0.3">
      <c r="A11" s="643" t="s">
        <v>829</v>
      </c>
      <c r="B11" s="643"/>
      <c r="C11" s="144" t="s">
        <v>963</v>
      </c>
      <c r="D11" s="144" t="s">
        <v>964</v>
      </c>
      <c r="E11" s="189" t="s">
        <v>965</v>
      </c>
    </row>
    <row r="12" spans="1:5" ht="17.25" customHeight="1" x14ac:dyDescent="0.3">
      <c r="A12" s="145"/>
      <c r="B12" s="153" t="s">
        <v>966</v>
      </c>
      <c r="C12" s="123"/>
      <c r="D12" s="631"/>
      <c r="E12" s="190"/>
    </row>
    <row r="13" spans="1:5" ht="17.25" customHeight="1" x14ac:dyDescent="0.3">
      <c r="A13" s="88">
        <v>10</v>
      </c>
      <c r="B13" s="191" t="s">
        <v>967</v>
      </c>
      <c r="C13" s="192">
        <f>'SS 1H-1 Spec Intr Rate Risk'!H30</f>
        <v>0</v>
      </c>
      <c r="D13" s="645"/>
      <c r="E13" s="190"/>
    </row>
    <row r="14" spans="1:5" ht="17.25" customHeight="1" x14ac:dyDescent="0.3">
      <c r="A14" s="88">
        <v>20</v>
      </c>
      <c r="B14" s="191" t="s">
        <v>968</v>
      </c>
      <c r="C14" s="192">
        <f>'SS 1H-3 Gen Intr Rate Summary'!H21</f>
        <v>0</v>
      </c>
      <c r="D14" s="645"/>
      <c r="E14" s="190"/>
    </row>
    <row r="15" spans="1:5" ht="17.25" customHeight="1" x14ac:dyDescent="0.3">
      <c r="A15" s="88">
        <v>30</v>
      </c>
      <c r="B15" s="191" t="s">
        <v>969</v>
      </c>
      <c r="C15" s="192">
        <f>'SS1L Options Risk'!C29</f>
        <v>0</v>
      </c>
      <c r="D15" s="644"/>
      <c r="E15" s="190"/>
    </row>
    <row r="16" spans="1:5" ht="17.25" customHeight="1" x14ac:dyDescent="0.3">
      <c r="A16" s="88">
        <v>40</v>
      </c>
      <c r="B16" s="191" t="s">
        <v>970</v>
      </c>
      <c r="C16" s="183"/>
      <c r="D16" s="192">
        <f>SUM(C13+C14+C15)</f>
        <v>0</v>
      </c>
      <c r="E16" s="190"/>
    </row>
    <row r="17" spans="1:5" ht="17.25" customHeight="1" x14ac:dyDescent="0.3">
      <c r="A17" s="107"/>
      <c r="B17" s="153" t="s">
        <v>971</v>
      </c>
      <c r="C17" s="123"/>
      <c r="D17" s="631"/>
      <c r="E17" s="190"/>
    </row>
    <row r="18" spans="1:5" ht="17.25" customHeight="1" x14ac:dyDescent="0.3">
      <c r="A18" s="88">
        <v>50</v>
      </c>
      <c r="B18" s="191" t="s">
        <v>972</v>
      </c>
      <c r="C18" s="192">
        <f>'SS 1I-2 Equity Risk Summary'!C25</f>
        <v>0</v>
      </c>
      <c r="D18" s="645"/>
      <c r="E18" s="190"/>
    </row>
    <row r="19" spans="1:5" ht="17.25" customHeight="1" x14ac:dyDescent="0.3">
      <c r="A19" s="88">
        <v>60</v>
      </c>
      <c r="B19" s="191" t="s">
        <v>973</v>
      </c>
      <c r="C19" s="192">
        <f>'SS 1I-2 Equity Risk Summary'!D26</f>
        <v>0</v>
      </c>
      <c r="D19" s="645"/>
      <c r="E19" s="190"/>
    </row>
    <row r="20" spans="1:5" ht="17.25" customHeight="1" x14ac:dyDescent="0.3">
      <c r="A20" s="88">
        <v>70</v>
      </c>
      <c r="B20" s="191" t="s">
        <v>974</v>
      </c>
      <c r="C20" s="192">
        <f>'SS1L Options Risk'!C30</f>
        <v>0</v>
      </c>
      <c r="D20" s="644"/>
      <c r="E20" s="190"/>
    </row>
    <row r="21" spans="1:5" ht="17.25" customHeight="1" x14ac:dyDescent="0.3">
      <c r="A21" s="88">
        <v>80</v>
      </c>
      <c r="B21" s="191" t="s">
        <v>975</v>
      </c>
      <c r="C21" s="183"/>
      <c r="D21" s="192">
        <f>SUM(C18+C19+C20)</f>
        <v>0</v>
      </c>
      <c r="E21" s="190"/>
    </row>
    <row r="22" spans="1:5" ht="17.25" customHeight="1" x14ac:dyDescent="0.3">
      <c r="A22" s="107"/>
      <c r="B22" s="153" t="s">
        <v>976</v>
      </c>
      <c r="C22" s="123"/>
      <c r="D22" s="631"/>
      <c r="E22" s="190"/>
    </row>
    <row r="23" spans="1:5" ht="17.25" customHeight="1" x14ac:dyDescent="0.3">
      <c r="A23" s="88">
        <v>90</v>
      </c>
      <c r="B23" s="191" t="s">
        <v>977</v>
      </c>
      <c r="C23" s="192">
        <f>'SS1J Foreign exch Risk II '!K37</f>
        <v>0</v>
      </c>
      <c r="D23" s="645"/>
      <c r="E23" s="190"/>
    </row>
    <row r="24" spans="1:5" ht="17.25" customHeight="1" x14ac:dyDescent="0.3">
      <c r="A24" s="88">
        <v>100</v>
      </c>
      <c r="B24" s="191" t="s">
        <v>978</v>
      </c>
      <c r="C24" s="192">
        <f>'SS1L Options Risk'!C31</f>
        <v>0</v>
      </c>
      <c r="D24" s="644"/>
      <c r="E24" s="190"/>
    </row>
    <row r="25" spans="1:5" ht="17.25" customHeight="1" x14ac:dyDescent="0.3">
      <c r="A25" s="88">
        <v>110</v>
      </c>
      <c r="B25" s="191" t="s">
        <v>979</v>
      </c>
      <c r="C25" s="128"/>
      <c r="D25" s="192">
        <f>SUM(C23+C24)</f>
        <v>0</v>
      </c>
      <c r="E25" s="190"/>
    </row>
    <row r="26" spans="1:5" ht="17.25" customHeight="1" x14ac:dyDescent="0.3">
      <c r="A26" s="107"/>
      <c r="B26" s="153" t="s">
        <v>980</v>
      </c>
      <c r="C26" s="123"/>
      <c r="D26" s="631"/>
      <c r="E26" s="190"/>
    </row>
    <row r="27" spans="1:5" ht="17.25" customHeight="1" x14ac:dyDescent="0.3">
      <c r="A27" s="88">
        <v>120</v>
      </c>
      <c r="B27" s="191" t="s">
        <v>981</v>
      </c>
      <c r="C27" s="25">
        <f>'SS1K Commodities Risk'!H54</f>
        <v>0</v>
      </c>
      <c r="D27" s="645"/>
      <c r="E27" s="190"/>
    </row>
    <row r="28" spans="1:5" ht="17.25" customHeight="1" x14ac:dyDescent="0.3">
      <c r="A28" s="88">
        <v>130</v>
      </c>
      <c r="B28" s="191" t="s">
        <v>982</v>
      </c>
      <c r="C28" s="25">
        <f>'SS1L Options Risk'!C32</f>
        <v>0</v>
      </c>
      <c r="D28" s="644"/>
      <c r="E28" s="190"/>
    </row>
    <row r="29" spans="1:5" ht="17.25" customHeight="1" x14ac:dyDescent="0.3">
      <c r="A29" s="88">
        <v>140</v>
      </c>
      <c r="B29" s="191" t="s">
        <v>983</v>
      </c>
      <c r="C29" s="193"/>
      <c r="D29" s="25">
        <f>SUM(C27+C28)</f>
        <v>0</v>
      </c>
      <c r="E29" s="190"/>
    </row>
    <row r="30" spans="1:5" ht="36" customHeight="1" x14ac:dyDescent="0.25">
      <c r="A30" s="88">
        <v>150</v>
      </c>
      <c r="B30" s="149" t="s">
        <v>984</v>
      </c>
      <c r="C30" s="193"/>
      <c r="D30" s="25">
        <f>SUM(D16+D21+D25+D29)</f>
        <v>0</v>
      </c>
      <c r="E30" s="190"/>
    </row>
    <row r="31" spans="1:5" ht="22.5" customHeight="1" x14ac:dyDescent="0.25">
      <c r="A31" s="88">
        <v>160</v>
      </c>
      <c r="B31" s="9" t="s">
        <v>985</v>
      </c>
      <c r="C31" s="194">
        <v>12.5</v>
      </c>
      <c r="D31" s="631"/>
      <c r="E31" s="190"/>
    </row>
    <row r="32" spans="1:5" ht="41.25" customHeight="1" x14ac:dyDescent="0.3">
      <c r="A32" s="88">
        <v>170</v>
      </c>
      <c r="B32" s="149" t="s">
        <v>986</v>
      </c>
      <c r="C32" s="128"/>
      <c r="D32" s="644"/>
      <c r="E32" s="28">
        <f>D30*C31</f>
        <v>0</v>
      </c>
    </row>
    <row r="33" spans="1:5" ht="26.25" customHeight="1" x14ac:dyDescent="0.25">
      <c r="A33" s="88">
        <v>180</v>
      </c>
      <c r="B33" s="640" t="s">
        <v>987</v>
      </c>
      <c r="C33" s="639"/>
      <c r="D33" s="541"/>
      <c r="E33" s="28" t="str">
        <f>IF(AND('Balance sheet'!H173*0.01&gt;D30,D30&lt;100),31,"-")</f>
        <v>-</v>
      </c>
    </row>
    <row r="34" spans="1:5" ht="30" customHeight="1" x14ac:dyDescent="0.25">
      <c r="A34" s="88">
        <v>190</v>
      </c>
      <c r="B34" s="638" t="s">
        <v>988</v>
      </c>
      <c r="C34" s="639"/>
      <c r="D34" s="541"/>
      <c r="E34" s="28" t="str">
        <f>IF(AND(E36*0.05&gt;D30,D30&gt;100),32,"-")</f>
        <v>-</v>
      </c>
    </row>
    <row r="35" spans="1:5" ht="32.25" customHeight="1" x14ac:dyDescent="0.25">
      <c r="A35" s="88">
        <v>200</v>
      </c>
      <c r="B35" s="638" t="s">
        <v>989</v>
      </c>
      <c r="C35" s="639"/>
      <c r="D35" s="541"/>
      <c r="E35" s="24"/>
    </row>
    <row r="36" spans="1:5" ht="21" customHeight="1" x14ac:dyDescent="0.25">
      <c r="A36" s="88">
        <v>210</v>
      </c>
      <c r="B36" s="9" t="s">
        <v>990</v>
      </c>
      <c r="C36" s="646"/>
      <c r="D36" s="627"/>
      <c r="E36" s="28">
        <f>0.08*'SS 1A CAR'!D17</f>
        <v>0</v>
      </c>
    </row>
  </sheetData>
  <mergeCells count="14">
    <mergeCell ref="C36:D36"/>
    <mergeCell ref="A9:A11"/>
    <mergeCell ref="B9:B11"/>
    <mergeCell ref="D7:E7"/>
    <mergeCell ref="D31:D32"/>
    <mergeCell ref="D26:D28"/>
    <mergeCell ref="D22:D24"/>
    <mergeCell ref="D17:D20"/>
    <mergeCell ref="D12:D15"/>
    <mergeCell ref="B35:D35"/>
    <mergeCell ref="B33:D33"/>
    <mergeCell ref="B34:D34"/>
    <mergeCell ref="D8:E8"/>
    <mergeCell ref="D9:E9"/>
  </mergeCells>
  <pageMargins left="0.21875" right="0.15625" top="0.54166666666666663" bottom="0.40625" header="0.29166666666666669" footer="0.29166666666666669"/>
  <pageSetup orientation="portrait" useFirstPageNumber="1"/>
  <headerFooter>
    <oddHeader>&amp;L&amp;"Aptos"&amp;10&amp;K7FAA39 | DNB PUBLIC |&amp;1#_x000D_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32"/>
  <sheetViews>
    <sheetView workbookViewId="0">
      <selection activeCell="H30" sqref="H30"/>
    </sheetView>
  </sheetViews>
  <sheetFormatPr defaultColWidth="9.08984375" defaultRowHeight="12.75" customHeight="1" x14ac:dyDescent="0.25"/>
  <cols>
    <col min="1" max="2" width="6.81640625" style="54" customWidth="1"/>
    <col min="3" max="3" width="65" style="54" customWidth="1"/>
    <col min="4" max="4" width="12.7265625" style="54" customWidth="1"/>
    <col min="5" max="6" width="15.26953125" style="54" customWidth="1"/>
    <col min="7" max="7" width="14.81640625" style="54" customWidth="1"/>
    <col min="8" max="8" width="15.453125" style="54" customWidth="1"/>
    <col min="9" max="9" width="9.08984375" style="1" customWidth="1"/>
    <col min="10" max="16384" width="9.08984375" style="1"/>
  </cols>
  <sheetData>
    <row r="1" spans="1:8" ht="15.75" customHeight="1" x14ac:dyDescent="0.35">
      <c r="A1" s="5" t="s">
        <v>421</v>
      </c>
      <c r="H1" s="187" t="s">
        <v>991</v>
      </c>
    </row>
    <row r="2" spans="1:8" ht="15.75" customHeight="1" x14ac:dyDescent="0.35">
      <c r="A2" s="5"/>
      <c r="C2" s="3"/>
      <c r="H2" s="187"/>
    </row>
    <row r="3" spans="1:8" ht="15.75" customHeight="1" x14ac:dyDescent="0.35">
      <c r="A3" s="5" t="s">
        <v>1</v>
      </c>
      <c r="C3" s="3"/>
      <c r="D3" s="3"/>
      <c r="H3" s="4" t="s">
        <v>992</v>
      </c>
    </row>
    <row r="4" spans="1:8" ht="15.75" customHeight="1" x14ac:dyDescent="0.3">
      <c r="B4" s="67"/>
      <c r="C4" s="67"/>
      <c r="D4" s="3"/>
      <c r="H4" s="7" t="s">
        <v>993</v>
      </c>
    </row>
    <row r="5" spans="1:8" ht="15.75" customHeight="1" x14ac:dyDescent="0.35">
      <c r="A5" s="5" t="s">
        <v>3</v>
      </c>
      <c r="B5" s="67"/>
      <c r="C5" s="67"/>
      <c r="D5" s="3"/>
      <c r="E5" s="67"/>
      <c r="H5" s="7" t="s">
        <v>2</v>
      </c>
    </row>
    <row r="6" spans="1:8" ht="15.75" customHeight="1" x14ac:dyDescent="0.3">
      <c r="A6" s="8"/>
      <c r="B6" s="3"/>
      <c r="D6" s="3"/>
      <c r="E6" s="67"/>
      <c r="H6" s="7" t="s">
        <v>4</v>
      </c>
    </row>
    <row r="7" spans="1:8" ht="18.75" customHeight="1" x14ac:dyDescent="0.25">
      <c r="B7" s="3"/>
      <c r="D7" s="73" t="s">
        <v>5</v>
      </c>
      <c r="E7" s="166"/>
      <c r="F7" s="578"/>
      <c r="G7" s="648"/>
      <c r="H7" s="649"/>
    </row>
    <row r="8" spans="1:8" ht="18.75" customHeight="1" x14ac:dyDescent="0.25">
      <c r="B8" s="3"/>
      <c r="D8" s="560" t="s">
        <v>6</v>
      </c>
      <c r="E8" s="554"/>
      <c r="F8" s="545" t="str">
        <f>""</f>
        <v/>
      </c>
      <c r="G8" s="648"/>
      <c r="H8" s="649"/>
    </row>
    <row r="9" spans="1:8" ht="18.75" customHeight="1" x14ac:dyDescent="0.25">
      <c r="D9" s="560" t="s">
        <v>8</v>
      </c>
      <c r="E9" s="554"/>
      <c r="F9" s="586"/>
      <c r="G9" s="648"/>
      <c r="H9" s="649"/>
    </row>
    <row r="10" spans="1:8" ht="15" customHeight="1" x14ac:dyDescent="0.3">
      <c r="A10" s="600" t="s">
        <v>678</v>
      </c>
      <c r="B10" s="650" t="s">
        <v>994</v>
      </c>
      <c r="C10" s="651"/>
      <c r="D10" s="143">
        <v>1</v>
      </c>
      <c r="E10" s="143">
        <v>2</v>
      </c>
      <c r="F10" s="143">
        <v>3</v>
      </c>
      <c r="G10" s="143">
        <v>4</v>
      </c>
      <c r="H10" s="143">
        <v>5</v>
      </c>
    </row>
    <row r="11" spans="1:8" ht="15" customHeight="1" x14ac:dyDescent="0.25">
      <c r="A11" s="647"/>
      <c r="B11" s="652"/>
      <c r="C11" s="653" t="s">
        <v>994</v>
      </c>
      <c r="D11" s="657" t="s">
        <v>995</v>
      </c>
      <c r="E11" s="658"/>
      <c r="F11" s="629" t="s">
        <v>996</v>
      </c>
      <c r="G11" s="629" t="s">
        <v>997</v>
      </c>
      <c r="H11" s="629" t="s">
        <v>998</v>
      </c>
    </row>
    <row r="12" spans="1:8" ht="16.5" customHeight="1" x14ac:dyDescent="0.25">
      <c r="A12" s="647"/>
      <c r="B12" s="652"/>
      <c r="C12" s="653"/>
      <c r="D12" s="659"/>
      <c r="E12" s="655"/>
      <c r="F12" s="656" t="s">
        <v>999</v>
      </c>
      <c r="G12" s="656" t="s">
        <v>1000</v>
      </c>
      <c r="H12" s="645" t="s">
        <v>1001</v>
      </c>
    </row>
    <row r="13" spans="1:8" ht="18.75" customHeight="1" x14ac:dyDescent="0.25">
      <c r="A13" s="643"/>
      <c r="B13" s="654"/>
      <c r="C13" s="655"/>
      <c r="D13" s="163" t="s">
        <v>1002</v>
      </c>
      <c r="E13" s="163" t="s">
        <v>1003</v>
      </c>
      <c r="F13" s="613" t="s">
        <v>1004</v>
      </c>
      <c r="G13" s="643"/>
      <c r="H13" s="613" t="s">
        <v>1005</v>
      </c>
    </row>
    <row r="14" spans="1:8" ht="17.25" customHeight="1" x14ac:dyDescent="0.3">
      <c r="A14" s="169"/>
      <c r="B14" s="153" t="s">
        <v>1006</v>
      </c>
      <c r="C14" s="153"/>
      <c r="D14" s="660"/>
      <c r="E14" s="660"/>
      <c r="F14" s="660"/>
      <c r="G14" s="660"/>
      <c r="H14" s="661"/>
    </row>
    <row r="15" spans="1:8" ht="17.25" customHeight="1" x14ac:dyDescent="0.3">
      <c r="A15" s="88">
        <v>10</v>
      </c>
      <c r="B15" s="195">
        <v>1.1000000000000001</v>
      </c>
      <c r="C15" s="69" t="s">
        <v>1007</v>
      </c>
      <c r="D15" s="24"/>
      <c r="E15" s="24"/>
      <c r="F15" s="25">
        <f t="shared" ref="F15:F21" si="0">D15+E15</f>
        <v>0</v>
      </c>
      <c r="G15" s="196">
        <v>0</v>
      </c>
      <c r="H15" s="25">
        <f t="shared" ref="H15:H21" si="1">F15*G15</f>
        <v>0</v>
      </c>
    </row>
    <row r="16" spans="1:8" ht="17.25" customHeight="1" x14ac:dyDescent="0.3">
      <c r="A16" s="88">
        <v>20</v>
      </c>
      <c r="B16" s="195">
        <v>1.2</v>
      </c>
      <c r="C16" s="69" t="s">
        <v>1008</v>
      </c>
      <c r="D16" s="24"/>
      <c r="E16" s="24"/>
      <c r="F16" s="25">
        <f t="shared" si="0"/>
        <v>0</v>
      </c>
      <c r="G16" s="196">
        <v>2.5000000000000001E-3</v>
      </c>
      <c r="H16" s="25">
        <f t="shared" si="1"/>
        <v>0</v>
      </c>
    </row>
    <row r="17" spans="1:8" ht="17.25" customHeight="1" x14ac:dyDescent="0.3">
      <c r="A17" s="88">
        <v>30</v>
      </c>
      <c r="B17" s="195">
        <v>1.3</v>
      </c>
      <c r="C17" s="69" t="s">
        <v>1009</v>
      </c>
      <c r="D17" s="24"/>
      <c r="E17" s="24"/>
      <c r="F17" s="25">
        <f t="shared" si="0"/>
        <v>0</v>
      </c>
      <c r="G17" s="196">
        <v>0.01</v>
      </c>
      <c r="H17" s="25">
        <f t="shared" si="1"/>
        <v>0</v>
      </c>
    </row>
    <row r="18" spans="1:8" ht="17.25" customHeight="1" x14ac:dyDescent="0.3">
      <c r="A18" s="88">
        <v>40</v>
      </c>
      <c r="B18" s="195">
        <v>1.4</v>
      </c>
      <c r="C18" s="69" t="s">
        <v>1010</v>
      </c>
      <c r="D18" s="24"/>
      <c r="E18" s="24"/>
      <c r="F18" s="25">
        <f t="shared" si="0"/>
        <v>0</v>
      </c>
      <c r="G18" s="196">
        <v>1.6E-2</v>
      </c>
      <c r="H18" s="25">
        <f t="shared" si="1"/>
        <v>0</v>
      </c>
    </row>
    <row r="19" spans="1:8" ht="17.25" customHeight="1" x14ac:dyDescent="0.3">
      <c r="A19" s="88">
        <v>50</v>
      </c>
      <c r="B19" s="195">
        <v>1.5</v>
      </c>
      <c r="C19" s="69" t="s">
        <v>1011</v>
      </c>
      <c r="D19" s="24"/>
      <c r="E19" s="24"/>
      <c r="F19" s="25">
        <f t="shared" si="0"/>
        <v>0</v>
      </c>
      <c r="G19" s="196">
        <v>0.08</v>
      </c>
      <c r="H19" s="25">
        <f t="shared" si="1"/>
        <v>0</v>
      </c>
    </row>
    <row r="20" spans="1:8" ht="17.25" customHeight="1" x14ac:dyDescent="0.3">
      <c r="A20" s="88">
        <v>60</v>
      </c>
      <c r="B20" s="195">
        <v>1.6</v>
      </c>
      <c r="C20" s="69" t="s">
        <v>1012</v>
      </c>
      <c r="D20" s="24"/>
      <c r="E20" s="24"/>
      <c r="F20" s="25">
        <f t="shared" si="0"/>
        <v>0</v>
      </c>
      <c r="G20" s="196">
        <v>0.12</v>
      </c>
      <c r="H20" s="25">
        <f t="shared" si="1"/>
        <v>0</v>
      </c>
    </row>
    <row r="21" spans="1:8" ht="17.25" customHeight="1" x14ac:dyDescent="0.3">
      <c r="A21" s="88">
        <v>70</v>
      </c>
      <c r="B21" s="195">
        <v>1.7</v>
      </c>
      <c r="C21" s="69" t="s">
        <v>1013</v>
      </c>
      <c r="D21" s="24"/>
      <c r="E21" s="24"/>
      <c r="F21" s="25">
        <f t="shared" si="0"/>
        <v>0</v>
      </c>
      <c r="G21" s="196">
        <v>0.08</v>
      </c>
      <c r="H21" s="25">
        <f t="shared" si="1"/>
        <v>0</v>
      </c>
    </row>
    <row r="22" spans="1:8" ht="17.25" customHeight="1" x14ac:dyDescent="0.3">
      <c r="A22" s="107"/>
      <c r="B22" s="9" t="s">
        <v>1014</v>
      </c>
      <c r="C22" s="9"/>
      <c r="D22" s="128"/>
      <c r="E22" s="128"/>
      <c r="F22" s="128"/>
      <c r="G22" s="196"/>
      <c r="H22" s="128"/>
    </row>
    <row r="23" spans="1:8" ht="17.25" customHeight="1" x14ac:dyDescent="0.3">
      <c r="A23" s="88">
        <v>80</v>
      </c>
      <c r="B23" s="195">
        <v>2.1</v>
      </c>
      <c r="C23" s="69" t="s">
        <v>1015</v>
      </c>
      <c r="D23" s="24"/>
      <c r="E23" s="24"/>
      <c r="F23" s="25">
        <f>D23+E23</f>
        <v>0</v>
      </c>
      <c r="G23" s="196">
        <v>2.5000000000000001E-3</v>
      </c>
      <c r="H23" s="25">
        <f>F23*G23</f>
        <v>0</v>
      </c>
    </row>
    <row r="24" spans="1:8" ht="17.25" customHeight="1" x14ac:dyDescent="0.3">
      <c r="A24" s="88">
        <v>90</v>
      </c>
      <c r="B24" s="195">
        <v>2.2000000000000002</v>
      </c>
      <c r="C24" s="69" t="s">
        <v>1016</v>
      </c>
      <c r="D24" s="24"/>
      <c r="E24" s="24"/>
      <c r="F24" s="25">
        <f>D24+E24</f>
        <v>0</v>
      </c>
      <c r="G24" s="196">
        <v>0.01</v>
      </c>
      <c r="H24" s="25">
        <f>F24*G24</f>
        <v>0</v>
      </c>
    </row>
    <row r="25" spans="1:8" ht="17.25" customHeight="1" x14ac:dyDescent="0.3">
      <c r="A25" s="88">
        <v>100</v>
      </c>
      <c r="B25" s="195">
        <v>2.2999999999999998</v>
      </c>
      <c r="C25" s="69" t="s">
        <v>1017</v>
      </c>
      <c r="D25" s="24"/>
      <c r="E25" s="24"/>
      <c r="F25" s="25">
        <f>D25+E25</f>
        <v>0</v>
      </c>
      <c r="G25" s="196">
        <v>1.6E-2</v>
      </c>
      <c r="H25" s="25">
        <f>F25*G25</f>
        <v>0</v>
      </c>
    </row>
    <row r="26" spans="1:8" ht="17.25" customHeight="1" x14ac:dyDescent="0.3">
      <c r="A26" s="107"/>
      <c r="B26" s="9" t="s">
        <v>1018</v>
      </c>
      <c r="C26" s="83"/>
      <c r="D26" s="128"/>
      <c r="E26" s="128"/>
      <c r="F26" s="128"/>
      <c r="G26" s="196"/>
      <c r="H26" s="128"/>
    </row>
    <row r="27" spans="1:8" ht="17.25" customHeight="1" x14ac:dyDescent="0.3">
      <c r="A27" s="88">
        <v>110</v>
      </c>
      <c r="B27" s="195">
        <v>3.1</v>
      </c>
      <c r="C27" s="69" t="s">
        <v>1019</v>
      </c>
      <c r="D27" s="24"/>
      <c r="E27" s="24"/>
      <c r="F27" s="25">
        <f>D27+E27</f>
        <v>0</v>
      </c>
      <c r="G27" s="196">
        <v>0.08</v>
      </c>
      <c r="H27" s="25">
        <f>F27*G27</f>
        <v>0</v>
      </c>
    </row>
    <row r="28" spans="1:8" ht="17.25" customHeight="1" x14ac:dyDescent="0.3">
      <c r="A28" s="88">
        <v>120</v>
      </c>
      <c r="B28" s="195">
        <v>3.2</v>
      </c>
      <c r="C28" s="69" t="s">
        <v>1020</v>
      </c>
      <c r="D28" s="24"/>
      <c r="E28" s="24"/>
      <c r="F28" s="25">
        <f>D28+E28</f>
        <v>0</v>
      </c>
      <c r="G28" s="196">
        <v>0.12</v>
      </c>
      <c r="H28" s="25">
        <f>F28*G28</f>
        <v>0</v>
      </c>
    </row>
    <row r="29" spans="1:8" ht="17.25" customHeight="1" x14ac:dyDescent="0.3">
      <c r="A29" s="88">
        <v>130</v>
      </c>
      <c r="B29" s="195">
        <v>3.3</v>
      </c>
      <c r="C29" s="69" t="s">
        <v>1013</v>
      </c>
      <c r="D29" s="24"/>
      <c r="E29" s="24"/>
      <c r="F29" s="25">
        <f>D29+E29</f>
        <v>0</v>
      </c>
      <c r="G29" s="196">
        <v>0.08</v>
      </c>
      <c r="H29" s="25">
        <f>F29*G29</f>
        <v>0</v>
      </c>
    </row>
    <row r="30" spans="1:8" ht="17.25" customHeight="1" x14ac:dyDescent="0.3">
      <c r="A30" s="88">
        <v>140</v>
      </c>
      <c r="B30" s="9" t="s">
        <v>1021</v>
      </c>
      <c r="C30" s="9"/>
      <c r="D30" s="128"/>
      <c r="E30" s="128"/>
      <c r="F30" s="128"/>
      <c r="G30" s="128"/>
      <c r="H30" s="28">
        <f>H15+H16+H17+H18+H19+H20+H21+H23+H24+H25+H27+H28+H29</f>
        <v>0</v>
      </c>
    </row>
    <row r="32" spans="1:8" ht="12.75" customHeight="1" x14ac:dyDescent="0.35">
      <c r="A32" s="175" t="s">
        <v>1022</v>
      </c>
      <c r="B32" s="175"/>
      <c r="C32" s="175"/>
    </row>
  </sheetData>
  <mergeCells count="12">
    <mergeCell ref="D14:H14"/>
    <mergeCell ref="A10:A13"/>
    <mergeCell ref="F7:H7"/>
    <mergeCell ref="F8:H8"/>
    <mergeCell ref="F9:H9"/>
    <mergeCell ref="B10:C13"/>
    <mergeCell ref="D8:E8"/>
    <mergeCell ref="D9:E9"/>
    <mergeCell ref="F11:F13"/>
    <mergeCell ref="G11:G13"/>
    <mergeCell ref="H11:H13"/>
    <mergeCell ref="D11:E12"/>
  </mergeCells>
  <pageMargins left="0.23958333333333334" right="0.22916666666666666" top="0.39583333333333331" bottom="0.375" header="0.29166666666666669" footer="0.29166666666666669"/>
  <pageSetup orientation="landscape" useFirstPageNumber="1"/>
  <headerFooter>
    <oddHeader>&amp;L&amp;"Aptos"&amp;10&amp;K7FAA39 | DNB PUBLIC |&amp;1#_x000D_</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ADD8E6"/>
  </sheetPr>
  <dimension ref="A1:R401"/>
  <sheetViews>
    <sheetView workbookViewId="0">
      <selection activeCell="P48" sqref="P48"/>
    </sheetView>
  </sheetViews>
  <sheetFormatPr defaultColWidth="9.08984375" defaultRowHeight="12.75" customHeight="1" x14ac:dyDescent="0.25"/>
  <cols>
    <col min="1" max="1" width="4.54296875" style="54" customWidth="1"/>
    <col min="2" max="2" width="26.7265625" style="54" customWidth="1"/>
    <col min="3" max="3" width="13.7265625" style="54" customWidth="1"/>
    <col min="4" max="4" width="13.54296875" style="54" customWidth="1"/>
    <col min="5" max="5" width="10.54296875" style="54" customWidth="1"/>
    <col min="6" max="7" width="10.26953125" style="54" customWidth="1"/>
    <col min="8" max="8" width="10" style="54" customWidth="1"/>
    <col min="9" max="9" width="9.7265625" style="54" customWidth="1"/>
    <col min="10" max="10" width="10" style="54" customWidth="1"/>
    <col min="11" max="11" width="9.7265625" style="54" customWidth="1"/>
    <col min="12" max="12" width="9.81640625" style="54" customWidth="1"/>
    <col min="13" max="13" width="10.08984375" style="54" customWidth="1"/>
    <col min="14" max="14" width="10.81640625" style="54" customWidth="1"/>
    <col min="15" max="15" width="10.26953125" style="54" customWidth="1"/>
    <col min="16" max="17" width="10.54296875" style="54" customWidth="1"/>
    <col min="18" max="18" width="12.26953125" style="54" customWidth="1"/>
    <col min="19" max="19" width="9.08984375" style="1" customWidth="1"/>
    <col min="20" max="16384" width="9.08984375" style="1"/>
  </cols>
  <sheetData>
    <row r="1" spans="1:18" ht="15.75" customHeight="1" x14ac:dyDescent="0.35">
      <c r="A1" s="5" t="s">
        <v>421</v>
      </c>
      <c r="R1" s="84" t="s">
        <v>1023</v>
      </c>
    </row>
    <row r="2" spans="1:18" ht="15.75" customHeight="1" x14ac:dyDescent="0.35">
      <c r="A2" s="5"/>
      <c r="C2" s="3"/>
      <c r="R2" s="7"/>
    </row>
    <row r="3" spans="1:18" ht="15.75" customHeight="1" x14ac:dyDescent="0.35">
      <c r="A3" s="5" t="s">
        <v>1</v>
      </c>
      <c r="C3" s="3"/>
      <c r="D3" s="3"/>
      <c r="R3" s="4" t="s">
        <v>992</v>
      </c>
    </row>
    <row r="4" spans="1:18" ht="15.75" customHeight="1" x14ac:dyDescent="0.35">
      <c r="B4" s="67"/>
      <c r="C4" s="67"/>
      <c r="D4" s="3"/>
      <c r="R4" s="84" t="s">
        <v>1024</v>
      </c>
    </row>
    <row r="5" spans="1:18" ht="15.75" customHeight="1" x14ac:dyDescent="0.35">
      <c r="A5" s="5" t="s">
        <v>3</v>
      </c>
      <c r="B5" s="67"/>
      <c r="C5" s="67"/>
      <c r="D5" s="3"/>
      <c r="E5" s="67"/>
      <c r="H5" s="67"/>
      <c r="I5" s="3"/>
      <c r="J5" s="67"/>
      <c r="R5" s="7" t="s">
        <v>2</v>
      </c>
    </row>
    <row r="6" spans="1:18" ht="15.75" customHeight="1" x14ac:dyDescent="0.3">
      <c r="A6" s="55"/>
      <c r="B6" s="3"/>
      <c r="D6" s="3"/>
      <c r="E6" s="67"/>
      <c r="H6" s="67"/>
      <c r="I6" s="3"/>
      <c r="J6" s="67"/>
      <c r="R6" s="7" t="s">
        <v>4</v>
      </c>
    </row>
    <row r="7" spans="1:18" ht="18.75" customHeight="1" x14ac:dyDescent="0.3">
      <c r="M7" s="560" t="s">
        <v>5</v>
      </c>
      <c r="N7" s="590"/>
      <c r="O7" s="591"/>
      <c r="P7" s="668"/>
      <c r="Q7" s="648"/>
      <c r="R7" s="641"/>
    </row>
    <row r="8" spans="1:18" ht="18.75" customHeight="1" x14ac:dyDescent="0.25">
      <c r="M8" s="560" t="s">
        <v>6</v>
      </c>
      <c r="N8" s="592"/>
      <c r="O8" s="593"/>
      <c r="P8" s="669" t="str">
        <f>""</f>
        <v/>
      </c>
      <c r="Q8" s="648"/>
      <c r="R8" s="627"/>
    </row>
    <row r="9" spans="1:18" ht="18.75" customHeight="1" x14ac:dyDescent="0.3">
      <c r="A9" s="670" t="s">
        <v>1025</v>
      </c>
      <c r="B9" s="671"/>
      <c r="C9" s="672"/>
      <c r="D9" s="90">
        <f>'SS 1B Capital'!F61</f>
        <v>0</v>
      </c>
      <c r="J9" s="197"/>
      <c r="M9" s="560" t="s">
        <v>8</v>
      </c>
      <c r="N9" s="592"/>
      <c r="O9" s="594"/>
      <c r="P9" s="669"/>
      <c r="Q9" s="648"/>
      <c r="R9" s="627"/>
    </row>
    <row r="10" spans="1:18" ht="18.75" customHeight="1" x14ac:dyDescent="0.3">
      <c r="A10" s="670" t="s">
        <v>1026</v>
      </c>
      <c r="B10" s="671" t="s">
        <v>1027</v>
      </c>
      <c r="C10" s="672" t="s">
        <v>1027</v>
      </c>
      <c r="D10" s="90">
        <f>D9*0.0025</f>
        <v>0</v>
      </c>
      <c r="M10" s="560" t="s">
        <v>1028</v>
      </c>
      <c r="N10" s="603"/>
      <c r="O10" s="593"/>
      <c r="P10" s="545"/>
      <c r="Q10" s="648"/>
      <c r="R10" s="627"/>
    </row>
    <row r="11" spans="1:18" ht="16.5" customHeight="1" x14ac:dyDescent="0.3">
      <c r="A11" s="198" t="s">
        <v>1029</v>
      </c>
      <c r="B11" s="198"/>
      <c r="C11" s="662" t="s">
        <v>1030</v>
      </c>
      <c r="D11" s="663"/>
      <c r="E11" s="663"/>
      <c r="F11" s="664"/>
      <c r="G11" s="662" t="s">
        <v>1031</v>
      </c>
      <c r="H11" s="663"/>
      <c r="I11" s="664"/>
      <c r="J11" s="662" t="s">
        <v>1032</v>
      </c>
      <c r="K11" s="663"/>
      <c r="L11" s="663"/>
      <c r="M11" s="663"/>
      <c r="N11" s="663"/>
      <c r="O11" s="663"/>
      <c r="P11" s="663"/>
      <c r="Q11" s="664"/>
      <c r="R11" s="665" t="s">
        <v>1033</v>
      </c>
    </row>
    <row r="12" spans="1:18" ht="16.5" customHeight="1" x14ac:dyDescent="0.3">
      <c r="A12" s="199"/>
      <c r="B12" s="199" t="s">
        <v>1034</v>
      </c>
      <c r="C12" s="200" t="s">
        <v>1035</v>
      </c>
      <c r="D12" s="200" t="s">
        <v>1036</v>
      </c>
      <c r="E12" s="200" t="s">
        <v>1037</v>
      </c>
      <c r="F12" s="200" t="s">
        <v>1038</v>
      </c>
      <c r="G12" s="200" t="s">
        <v>1039</v>
      </c>
      <c r="H12" s="200" t="s">
        <v>1040</v>
      </c>
      <c r="I12" s="200" t="s">
        <v>1041</v>
      </c>
      <c r="J12" s="200" t="s">
        <v>1042</v>
      </c>
      <c r="K12" s="200" t="s">
        <v>1043</v>
      </c>
      <c r="L12" s="200" t="s">
        <v>1044</v>
      </c>
      <c r="M12" s="200" t="s">
        <v>1045</v>
      </c>
      <c r="N12" s="200" t="s">
        <v>1046</v>
      </c>
      <c r="O12" s="200" t="s">
        <v>1047</v>
      </c>
      <c r="P12" s="200" t="s">
        <v>1048</v>
      </c>
      <c r="Q12" s="200" t="s">
        <v>1049</v>
      </c>
      <c r="R12" s="666"/>
    </row>
    <row r="13" spans="1:18" ht="22.5" customHeight="1" x14ac:dyDescent="0.3">
      <c r="A13" s="201"/>
      <c r="B13" s="201" t="s">
        <v>1050</v>
      </c>
      <c r="C13" s="202" t="s">
        <v>1035</v>
      </c>
      <c r="D13" s="202" t="s">
        <v>1036</v>
      </c>
      <c r="E13" s="202" t="s">
        <v>1037</v>
      </c>
      <c r="F13" s="202" t="s">
        <v>1038</v>
      </c>
      <c r="G13" s="202" t="s">
        <v>1051</v>
      </c>
      <c r="H13" s="202" t="s">
        <v>1052</v>
      </c>
      <c r="I13" s="202" t="s">
        <v>1053</v>
      </c>
      <c r="J13" s="202" t="s">
        <v>1054</v>
      </c>
      <c r="K13" s="202" t="s">
        <v>1055</v>
      </c>
      <c r="L13" s="202" t="s">
        <v>1056</v>
      </c>
      <c r="M13" s="202" t="s">
        <v>1057</v>
      </c>
      <c r="N13" s="202" t="s">
        <v>1058</v>
      </c>
      <c r="O13" s="202" t="s">
        <v>1049</v>
      </c>
      <c r="P13" s="202"/>
      <c r="Q13" s="202"/>
      <c r="R13" s="667"/>
    </row>
    <row r="14" spans="1:18" ht="18" customHeight="1" x14ac:dyDescent="0.3">
      <c r="A14" s="153" t="s">
        <v>1059</v>
      </c>
      <c r="B14" s="153"/>
      <c r="C14" s="163" t="s">
        <v>680</v>
      </c>
      <c r="D14" s="163" t="s">
        <v>681</v>
      </c>
      <c r="E14" s="163" t="s">
        <v>1060</v>
      </c>
      <c r="F14" s="163" t="s">
        <v>1061</v>
      </c>
      <c r="G14" s="163" t="s">
        <v>1062</v>
      </c>
      <c r="H14" s="163" t="s">
        <v>1063</v>
      </c>
      <c r="I14" s="163" t="s">
        <v>1064</v>
      </c>
      <c r="J14" s="163" t="s">
        <v>1065</v>
      </c>
      <c r="K14" s="163" t="s">
        <v>1066</v>
      </c>
      <c r="L14" s="163" t="s">
        <v>1067</v>
      </c>
      <c r="M14" s="163" t="s">
        <v>1068</v>
      </c>
      <c r="N14" s="163" t="s">
        <v>1069</v>
      </c>
      <c r="O14" s="163" t="s">
        <v>1070</v>
      </c>
      <c r="P14" s="163" t="s">
        <v>1071</v>
      </c>
      <c r="Q14" s="163" t="s">
        <v>17</v>
      </c>
      <c r="R14" s="163" t="s">
        <v>1072</v>
      </c>
    </row>
    <row r="15" spans="1:18" ht="18" customHeight="1" x14ac:dyDescent="0.3">
      <c r="A15" s="169"/>
      <c r="B15" s="169" t="s">
        <v>1073</v>
      </c>
      <c r="C15" s="203"/>
      <c r="D15" s="203"/>
      <c r="E15" s="203"/>
      <c r="F15" s="203"/>
      <c r="G15" s="203"/>
      <c r="H15" s="203"/>
      <c r="I15" s="203"/>
      <c r="J15" s="203"/>
      <c r="K15" s="203"/>
      <c r="L15" s="203"/>
      <c r="M15" s="203"/>
      <c r="N15" s="203"/>
      <c r="O15" s="203"/>
      <c r="P15" s="203"/>
      <c r="Q15" s="203"/>
      <c r="R15" s="683"/>
    </row>
    <row r="16" spans="1:18" ht="18" customHeight="1" x14ac:dyDescent="0.3">
      <c r="A16" s="204">
        <v>10</v>
      </c>
      <c r="B16" s="169" t="s">
        <v>1074</v>
      </c>
      <c r="C16" s="205"/>
      <c r="D16" s="205"/>
      <c r="E16" s="205"/>
      <c r="F16" s="205"/>
      <c r="G16" s="205"/>
      <c r="H16" s="205"/>
      <c r="I16" s="205"/>
      <c r="J16" s="205"/>
      <c r="K16" s="205"/>
      <c r="L16" s="205"/>
      <c r="M16" s="205"/>
      <c r="N16" s="205"/>
      <c r="O16" s="205"/>
      <c r="P16" s="205"/>
      <c r="Q16" s="205"/>
      <c r="R16" s="684"/>
    </row>
    <row r="17" spans="1:18" ht="18" customHeight="1" x14ac:dyDescent="0.3">
      <c r="A17" s="204">
        <v>20</v>
      </c>
      <c r="B17" s="169" t="s">
        <v>1075</v>
      </c>
      <c r="C17" s="205"/>
      <c r="D17" s="205"/>
      <c r="E17" s="205"/>
      <c r="F17" s="205"/>
      <c r="G17" s="205"/>
      <c r="H17" s="205"/>
      <c r="I17" s="205"/>
      <c r="J17" s="205"/>
      <c r="K17" s="205"/>
      <c r="L17" s="205"/>
      <c r="M17" s="205"/>
      <c r="N17" s="205"/>
      <c r="O17" s="205"/>
      <c r="P17" s="205"/>
      <c r="Q17" s="205"/>
      <c r="R17" s="684"/>
    </row>
    <row r="18" spans="1:18" ht="18" customHeight="1" x14ac:dyDescent="0.3">
      <c r="A18" s="204">
        <v>30</v>
      </c>
      <c r="B18" s="206" t="s">
        <v>1076</v>
      </c>
      <c r="C18" s="207">
        <v>0</v>
      </c>
      <c r="D18" s="207">
        <v>2E-3</v>
      </c>
      <c r="E18" s="207">
        <v>4.0000000000000001E-3</v>
      </c>
      <c r="F18" s="207">
        <v>7.0000000000000001E-3</v>
      </c>
      <c r="G18" s="208">
        <v>1.2500000000000001E-2</v>
      </c>
      <c r="H18" s="207">
        <v>1.7500000000000002E-2</v>
      </c>
      <c r="I18" s="207">
        <v>2.2499999999999999E-2</v>
      </c>
      <c r="J18" s="207">
        <v>2.75E-2</v>
      </c>
      <c r="K18" s="207">
        <v>3.2500000000000001E-2</v>
      </c>
      <c r="L18" s="207">
        <v>3.7499999999999999E-2</v>
      </c>
      <c r="M18" s="209">
        <v>4.4999999999999998E-2</v>
      </c>
      <c r="N18" s="207">
        <v>5.2499999999999998E-2</v>
      </c>
      <c r="O18" s="207">
        <v>0.06</v>
      </c>
      <c r="P18" s="207">
        <v>0.08</v>
      </c>
      <c r="Q18" s="207">
        <v>0.125</v>
      </c>
      <c r="R18" s="684"/>
    </row>
    <row r="19" spans="1:18" ht="18" customHeight="1" x14ac:dyDescent="0.3">
      <c r="A19" s="204">
        <v>40</v>
      </c>
      <c r="B19" s="169" t="s">
        <v>1077</v>
      </c>
      <c r="C19" s="90">
        <f t="shared" ref="C19:Q19" si="0">C18*C16</f>
        <v>0</v>
      </c>
      <c r="D19" s="90">
        <f t="shared" si="0"/>
        <v>0</v>
      </c>
      <c r="E19" s="90">
        <f t="shared" si="0"/>
        <v>0</v>
      </c>
      <c r="F19" s="90">
        <f t="shared" si="0"/>
        <v>0</v>
      </c>
      <c r="G19" s="90">
        <f t="shared" si="0"/>
        <v>0</v>
      </c>
      <c r="H19" s="90">
        <f t="shared" si="0"/>
        <v>0</v>
      </c>
      <c r="I19" s="90">
        <f t="shared" si="0"/>
        <v>0</v>
      </c>
      <c r="J19" s="90">
        <f t="shared" si="0"/>
        <v>0</v>
      </c>
      <c r="K19" s="90">
        <f t="shared" si="0"/>
        <v>0</v>
      </c>
      <c r="L19" s="90">
        <f t="shared" si="0"/>
        <v>0</v>
      </c>
      <c r="M19" s="90">
        <f t="shared" si="0"/>
        <v>0</v>
      </c>
      <c r="N19" s="90">
        <f t="shared" si="0"/>
        <v>0</v>
      </c>
      <c r="O19" s="90">
        <f t="shared" si="0"/>
        <v>0</v>
      </c>
      <c r="P19" s="90">
        <f t="shared" si="0"/>
        <v>0</v>
      </c>
      <c r="Q19" s="90">
        <f t="shared" si="0"/>
        <v>0</v>
      </c>
      <c r="R19" s="684"/>
    </row>
    <row r="20" spans="1:18" ht="18" customHeight="1" x14ac:dyDescent="0.3">
      <c r="A20" s="204">
        <v>50</v>
      </c>
      <c r="B20" s="169" t="s">
        <v>1078</v>
      </c>
      <c r="C20" s="90">
        <f t="shared" ref="C20:Q20" si="1">C18*C17</f>
        <v>0</v>
      </c>
      <c r="D20" s="90">
        <f t="shared" si="1"/>
        <v>0</v>
      </c>
      <c r="E20" s="90">
        <f t="shared" si="1"/>
        <v>0</v>
      </c>
      <c r="F20" s="90">
        <f t="shared" si="1"/>
        <v>0</v>
      </c>
      <c r="G20" s="90">
        <f t="shared" si="1"/>
        <v>0</v>
      </c>
      <c r="H20" s="90">
        <f t="shared" si="1"/>
        <v>0</v>
      </c>
      <c r="I20" s="90">
        <f t="shared" si="1"/>
        <v>0</v>
      </c>
      <c r="J20" s="90">
        <f t="shared" si="1"/>
        <v>0</v>
      </c>
      <c r="K20" s="90">
        <f t="shared" si="1"/>
        <v>0</v>
      </c>
      <c r="L20" s="90">
        <f t="shared" si="1"/>
        <v>0</v>
      </c>
      <c r="M20" s="90">
        <f t="shared" si="1"/>
        <v>0</v>
      </c>
      <c r="N20" s="90">
        <f t="shared" si="1"/>
        <v>0</v>
      </c>
      <c r="O20" s="90">
        <f t="shared" si="1"/>
        <v>0</v>
      </c>
      <c r="P20" s="90">
        <f t="shared" si="1"/>
        <v>0</v>
      </c>
      <c r="Q20" s="90">
        <f t="shared" si="1"/>
        <v>0</v>
      </c>
      <c r="R20" s="684"/>
    </row>
    <row r="21" spans="1:18" ht="18" customHeight="1" x14ac:dyDescent="0.3">
      <c r="A21" s="204">
        <v>60</v>
      </c>
      <c r="B21" s="169" t="s">
        <v>1079</v>
      </c>
      <c r="C21" s="90">
        <f t="shared" ref="C21:Q21" si="2">IF(ABS(C19)&gt;ABS(C20),ABS(C20),ABS(C19))</f>
        <v>0</v>
      </c>
      <c r="D21" s="90">
        <f t="shared" si="2"/>
        <v>0</v>
      </c>
      <c r="E21" s="90">
        <f t="shared" si="2"/>
        <v>0</v>
      </c>
      <c r="F21" s="90">
        <f t="shared" si="2"/>
        <v>0</v>
      </c>
      <c r="G21" s="90">
        <f t="shared" si="2"/>
        <v>0</v>
      </c>
      <c r="H21" s="90">
        <f t="shared" si="2"/>
        <v>0</v>
      </c>
      <c r="I21" s="90">
        <f t="shared" si="2"/>
        <v>0</v>
      </c>
      <c r="J21" s="90">
        <f t="shared" si="2"/>
        <v>0</v>
      </c>
      <c r="K21" s="90">
        <f t="shared" si="2"/>
        <v>0</v>
      </c>
      <c r="L21" s="90">
        <f t="shared" si="2"/>
        <v>0</v>
      </c>
      <c r="M21" s="90">
        <f t="shared" si="2"/>
        <v>0</v>
      </c>
      <c r="N21" s="90">
        <f t="shared" si="2"/>
        <v>0</v>
      </c>
      <c r="O21" s="90">
        <f t="shared" si="2"/>
        <v>0</v>
      </c>
      <c r="P21" s="90">
        <f t="shared" si="2"/>
        <v>0</v>
      </c>
      <c r="Q21" s="90">
        <f t="shared" si="2"/>
        <v>0</v>
      </c>
      <c r="R21" s="684"/>
    </row>
    <row r="22" spans="1:18" ht="18" customHeight="1" x14ac:dyDescent="0.3">
      <c r="A22" s="204">
        <v>70</v>
      </c>
      <c r="B22" s="198" t="s">
        <v>1080</v>
      </c>
      <c r="C22" s="210">
        <f t="shared" ref="C22:Q22" si="3">C19-C20</f>
        <v>0</v>
      </c>
      <c r="D22" s="210">
        <f t="shared" si="3"/>
        <v>0</v>
      </c>
      <c r="E22" s="210">
        <f t="shared" si="3"/>
        <v>0</v>
      </c>
      <c r="F22" s="210">
        <f t="shared" si="3"/>
        <v>0</v>
      </c>
      <c r="G22" s="210">
        <f t="shared" si="3"/>
        <v>0</v>
      </c>
      <c r="H22" s="210">
        <f t="shared" si="3"/>
        <v>0</v>
      </c>
      <c r="I22" s="210">
        <f t="shared" si="3"/>
        <v>0</v>
      </c>
      <c r="J22" s="210">
        <f t="shared" si="3"/>
        <v>0</v>
      </c>
      <c r="K22" s="210">
        <f t="shared" si="3"/>
        <v>0</v>
      </c>
      <c r="L22" s="210">
        <f t="shared" si="3"/>
        <v>0</v>
      </c>
      <c r="M22" s="210">
        <f t="shared" si="3"/>
        <v>0</v>
      </c>
      <c r="N22" s="210">
        <f t="shared" si="3"/>
        <v>0</v>
      </c>
      <c r="O22" s="210">
        <f t="shared" si="3"/>
        <v>0</v>
      </c>
      <c r="P22" s="210">
        <f t="shared" si="3"/>
        <v>0</v>
      </c>
      <c r="Q22" s="210">
        <f t="shared" si="3"/>
        <v>0</v>
      </c>
      <c r="R22" s="684"/>
    </row>
    <row r="23" spans="1:18" ht="18" customHeight="1" x14ac:dyDescent="0.3">
      <c r="A23" s="204">
        <v>80</v>
      </c>
      <c r="B23" s="206" t="s">
        <v>1081</v>
      </c>
      <c r="C23" s="207">
        <v>0.1</v>
      </c>
      <c r="D23" s="207">
        <v>0.1</v>
      </c>
      <c r="E23" s="207">
        <v>0.1</v>
      </c>
      <c r="F23" s="207">
        <v>0.1</v>
      </c>
      <c r="G23" s="207">
        <v>0.1</v>
      </c>
      <c r="H23" s="207">
        <v>0.1</v>
      </c>
      <c r="I23" s="207">
        <v>0.1</v>
      </c>
      <c r="J23" s="207">
        <v>0.1</v>
      </c>
      <c r="K23" s="207">
        <v>0.1</v>
      </c>
      <c r="L23" s="207">
        <v>0.1</v>
      </c>
      <c r="M23" s="207">
        <v>0.1</v>
      </c>
      <c r="N23" s="207">
        <v>0.1</v>
      </c>
      <c r="O23" s="207">
        <v>0.1</v>
      </c>
      <c r="P23" s="207">
        <v>0.1</v>
      </c>
      <c r="Q23" s="207">
        <v>0.1</v>
      </c>
      <c r="R23" s="685"/>
    </row>
    <row r="24" spans="1:18" ht="18" customHeight="1" x14ac:dyDescent="0.3">
      <c r="A24" s="204">
        <v>90</v>
      </c>
      <c r="B24" s="169" t="s">
        <v>1082</v>
      </c>
      <c r="C24" s="90">
        <f t="shared" ref="C24:Q24" si="4">C23*C21</f>
        <v>0</v>
      </c>
      <c r="D24" s="90">
        <f t="shared" si="4"/>
        <v>0</v>
      </c>
      <c r="E24" s="90">
        <f t="shared" si="4"/>
        <v>0</v>
      </c>
      <c r="F24" s="90">
        <f t="shared" si="4"/>
        <v>0</v>
      </c>
      <c r="G24" s="90">
        <f t="shared" si="4"/>
        <v>0</v>
      </c>
      <c r="H24" s="90">
        <f t="shared" si="4"/>
        <v>0</v>
      </c>
      <c r="I24" s="90">
        <f t="shared" si="4"/>
        <v>0</v>
      </c>
      <c r="J24" s="90">
        <f t="shared" si="4"/>
        <v>0</v>
      </c>
      <c r="K24" s="90">
        <f t="shared" si="4"/>
        <v>0</v>
      </c>
      <c r="L24" s="90">
        <f t="shared" si="4"/>
        <v>0</v>
      </c>
      <c r="M24" s="90">
        <f t="shared" si="4"/>
        <v>0</v>
      </c>
      <c r="N24" s="90">
        <f t="shared" si="4"/>
        <v>0</v>
      </c>
      <c r="O24" s="90">
        <f t="shared" si="4"/>
        <v>0</v>
      </c>
      <c r="P24" s="90">
        <f t="shared" si="4"/>
        <v>0</v>
      </c>
      <c r="Q24" s="90">
        <f t="shared" si="4"/>
        <v>0</v>
      </c>
      <c r="R24" s="90">
        <f>SUM(C24:Q24)</f>
        <v>0</v>
      </c>
    </row>
    <row r="25" spans="1:18" ht="18" customHeight="1" x14ac:dyDescent="0.3">
      <c r="A25" s="204">
        <v>100</v>
      </c>
      <c r="B25" s="169" t="s">
        <v>1083</v>
      </c>
      <c r="C25" s="688"/>
      <c r="D25" s="688"/>
      <c r="E25" s="691"/>
      <c r="F25" s="90">
        <f>IF(ABS(SUMIF(C22:F22,"&gt;0"))&gt;ABS(SUMIF(C22:F22,"&lt;0")),ABS(SUMIF(C22:F22,"&lt;0")),ABS(SUMIF(C22:F22,"&gt;0")))</f>
        <v>0</v>
      </c>
      <c r="G25" s="688"/>
      <c r="H25" s="688"/>
      <c r="I25" s="211">
        <f>IF(ABS(SUMIF(G22:I22,"&gt;0"))&gt;ABS(SUMIF(G22:I22,"&lt;0")),ABS(SUMIF(G22:I22,"&lt;0")),ABS(SUMIF(G22:I22,"&gt;0")))</f>
        <v>0</v>
      </c>
      <c r="J25" s="688"/>
      <c r="K25" s="688"/>
      <c r="L25" s="688"/>
      <c r="M25" s="688"/>
      <c r="N25" s="688"/>
      <c r="O25" s="688"/>
      <c r="P25" s="688"/>
      <c r="Q25" s="90">
        <f>IF(ABS(SUMIF(J22:Q22,"&gt;0"))&lt;ABS(SUMIF(J22:Q22,"&lt;0")),ABS(SUMIF(J22:Q22,"&gt;0")),ABS(SUMIF(J22:Q22,"&lt;0")))</f>
        <v>0</v>
      </c>
      <c r="R25" s="683"/>
    </row>
    <row r="26" spans="1:18" ht="18" customHeight="1" x14ac:dyDescent="0.3">
      <c r="A26" s="204">
        <v>110</v>
      </c>
      <c r="B26" s="198" t="s">
        <v>1084</v>
      </c>
      <c r="C26" s="688"/>
      <c r="D26" s="688"/>
      <c r="E26" s="691"/>
      <c r="F26" s="210">
        <f>IF(ABS(SUMIF(C22:F22,"&gt;0"))&gt;ABS(SUMIF(C22:F22,"&lt;0")),ABS(SUMIF(C22:F22,"&gt;0"))-ABS(SUMIF(C22:F22,"&lt;0")),ABS(SUMIF(C22:F22,"&lt;0"))+ABS(SUMIF(C22:F22,"&gt;0")))</f>
        <v>0</v>
      </c>
      <c r="G26" s="688"/>
      <c r="H26" s="688"/>
      <c r="I26" s="212">
        <f>IF(ABS(SUMIF(G22:I22,"&gt;0"))&gt;ABS(SUMIF(G22:I22,"&gt;0")),SUMIF(G22:I22,"&gt;0")-SUMIF(G22:I22,"&lt;0"),SUMIF(G22:I22,"&lt;0")+SUMIF(G22:I22,"&gt;0"))</f>
        <v>0</v>
      </c>
      <c r="J26" s="688"/>
      <c r="K26" s="688"/>
      <c r="L26" s="688"/>
      <c r="M26" s="688"/>
      <c r="N26" s="688"/>
      <c r="O26" s="688"/>
      <c r="P26" s="688"/>
      <c r="Q26" s="210">
        <f>IF(ABS(SUMIF(J22:Q22,"&gt;0"))&lt;ABS(SUMIF(J22:Q22,"&lt;0")),SUMIF(J22:Q22,"&lt;0")-SUMIF(J22:Q22,"&gt;0"),SUMIF(J22:Q22,"&gt;0")+SUMIF(J22:Q22,"&lt;0"))</f>
        <v>0</v>
      </c>
      <c r="R26" s="686"/>
    </row>
    <row r="27" spans="1:18" ht="18" customHeight="1" x14ac:dyDescent="0.3">
      <c r="A27" s="204">
        <v>120</v>
      </c>
      <c r="B27" s="206" t="s">
        <v>1085</v>
      </c>
      <c r="C27" s="692"/>
      <c r="D27" s="692"/>
      <c r="E27" s="693"/>
      <c r="F27" s="207">
        <v>0.4</v>
      </c>
      <c r="G27" s="689"/>
      <c r="H27" s="689"/>
      <c r="I27" s="207">
        <v>0.3</v>
      </c>
      <c r="J27" s="689"/>
      <c r="K27" s="689"/>
      <c r="L27" s="689"/>
      <c r="M27" s="689"/>
      <c r="N27" s="689"/>
      <c r="O27" s="689"/>
      <c r="P27" s="689"/>
      <c r="Q27" s="207">
        <v>0.3</v>
      </c>
      <c r="R27" s="687"/>
    </row>
    <row r="28" spans="1:18" ht="18" customHeight="1" x14ac:dyDescent="0.3">
      <c r="A28" s="204">
        <v>130</v>
      </c>
      <c r="B28" s="169" t="s">
        <v>1086</v>
      </c>
      <c r="C28" s="688"/>
      <c r="D28" s="688"/>
      <c r="E28" s="691"/>
      <c r="F28" s="90">
        <f>F27*F25</f>
        <v>0</v>
      </c>
      <c r="G28" s="688"/>
      <c r="H28" s="688"/>
      <c r="I28" s="211">
        <f>I27*I25</f>
        <v>0</v>
      </c>
      <c r="J28" s="688"/>
      <c r="K28" s="688"/>
      <c r="L28" s="688"/>
      <c r="M28" s="688"/>
      <c r="N28" s="688"/>
      <c r="O28" s="688"/>
      <c r="P28" s="688"/>
      <c r="Q28" s="90">
        <f>Q27*Q25</f>
        <v>0</v>
      </c>
      <c r="R28" s="90">
        <f>SUM(C28:Q28)</f>
        <v>0</v>
      </c>
    </row>
    <row r="29" spans="1:18" ht="18" customHeight="1" x14ac:dyDescent="0.3">
      <c r="A29" s="204">
        <v>140</v>
      </c>
      <c r="B29" s="169" t="s">
        <v>1083</v>
      </c>
      <c r="C29" s="688"/>
      <c r="D29" s="688"/>
      <c r="E29" s="691"/>
      <c r="F29" s="688"/>
      <c r="G29" s="688"/>
      <c r="H29" s="688"/>
      <c r="I29" s="211">
        <f>IF(OR(AND(F26&gt;0,I26&gt;0),AND(F26&lt;0,I26&lt;0)),0,IF(ABS(F26)&lt;ABS(I26),ABS(F26),ABS(I26)))</f>
        <v>0</v>
      </c>
      <c r="J29" s="688"/>
      <c r="K29" s="688"/>
      <c r="L29" s="688"/>
      <c r="M29" s="688"/>
      <c r="N29" s="688"/>
      <c r="O29" s="688"/>
      <c r="P29" s="688"/>
      <c r="Q29" s="90">
        <f>IF(OR(AND(Q26&gt;0,I26&gt;0),AND(Q26&lt;0,I26&lt;0)),0,IF(ABS(I26)&lt;ABS(Q26),ABS(I26),ABS(Q26)))</f>
        <v>0</v>
      </c>
      <c r="R29" s="683"/>
    </row>
    <row r="30" spans="1:18" ht="18" customHeight="1" x14ac:dyDescent="0.3">
      <c r="A30" s="204">
        <v>150</v>
      </c>
      <c r="B30" s="198" t="s">
        <v>1084</v>
      </c>
      <c r="C30" s="688"/>
      <c r="D30" s="688"/>
      <c r="E30" s="691"/>
      <c r="F30" s="688"/>
      <c r="G30" s="688"/>
      <c r="H30" s="688"/>
      <c r="I30" s="212">
        <f>IF(ABS(F26)&gt;ABS(I26),(F26)+(I26),(I26)+(F26))</f>
        <v>0</v>
      </c>
      <c r="J30" s="688"/>
      <c r="K30" s="688"/>
      <c r="L30" s="688"/>
      <c r="M30" s="688"/>
      <c r="N30" s="688"/>
      <c r="O30" s="688"/>
      <c r="P30" s="688"/>
      <c r="Q30" s="210">
        <f>IF(ABS(I26)&gt;ABS(Q26),(I26)+(Q26),(Q26)+(I26))</f>
        <v>0</v>
      </c>
      <c r="R30" s="686"/>
    </row>
    <row r="31" spans="1:18" ht="18" customHeight="1" x14ac:dyDescent="0.3">
      <c r="A31" s="204">
        <v>160</v>
      </c>
      <c r="B31" s="206" t="s">
        <v>1087</v>
      </c>
      <c r="C31" s="688"/>
      <c r="D31" s="688"/>
      <c r="E31" s="691"/>
      <c r="F31" s="688"/>
      <c r="G31" s="688"/>
      <c r="H31" s="688"/>
      <c r="I31" s="207">
        <v>0.4</v>
      </c>
      <c r="J31" s="689"/>
      <c r="K31" s="689"/>
      <c r="L31" s="689"/>
      <c r="M31" s="689"/>
      <c r="N31" s="689"/>
      <c r="O31" s="689"/>
      <c r="P31" s="689"/>
      <c r="Q31" s="207">
        <v>0.4</v>
      </c>
      <c r="R31" s="687"/>
    </row>
    <row r="32" spans="1:18" ht="18" customHeight="1" x14ac:dyDescent="0.3">
      <c r="A32" s="204">
        <v>170</v>
      </c>
      <c r="B32" s="169" t="s">
        <v>1088</v>
      </c>
      <c r="C32" s="688"/>
      <c r="D32" s="688"/>
      <c r="E32" s="691"/>
      <c r="F32" s="688"/>
      <c r="G32" s="688"/>
      <c r="H32" s="688"/>
      <c r="I32" s="211">
        <f>I31*I29</f>
        <v>0</v>
      </c>
      <c r="J32" s="688"/>
      <c r="K32" s="688"/>
      <c r="L32" s="688"/>
      <c r="M32" s="688"/>
      <c r="N32" s="688"/>
      <c r="O32" s="688"/>
      <c r="P32" s="688"/>
      <c r="Q32" s="90">
        <f>Q31*Q29</f>
        <v>0</v>
      </c>
      <c r="R32" s="90">
        <f>SUM(C32:Q32)</f>
        <v>0</v>
      </c>
    </row>
    <row r="33" spans="1:18" ht="18" customHeight="1" x14ac:dyDescent="0.3">
      <c r="A33" s="204">
        <v>180</v>
      </c>
      <c r="B33" s="169" t="s">
        <v>1083</v>
      </c>
      <c r="C33" s="688"/>
      <c r="D33" s="688"/>
      <c r="E33" s="691"/>
      <c r="F33" s="688"/>
      <c r="G33" s="688"/>
      <c r="H33" s="688"/>
      <c r="I33" s="688"/>
      <c r="J33" s="688"/>
      <c r="K33" s="688"/>
      <c r="L33" s="688"/>
      <c r="M33" s="688"/>
      <c r="N33" s="688"/>
      <c r="O33" s="688"/>
      <c r="P33" s="688"/>
      <c r="Q33" s="90">
        <f>IF(OR(AND(F26&lt;0,Q26&lt;0),AND(F26&gt;0,Q26&gt;0)),0,IF(ABS(Q26)&lt;ABS(F26),ABS(Q26),ABS(F26)))</f>
        <v>0</v>
      </c>
      <c r="R33" s="683"/>
    </row>
    <row r="34" spans="1:18" ht="18" customHeight="1" x14ac:dyDescent="0.3">
      <c r="A34" s="204">
        <v>190</v>
      </c>
      <c r="B34" s="198" t="s">
        <v>1084</v>
      </c>
      <c r="C34" s="688"/>
      <c r="D34" s="688"/>
      <c r="E34" s="691"/>
      <c r="F34" s="688"/>
      <c r="G34" s="688"/>
      <c r="H34" s="688"/>
      <c r="I34" s="688"/>
      <c r="J34" s="688"/>
      <c r="K34" s="688"/>
      <c r="L34" s="688"/>
      <c r="M34" s="688"/>
      <c r="N34" s="688"/>
      <c r="O34" s="688"/>
      <c r="P34" s="688"/>
      <c r="Q34" s="210">
        <f>IF(ABS(Q30)&gt;ABS(F26),(Q30)+(F26),(F26)+(Q30))</f>
        <v>0</v>
      </c>
      <c r="R34" s="686"/>
    </row>
    <row r="35" spans="1:18" ht="18" customHeight="1" x14ac:dyDescent="0.3">
      <c r="A35" s="204">
        <v>200</v>
      </c>
      <c r="B35" s="206" t="s">
        <v>1089</v>
      </c>
      <c r="C35" s="688"/>
      <c r="D35" s="688"/>
      <c r="E35" s="691"/>
      <c r="F35" s="688"/>
      <c r="G35" s="688"/>
      <c r="H35" s="688"/>
      <c r="I35" s="688"/>
      <c r="J35" s="688"/>
      <c r="K35" s="688"/>
      <c r="L35" s="688"/>
      <c r="M35" s="688"/>
      <c r="N35" s="688"/>
      <c r="O35" s="688"/>
      <c r="P35" s="688"/>
      <c r="Q35" s="207">
        <v>1</v>
      </c>
      <c r="R35" s="687"/>
    </row>
    <row r="36" spans="1:18" ht="18" customHeight="1" x14ac:dyDescent="0.3">
      <c r="A36" s="204">
        <v>210</v>
      </c>
      <c r="B36" s="169" t="s">
        <v>1090</v>
      </c>
      <c r="C36" s="688"/>
      <c r="D36" s="688"/>
      <c r="E36" s="691"/>
      <c r="F36" s="688"/>
      <c r="G36" s="688"/>
      <c r="H36" s="688"/>
      <c r="I36" s="688"/>
      <c r="J36" s="688"/>
      <c r="K36" s="688"/>
      <c r="L36" s="688"/>
      <c r="M36" s="688"/>
      <c r="N36" s="688"/>
      <c r="O36" s="688"/>
      <c r="P36" s="688"/>
      <c r="Q36" s="90">
        <f>Q35*Q33</f>
        <v>0</v>
      </c>
      <c r="R36" s="90">
        <f>Q36</f>
        <v>0</v>
      </c>
    </row>
    <row r="37" spans="1:18" ht="18" customHeight="1" x14ac:dyDescent="0.3">
      <c r="A37" s="204">
        <v>220</v>
      </c>
      <c r="B37" s="169" t="s">
        <v>1091</v>
      </c>
      <c r="C37" s="690"/>
      <c r="D37" s="690"/>
      <c r="E37" s="694"/>
      <c r="F37" s="688"/>
      <c r="G37" s="688"/>
      <c r="H37" s="688"/>
      <c r="I37" s="688"/>
      <c r="J37" s="688"/>
      <c r="K37" s="688"/>
      <c r="L37" s="688"/>
      <c r="M37" s="688"/>
      <c r="N37" s="688"/>
      <c r="O37" s="688"/>
      <c r="P37" s="688"/>
      <c r="Q37" s="688"/>
      <c r="R37" s="90">
        <f>ABS(SUM(C22:Q22))</f>
        <v>0</v>
      </c>
    </row>
    <row r="38" spans="1:18" ht="18" customHeight="1" x14ac:dyDescent="0.3">
      <c r="A38" s="204">
        <v>230</v>
      </c>
      <c r="B38" s="153" t="s">
        <v>1092</v>
      </c>
      <c r="C38" s="169"/>
      <c r="D38" s="169"/>
      <c r="E38" s="213"/>
      <c r="F38" s="690"/>
      <c r="G38" s="690"/>
      <c r="H38" s="690"/>
      <c r="I38" s="690"/>
      <c r="J38" s="690"/>
      <c r="K38" s="690"/>
      <c r="L38" s="690"/>
      <c r="M38" s="690"/>
      <c r="N38" s="690"/>
      <c r="O38" s="690"/>
      <c r="P38" s="690"/>
      <c r="Q38" s="690"/>
      <c r="R38" s="90">
        <f>R24+R28+R32+R36+R37</f>
        <v>0</v>
      </c>
    </row>
    <row r="39" spans="1:18" ht="12.75" customHeight="1" x14ac:dyDescent="0.3">
      <c r="A39" s="214"/>
      <c r="B39" s="214"/>
      <c r="C39" s="214"/>
      <c r="D39" s="214"/>
      <c r="E39" s="214"/>
      <c r="F39" s="214"/>
      <c r="G39" s="214"/>
      <c r="H39" s="214"/>
      <c r="I39" s="214"/>
      <c r="J39" s="214"/>
      <c r="K39" s="214"/>
      <c r="L39" s="214"/>
      <c r="M39" s="214"/>
      <c r="N39" s="214"/>
      <c r="O39" s="214"/>
      <c r="P39" s="214"/>
      <c r="Q39" s="214"/>
      <c r="R39" s="214"/>
    </row>
    <row r="40" spans="1:18" ht="12.75" customHeight="1" x14ac:dyDescent="0.3">
      <c r="A40" s="214"/>
      <c r="B40" s="214"/>
      <c r="C40" s="214"/>
      <c r="D40" s="214"/>
      <c r="E40" s="214"/>
      <c r="F40" s="214"/>
      <c r="G40" s="214"/>
      <c r="H40" s="214"/>
      <c r="I40" s="214"/>
      <c r="J40" s="214"/>
      <c r="K40" s="214"/>
      <c r="L40" s="214"/>
      <c r="M40" s="214"/>
      <c r="N40" s="214"/>
      <c r="O40" s="214"/>
      <c r="P40" s="214"/>
      <c r="Q40" s="214"/>
      <c r="R40" s="214"/>
    </row>
    <row r="41" spans="1:18" ht="12.75" customHeight="1" x14ac:dyDescent="0.35">
      <c r="A41" s="215" t="s">
        <v>421</v>
      </c>
      <c r="B41" s="216"/>
      <c r="C41" s="217"/>
      <c r="D41" s="218"/>
      <c r="E41" s="216"/>
      <c r="F41" s="219"/>
      <c r="G41" s="216"/>
      <c r="H41" s="216"/>
      <c r="I41" s="216"/>
      <c r="J41" s="216"/>
      <c r="K41" s="216"/>
      <c r="L41" s="216"/>
      <c r="M41" s="216"/>
      <c r="N41" s="216"/>
      <c r="O41" s="216"/>
      <c r="P41" s="216"/>
      <c r="Q41" s="216"/>
      <c r="R41" s="220" t="s">
        <v>1023</v>
      </c>
    </row>
    <row r="42" spans="1:18" ht="16.5" customHeight="1" x14ac:dyDescent="0.3">
      <c r="A42" s="221"/>
      <c r="B42" s="3"/>
      <c r="C42" s="3"/>
      <c r="D42" s="214"/>
      <c r="E42" s="222"/>
      <c r="F42" s="214"/>
      <c r="G42" s="197"/>
      <c r="H42" s="66"/>
      <c r="I42" s="197"/>
      <c r="J42" s="214"/>
      <c r="K42" s="214"/>
      <c r="L42" s="214"/>
      <c r="M42" s="214"/>
      <c r="N42" s="214"/>
      <c r="O42" s="214"/>
      <c r="P42" s="214"/>
      <c r="Q42" s="214"/>
      <c r="R42" s="7"/>
    </row>
    <row r="43" spans="1:18" ht="16.5" customHeight="1" x14ac:dyDescent="0.35">
      <c r="A43" s="221" t="s">
        <v>1</v>
      </c>
      <c r="B43" s="3"/>
      <c r="C43" s="3"/>
      <c r="D43" s="3"/>
      <c r="E43" s="66"/>
      <c r="F43" s="214"/>
      <c r="G43" s="66"/>
      <c r="H43" s="66"/>
      <c r="I43" s="214"/>
      <c r="J43" s="66"/>
      <c r="K43" s="214"/>
      <c r="L43" s="214"/>
      <c r="M43" s="214"/>
      <c r="N43" s="214"/>
      <c r="O43" s="214"/>
      <c r="P43" s="214"/>
      <c r="Q43" s="214"/>
      <c r="R43" s="4" t="s">
        <v>992</v>
      </c>
    </row>
    <row r="44" spans="1:18" ht="16.5" customHeight="1" x14ac:dyDescent="0.35">
      <c r="A44" s="223"/>
      <c r="B44" s="66"/>
      <c r="C44" s="66"/>
      <c r="D44" s="3"/>
      <c r="E44" s="66"/>
      <c r="F44" s="214"/>
      <c r="G44" s="66"/>
      <c r="H44" s="66"/>
      <c r="I44" s="197"/>
      <c r="J44" s="66"/>
      <c r="K44" s="214"/>
      <c r="L44" s="214"/>
      <c r="M44" s="214"/>
      <c r="N44" s="214"/>
      <c r="O44" s="214"/>
      <c r="P44" s="214"/>
      <c r="Q44" s="214"/>
      <c r="R44" s="84" t="s">
        <v>1024</v>
      </c>
    </row>
    <row r="45" spans="1:18" ht="16.5" customHeight="1" x14ac:dyDescent="0.3">
      <c r="A45" s="221" t="s">
        <v>3</v>
      </c>
      <c r="B45" s="66"/>
      <c r="C45" s="66"/>
      <c r="D45" s="3"/>
      <c r="E45" s="66"/>
      <c r="F45" s="3"/>
      <c r="G45" s="214"/>
      <c r="H45" s="66"/>
      <c r="I45" s="3"/>
      <c r="J45" s="66"/>
      <c r="K45" s="214"/>
      <c r="L45" s="214"/>
      <c r="M45" s="214"/>
      <c r="N45" s="214"/>
      <c r="O45" s="214"/>
      <c r="P45" s="214"/>
      <c r="Q45" s="214"/>
      <c r="R45" s="7" t="s">
        <v>2</v>
      </c>
    </row>
    <row r="46" spans="1:18" ht="17.25" customHeight="1" x14ac:dyDescent="0.3">
      <c r="A46" s="8"/>
      <c r="B46" s="3"/>
      <c r="C46" s="3"/>
      <c r="D46" s="3"/>
      <c r="E46" s="66"/>
      <c r="F46" s="3"/>
      <c r="G46" s="66"/>
      <c r="H46" s="66"/>
      <c r="I46" s="3"/>
      <c r="J46" s="66"/>
      <c r="K46" s="214"/>
      <c r="L46" s="214"/>
      <c r="M46" s="214"/>
      <c r="N46" s="214"/>
      <c r="O46" s="214"/>
      <c r="P46" s="214"/>
      <c r="Q46" s="214"/>
      <c r="R46" s="7" t="s">
        <v>4</v>
      </c>
    </row>
    <row r="47" spans="1:18" ht="18.75" customHeight="1" x14ac:dyDescent="0.3">
      <c r="A47" s="214"/>
      <c r="B47" s="214"/>
      <c r="C47" s="214"/>
      <c r="D47" s="214"/>
      <c r="E47" s="214"/>
      <c r="F47" s="214"/>
      <c r="G47" s="214"/>
      <c r="H47" s="214"/>
      <c r="I47" s="214"/>
      <c r="J47" s="214"/>
      <c r="K47" s="214"/>
      <c r="L47" s="214"/>
      <c r="M47" s="560" t="s">
        <v>5</v>
      </c>
      <c r="N47" s="603"/>
      <c r="O47" s="695"/>
      <c r="P47" s="668"/>
      <c r="Q47" s="628"/>
      <c r="R47" s="673"/>
    </row>
    <row r="48" spans="1:18" ht="18.75" customHeight="1" x14ac:dyDescent="0.3">
      <c r="A48" s="214"/>
      <c r="B48" s="214"/>
      <c r="C48" s="214"/>
      <c r="D48" s="214"/>
      <c r="E48" s="214"/>
      <c r="F48" s="214"/>
      <c r="G48" s="214"/>
      <c r="H48" s="214"/>
      <c r="I48" s="214"/>
      <c r="J48" s="214"/>
      <c r="K48" s="214"/>
      <c r="L48" s="214"/>
      <c r="M48" s="560" t="s">
        <v>6</v>
      </c>
      <c r="N48" s="603"/>
      <c r="O48" s="593"/>
      <c r="P48" s="545"/>
      <c r="Q48" s="628"/>
      <c r="R48" s="673"/>
    </row>
    <row r="49" spans="1:18" ht="18.75" customHeight="1" x14ac:dyDescent="0.3">
      <c r="A49" s="674" t="s">
        <v>1025</v>
      </c>
      <c r="B49" s="671"/>
      <c r="C49" s="672"/>
      <c r="D49" s="90">
        <f>'SS 1B Capital'!F61</f>
        <v>0</v>
      </c>
      <c r="E49" s="214"/>
      <c r="F49" s="214"/>
      <c r="G49" s="214"/>
      <c r="H49" s="214"/>
      <c r="I49" s="214"/>
      <c r="J49" s="224"/>
      <c r="K49" s="214"/>
      <c r="L49" s="214"/>
      <c r="M49" s="560" t="s">
        <v>8</v>
      </c>
      <c r="N49" s="603"/>
      <c r="O49" s="594"/>
      <c r="P49" s="545"/>
      <c r="Q49" s="628"/>
      <c r="R49" s="673"/>
    </row>
    <row r="50" spans="1:18" ht="18.75" customHeight="1" x14ac:dyDescent="0.3">
      <c r="A50" s="674" t="s">
        <v>1026</v>
      </c>
      <c r="B50" s="671" t="s">
        <v>1027</v>
      </c>
      <c r="C50" s="672" t="s">
        <v>1027</v>
      </c>
      <c r="D50" s="90">
        <f>D49*0.0025</f>
        <v>0</v>
      </c>
      <c r="E50" s="214"/>
      <c r="F50" s="214"/>
      <c r="G50" s="214"/>
      <c r="H50" s="214"/>
      <c r="I50" s="214"/>
      <c r="J50" s="214"/>
      <c r="K50" s="214"/>
      <c r="L50" s="214"/>
      <c r="M50" s="578" t="s">
        <v>1028</v>
      </c>
      <c r="N50" s="696"/>
      <c r="O50" s="593"/>
      <c r="P50" s="545"/>
      <c r="Q50" s="628"/>
      <c r="R50" s="673"/>
    </row>
    <row r="51" spans="1:18" ht="18" customHeight="1" x14ac:dyDescent="0.3">
      <c r="A51" s="198" t="s">
        <v>1029</v>
      </c>
      <c r="B51" s="198"/>
      <c r="C51" s="675" t="s">
        <v>1030</v>
      </c>
      <c r="D51" s="663"/>
      <c r="E51" s="663"/>
      <c r="F51" s="664"/>
      <c r="G51" s="675" t="s">
        <v>1031</v>
      </c>
      <c r="H51" s="663"/>
      <c r="I51" s="664"/>
      <c r="J51" s="675" t="s">
        <v>1032</v>
      </c>
      <c r="K51" s="663"/>
      <c r="L51" s="663"/>
      <c r="M51" s="663"/>
      <c r="N51" s="663"/>
      <c r="O51" s="663"/>
      <c r="P51" s="663"/>
      <c r="Q51" s="664"/>
      <c r="R51" s="665" t="s">
        <v>1033</v>
      </c>
    </row>
    <row r="52" spans="1:18" ht="20.25" customHeight="1" x14ac:dyDescent="0.3">
      <c r="A52" s="199"/>
      <c r="B52" s="199" t="s">
        <v>1034</v>
      </c>
      <c r="C52" s="200" t="s">
        <v>1035</v>
      </c>
      <c r="D52" s="200" t="s">
        <v>1036</v>
      </c>
      <c r="E52" s="200" t="s">
        <v>1037</v>
      </c>
      <c r="F52" s="200" t="s">
        <v>1038</v>
      </c>
      <c r="G52" s="200" t="s">
        <v>1039</v>
      </c>
      <c r="H52" s="200" t="s">
        <v>1040</v>
      </c>
      <c r="I52" s="200" t="s">
        <v>1041</v>
      </c>
      <c r="J52" s="200" t="s">
        <v>1042</v>
      </c>
      <c r="K52" s="200" t="s">
        <v>1043</v>
      </c>
      <c r="L52" s="200" t="s">
        <v>1044</v>
      </c>
      <c r="M52" s="200" t="s">
        <v>1045</v>
      </c>
      <c r="N52" s="200" t="s">
        <v>1046</v>
      </c>
      <c r="O52" s="200" t="s">
        <v>1047</v>
      </c>
      <c r="P52" s="200" t="s">
        <v>1048</v>
      </c>
      <c r="Q52" s="200" t="s">
        <v>1049</v>
      </c>
      <c r="R52" s="666"/>
    </row>
    <row r="53" spans="1:18" ht="18" customHeight="1" x14ac:dyDescent="0.3">
      <c r="A53" s="201"/>
      <c r="B53" s="201" t="s">
        <v>1050</v>
      </c>
      <c r="C53" s="202" t="s">
        <v>1035</v>
      </c>
      <c r="D53" s="202" t="s">
        <v>1036</v>
      </c>
      <c r="E53" s="202" t="s">
        <v>1037</v>
      </c>
      <c r="F53" s="202" t="s">
        <v>1038</v>
      </c>
      <c r="G53" s="202" t="s">
        <v>1051</v>
      </c>
      <c r="H53" s="202" t="s">
        <v>1052</v>
      </c>
      <c r="I53" s="202" t="s">
        <v>1053</v>
      </c>
      <c r="J53" s="202" t="s">
        <v>1054</v>
      </c>
      <c r="K53" s="202" t="s">
        <v>1055</v>
      </c>
      <c r="L53" s="202" t="s">
        <v>1056</v>
      </c>
      <c r="M53" s="202" t="s">
        <v>1057</v>
      </c>
      <c r="N53" s="202" t="s">
        <v>1058</v>
      </c>
      <c r="O53" s="202" t="s">
        <v>1049</v>
      </c>
      <c r="P53" s="202"/>
      <c r="Q53" s="202"/>
      <c r="R53" s="667"/>
    </row>
    <row r="54" spans="1:18" ht="17.25" customHeight="1" x14ac:dyDescent="0.3">
      <c r="A54" s="153" t="s">
        <v>1059</v>
      </c>
      <c r="B54" s="153"/>
      <c r="C54" s="163" t="s">
        <v>680</v>
      </c>
      <c r="D54" s="163" t="s">
        <v>681</v>
      </c>
      <c r="E54" s="163" t="s">
        <v>1060</v>
      </c>
      <c r="F54" s="163" t="s">
        <v>1061</v>
      </c>
      <c r="G54" s="163" t="s">
        <v>1062</v>
      </c>
      <c r="H54" s="163" t="s">
        <v>1063</v>
      </c>
      <c r="I54" s="163" t="s">
        <v>1064</v>
      </c>
      <c r="J54" s="163" t="s">
        <v>1065</v>
      </c>
      <c r="K54" s="163" t="s">
        <v>1066</v>
      </c>
      <c r="L54" s="163" t="s">
        <v>1067</v>
      </c>
      <c r="M54" s="163" t="s">
        <v>1068</v>
      </c>
      <c r="N54" s="163" t="s">
        <v>1069</v>
      </c>
      <c r="O54" s="163" t="s">
        <v>1070</v>
      </c>
      <c r="P54" s="163" t="s">
        <v>1071</v>
      </c>
      <c r="Q54" s="163" t="s">
        <v>17</v>
      </c>
      <c r="R54" s="163" t="s">
        <v>1072</v>
      </c>
    </row>
    <row r="55" spans="1:18" ht="17.25" customHeight="1" x14ac:dyDescent="0.3">
      <c r="A55" s="169"/>
      <c r="B55" s="169" t="s">
        <v>1073</v>
      </c>
      <c r="C55" s="203"/>
      <c r="D55" s="203"/>
      <c r="E55" s="203"/>
      <c r="F55" s="203"/>
      <c r="G55" s="203"/>
      <c r="H55" s="203"/>
      <c r="I55" s="203"/>
      <c r="J55" s="203"/>
      <c r="K55" s="203"/>
      <c r="L55" s="203"/>
      <c r="M55" s="203"/>
      <c r="N55" s="203"/>
      <c r="O55" s="203"/>
      <c r="P55" s="203"/>
      <c r="Q55" s="203"/>
      <c r="R55" s="683"/>
    </row>
    <row r="56" spans="1:18" ht="17.25" customHeight="1" x14ac:dyDescent="0.3">
      <c r="A56" s="204">
        <v>10</v>
      </c>
      <c r="B56" s="169" t="s">
        <v>1074</v>
      </c>
      <c r="C56" s="205"/>
      <c r="D56" s="205"/>
      <c r="E56" s="205"/>
      <c r="F56" s="205"/>
      <c r="G56" s="205"/>
      <c r="H56" s="205"/>
      <c r="I56" s="205"/>
      <c r="J56" s="205"/>
      <c r="K56" s="205"/>
      <c r="L56" s="205"/>
      <c r="M56" s="205"/>
      <c r="N56" s="205"/>
      <c r="O56" s="205"/>
      <c r="P56" s="205"/>
      <c r="Q56" s="205"/>
      <c r="R56" s="684"/>
    </row>
    <row r="57" spans="1:18" ht="17.25" customHeight="1" x14ac:dyDescent="0.3">
      <c r="A57" s="204">
        <v>20</v>
      </c>
      <c r="B57" s="169" t="s">
        <v>1075</v>
      </c>
      <c r="C57" s="205"/>
      <c r="D57" s="205"/>
      <c r="E57" s="205"/>
      <c r="F57" s="205"/>
      <c r="G57" s="205"/>
      <c r="H57" s="205"/>
      <c r="I57" s="205"/>
      <c r="J57" s="205"/>
      <c r="K57" s="205"/>
      <c r="L57" s="205"/>
      <c r="M57" s="205"/>
      <c r="N57" s="205"/>
      <c r="O57" s="205"/>
      <c r="P57" s="205"/>
      <c r="Q57" s="205"/>
      <c r="R57" s="684"/>
    </row>
    <row r="58" spans="1:18" ht="17.25" customHeight="1" x14ac:dyDescent="0.3">
      <c r="A58" s="204">
        <v>30</v>
      </c>
      <c r="B58" s="206" t="s">
        <v>1076</v>
      </c>
      <c r="C58" s="207">
        <v>0</v>
      </c>
      <c r="D58" s="207">
        <v>2E-3</v>
      </c>
      <c r="E58" s="207">
        <v>4.0000000000000001E-3</v>
      </c>
      <c r="F58" s="207">
        <v>7.0000000000000001E-3</v>
      </c>
      <c r="G58" s="207">
        <v>1.2500000000000001E-2</v>
      </c>
      <c r="H58" s="207">
        <v>1.7500000000000002E-2</v>
      </c>
      <c r="I58" s="207">
        <v>2.2499999999999999E-2</v>
      </c>
      <c r="J58" s="207">
        <v>2.75E-2</v>
      </c>
      <c r="K58" s="207">
        <v>3.2500000000000001E-2</v>
      </c>
      <c r="L58" s="207">
        <v>3.7499999999999999E-2</v>
      </c>
      <c r="M58" s="209">
        <v>4.4999999999999998E-2</v>
      </c>
      <c r="N58" s="207">
        <v>5.2499999999999998E-2</v>
      </c>
      <c r="O58" s="207">
        <v>0.06</v>
      </c>
      <c r="P58" s="207">
        <v>0.08</v>
      </c>
      <c r="Q58" s="207">
        <v>0.125</v>
      </c>
      <c r="R58" s="684"/>
    </row>
    <row r="59" spans="1:18" ht="17.25" customHeight="1" x14ac:dyDescent="0.3">
      <c r="A59" s="204">
        <v>40</v>
      </c>
      <c r="B59" s="169" t="s">
        <v>1077</v>
      </c>
      <c r="C59" s="90">
        <f t="shared" ref="C59:Q59" si="5">C58*C56</f>
        <v>0</v>
      </c>
      <c r="D59" s="90">
        <f t="shared" si="5"/>
        <v>0</v>
      </c>
      <c r="E59" s="90">
        <f t="shared" si="5"/>
        <v>0</v>
      </c>
      <c r="F59" s="90">
        <f t="shared" si="5"/>
        <v>0</v>
      </c>
      <c r="G59" s="90">
        <f t="shared" si="5"/>
        <v>0</v>
      </c>
      <c r="H59" s="90">
        <f t="shared" si="5"/>
        <v>0</v>
      </c>
      <c r="I59" s="90">
        <f t="shared" si="5"/>
        <v>0</v>
      </c>
      <c r="J59" s="90">
        <f t="shared" si="5"/>
        <v>0</v>
      </c>
      <c r="K59" s="90">
        <f t="shared" si="5"/>
        <v>0</v>
      </c>
      <c r="L59" s="90">
        <f t="shared" si="5"/>
        <v>0</v>
      </c>
      <c r="M59" s="90">
        <f t="shared" si="5"/>
        <v>0</v>
      </c>
      <c r="N59" s="90">
        <f t="shared" si="5"/>
        <v>0</v>
      </c>
      <c r="O59" s="90">
        <f t="shared" si="5"/>
        <v>0</v>
      </c>
      <c r="P59" s="90">
        <f t="shared" si="5"/>
        <v>0</v>
      </c>
      <c r="Q59" s="90">
        <f t="shared" si="5"/>
        <v>0</v>
      </c>
      <c r="R59" s="684"/>
    </row>
    <row r="60" spans="1:18" ht="17.25" customHeight="1" x14ac:dyDescent="0.3">
      <c r="A60" s="204">
        <v>50</v>
      </c>
      <c r="B60" s="169" t="s">
        <v>1078</v>
      </c>
      <c r="C60" s="90">
        <f t="shared" ref="C60:Q60" si="6">C58*C57</f>
        <v>0</v>
      </c>
      <c r="D60" s="90">
        <f t="shared" si="6"/>
        <v>0</v>
      </c>
      <c r="E60" s="90">
        <f t="shared" si="6"/>
        <v>0</v>
      </c>
      <c r="F60" s="90">
        <f t="shared" si="6"/>
        <v>0</v>
      </c>
      <c r="G60" s="90">
        <f t="shared" si="6"/>
        <v>0</v>
      </c>
      <c r="H60" s="90">
        <f t="shared" si="6"/>
        <v>0</v>
      </c>
      <c r="I60" s="90">
        <f t="shared" si="6"/>
        <v>0</v>
      </c>
      <c r="J60" s="90">
        <f t="shared" si="6"/>
        <v>0</v>
      </c>
      <c r="K60" s="90">
        <f t="shared" si="6"/>
        <v>0</v>
      </c>
      <c r="L60" s="90">
        <f t="shared" si="6"/>
        <v>0</v>
      </c>
      <c r="M60" s="90">
        <f t="shared" si="6"/>
        <v>0</v>
      </c>
      <c r="N60" s="90">
        <f t="shared" si="6"/>
        <v>0</v>
      </c>
      <c r="O60" s="90">
        <f t="shared" si="6"/>
        <v>0</v>
      </c>
      <c r="P60" s="90">
        <f t="shared" si="6"/>
        <v>0</v>
      </c>
      <c r="Q60" s="90">
        <f t="shared" si="6"/>
        <v>0</v>
      </c>
      <c r="R60" s="684"/>
    </row>
    <row r="61" spans="1:18" ht="17.25" customHeight="1" x14ac:dyDescent="0.3">
      <c r="A61" s="204">
        <v>60</v>
      </c>
      <c r="B61" s="169" t="s">
        <v>1079</v>
      </c>
      <c r="C61" s="90">
        <f t="shared" ref="C61:Q61" si="7">IF(ABS(C59)&gt;ABS(C60),ABS(C60),ABS(C59))</f>
        <v>0</v>
      </c>
      <c r="D61" s="90">
        <f t="shared" si="7"/>
        <v>0</v>
      </c>
      <c r="E61" s="90">
        <f t="shared" si="7"/>
        <v>0</v>
      </c>
      <c r="F61" s="90">
        <f t="shared" si="7"/>
        <v>0</v>
      </c>
      <c r="G61" s="90">
        <f t="shared" si="7"/>
        <v>0</v>
      </c>
      <c r="H61" s="90">
        <f t="shared" si="7"/>
        <v>0</v>
      </c>
      <c r="I61" s="90">
        <f t="shared" si="7"/>
        <v>0</v>
      </c>
      <c r="J61" s="90">
        <f t="shared" si="7"/>
        <v>0</v>
      </c>
      <c r="K61" s="90">
        <f t="shared" si="7"/>
        <v>0</v>
      </c>
      <c r="L61" s="90">
        <f t="shared" si="7"/>
        <v>0</v>
      </c>
      <c r="M61" s="90">
        <f t="shared" si="7"/>
        <v>0</v>
      </c>
      <c r="N61" s="90">
        <f t="shared" si="7"/>
        <v>0</v>
      </c>
      <c r="O61" s="90">
        <f t="shared" si="7"/>
        <v>0</v>
      </c>
      <c r="P61" s="90">
        <f t="shared" si="7"/>
        <v>0</v>
      </c>
      <c r="Q61" s="90">
        <f t="shared" si="7"/>
        <v>0</v>
      </c>
      <c r="R61" s="684"/>
    </row>
    <row r="62" spans="1:18" ht="17.25" customHeight="1" x14ac:dyDescent="0.3">
      <c r="A62" s="204">
        <v>70</v>
      </c>
      <c r="B62" s="198" t="s">
        <v>1080</v>
      </c>
      <c r="C62" s="210">
        <f t="shared" ref="C62:Q62" si="8">C59-C60</f>
        <v>0</v>
      </c>
      <c r="D62" s="210">
        <f t="shared" si="8"/>
        <v>0</v>
      </c>
      <c r="E62" s="210">
        <f t="shared" si="8"/>
        <v>0</v>
      </c>
      <c r="F62" s="210">
        <f t="shared" si="8"/>
        <v>0</v>
      </c>
      <c r="G62" s="210">
        <f t="shared" si="8"/>
        <v>0</v>
      </c>
      <c r="H62" s="210">
        <f t="shared" si="8"/>
        <v>0</v>
      </c>
      <c r="I62" s="210">
        <f t="shared" si="8"/>
        <v>0</v>
      </c>
      <c r="J62" s="210">
        <f t="shared" si="8"/>
        <v>0</v>
      </c>
      <c r="K62" s="210">
        <f t="shared" si="8"/>
        <v>0</v>
      </c>
      <c r="L62" s="210">
        <f t="shared" si="8"/>
        <v>0</v>
      </c>
      <c r="M62" s="225">
        <f t="shared" si="8"/>
        <v>0</v>
      </c>
      <c r="N62" s="225">
        <f t="shared" si="8"/>
        <v>0</v>
      </c>
      <c r="O62" s="225">
        <f t="shared" si="8"/>
        <v>0</v>
      </c>
      <c r="P62" s="225">
        <f t="shared" si="8"/>
        <v>0</v>
      </c>
      <c r="Q62" s="225">
        <f t="shared" si="8"/>
        <v>0</v>
      </c>
      <c r="R62" s="684"/>
    </row>
    <row r="63" spans="1:18" ht="17.25" customHeight="1" x14ac:dyDescent="0.3">
      <c r="A63" s="204">
        <v>80</v>
      </c>
      <c r="B63" s="206" t="s">
        <v>1081</v>
      </c>
      <c r="C63" s="207">
        <v>0.1</v>
      </c>
      <c r="D63" s="207">
        <v>0.1</v>
      </c>
      <c r="E63" s="207">
        <v>0.1</v>
      </c>
      <c r="F63" s="207">
        <v>0.1</v>
      </c>
      <c r="G63" s="207">
        <v>0.1</v>
      </c>
      <c r="H63" s="207">
        <v>0.1</v>
      </c>
      <c r="I63" s="207">
        <v>0.1</v>
      </c>
      <c r="J63" s="207">
        <v>0.1</v>
      </c>
      <c r="K63" s="207">
        <v>0.1</v>
      </c>
      <c r="L63" s="207">
        <v>0.1</v>
      </c>
      <c r="M63" s="207">
        <v>0.1</v>
      </c>
      <c r="N63" s="207">
        <v>0.1</v>
      </c>
      <c r="O63" s="207">
        <v>0.1</v>
      </c>
      <c r="P63" s="207">
        <v>0.1</v>
      </c>
      <c r="Q63" s="207">
        <v>0.1</v>
      </c>
      <c r="R63" s="685"/>
    </row>
    <row r="64" spans="1:18" ht="17.25" customHeight="1" x14ac:dyDescent="0.3">
      <c r="A64" s="204">
        <v>90</v>
      </c>
      <c r="B64" s="169" t="s">
        <v>1082</v>
      </c>
      <c r="C64" s="90">
        <f t="shared" ref="C64:Q64" si="9">C63*C61</f>
        <v>0</v>
      </c>
      <c r="D64" s="90">
        <f t="shared" si="9"/>
        <v>0</v>
      </c>
      <c r="E64" s="90">
        <f t="shared" si="9"/>
        <v>0</v>
      </c>
      <c r="F64" s="90">
        <f t="shared" si="9"/>
        <v>0</v>
      </c>
      <c r="G64" s="90">
        <f t="shared" si="9"/>
        <v>0</v>
      </c>
      <c r="H64" s="90">
        <f t="shared" si="9"/>
        <v>0</v>
      </c>
      <c r="I64" s="90">
        <f t="shared" si="9"/>
        <v>0</v>
      </c>
      <c r="J64" s="90">
        <f t="shared" si="9"/>
        <v>0</v>
      </c>
      <c r="K64" s="90">
        <f t="shared" si="9"/>
        <v>0</v>
      </c>
      <c r="L64" s="90">
        <f t="shared" si="9"/>
        <v>0</v>
      </c>
      <c r="M64" s="90">
        <f t="shared" si="9"/>
        <v>0</v>
      </c>
      <c r="N64" s="90">
        <f t="shared" si="9"/>
        <v>0</v>
      </c>
      <c r="O64" s="90">
        <f t="shared" si="9"/>
        <v>0</v>
      </c>
      <c r="P64" s="90">
        <f t="shared" si="9"/>
        <v>0</v>
      </c>
      <c r="Q64" s="90">
        <f t="shared" si="9"/>
        <v>0</v>
      </c>
      <c r="R64" s="90">
        <f>SUM(C64:Q64)</f>
        <v>0</v>
      </c>
    </row>
    <row r="65" spans="1:18" ht="17.25" customHeight="1" x14ac:dyDescent="0.3">
      <c r="A65" s="204">
        <v>100</v>
      </c>
      <c r="B65" s="169" t="s">
        <v>1083</v>
      </c>
      <c r="C65" s="688"/>
      <c r="D65" s="688"/>
      <c r="E65" s="691"/>
      <c r="F65" s="211">
        <f>IF(ABS(SUMIF(C62:F62,"&gt;0"))&gt;ABS(SUMIF(C62:F62,"&lt;0")),ABS(SUMIF(C62:F62,"&lt;0")),ABS(SUMIF(C62:F62,"&gt;0")))</f>
        <v>0</v>
      </c>
      <c r="G65" s="688"/>
      <c r="H65" s="688"/>
      <c r="I65" s="90">
        <f>IF(ABS(SUMIF(G62:I62,"&gt;0"))&gt;ABS(SUMIF(G62:I62,"&lt;0")),ABS(SUMIF(G62:I62,"&lt;0")),ABS(SUMIF(G62:I62,"&gt;0")))</f>
        <v>0</v>
      </c>
      <c r="J65" s="688"/>
      <c r="K65" s="688"/>
      <c r="L65" s="688"/>
      <c r="M65" s="688"/>
      <c r="N65" s="688"/>
      <c r="O65" s="688"/>
      <c r="P65" s="688"/>
      <c r="Q65" s="90">
        <f>IF(ABS(SUMIF(J62:Q62,"&gt;0"))&lt;ABS(SUMIF(J62:Q62,"&lt;0")),ABS(SUMIF(J62:Q62,"&gt;0")),ABS(SUMIF(J62:Q62,"&lt;0")))</f>
        <v>0</v>
      </c>
      <c r="R65" s="683"/>
    </row>
    <row r="66" spans="1:18" ht="17.25" customHeight="1" x14ac:dyDescent="0.3">
      <c r="A66" s="204">
        <v>110</v>
      </c>
      <c r="B66" s="198" t="s">
        <v>1084</v>
      </c>
      <c r="C66" s="688"/>
      <c r="D66" s="688"/>
      <c r="E66" s="691"/>
      <c r="F66" s="212">
        <f>IF(ABS(SUMIF(C62:F62,"&gt;0"))&gt;ABS(SUMIF(C62:F62,"&lt;0")),ABS(SUMIF(C62:F62,"&gt;0"))-ABS(SUMIF(C62:F62,"&lt;0")),ABS(SUMIF(C62:F62,"&lt;0"))+ABS(SUMIF(C62:F62,"&gt;0")))</f>
        <v>0</v>
      </c>
      <c r="G66" s="688"/>
      <c r="H66" s="688"/>
      <c r="I66" s="210">
        <f>IF(ABS(SUMIF(G62:I62,"&gt;0"))&gt;ABS(SUMIF(G62:I62,"&gt;0")),SUMIF(G62:I62,"&gt;0")-SUMIF(G62:I62,"&lt;0"),SUMIF(G62:I62,"&lt;0")+SUMIF(G62:I62,"&gt;0"))</f>
        <v>0</v>
      </c>
      <c r="J66" s="688"/>
      <c r="K66" s="688"/>
      <c r="L66" s="688"/>
      <c r="M66" s="688"/>
      <c r="N66" s="688"/>
      <c r="O66" s="688"/>
      <c r="P66" s="688"/>
      <c r="Q66" s="210">
        <f>IF(ABS(SUMIF(J62:Q62,"&gt;0"))&lt;ABS(SUMIF(J62:Q62,"&lt;0")),SUMIF(J62:Q62,"&lt;0")-SUMIF(J62:Q62,"&gt;0"),SUMIF(J62:Q62,"&gt;0")+SUMIF(J62:Q62,"&lt;0"))</f>
        <v>0</v>
      </c>
      <c r="R66" s="686"/>
    </row>
    <row r="67" spans="1:18" ht="17.25" customHeight="1" x14ac:dyDescent="0.3">
      <c r="A67" s="204">
        <v>120</v>
      </c>
      <c r="B67" s="206" t="s">
        <v>1085</v>
      </c>
      <c r="C67" s="688"/>
      <c r="D67" s="688"/>
      <c r="E67" s="691"/>
      <c r="F67" s="226">
        <v>0.4</v>
      </c>
      <c r="G67" s="689"/>
      <c r="H67" s="689"/>
      <c r="I67" s="207">
        <v>0.3</v>
      </c>
      <c r="J67" s="688"/>
      <c r="K67" s="688"/>
      <c r="L67" s="688"/>
      <c r="M67" s="688"/>
      <c r="N67" s="688"/>
      <c r="O67" s="688"/>
      <c r="P67" s="688"/>
      <c r="Q67" s="207">
        <v>0.3</v>
      </c>
      <c r="R67" s="687"/>
    </row>
    <row r="68" spans="1:18" ht="17.25" customHeight="1" x14ac:dyDescent="0.3">
      <c r="A68" s="204">
        <v>130</v>
      </c>
      <c r="B68" s="169" t="s">
        <v>1086</v>
      </c>
      <c r="C68" s="688"/>
      <c r="D68" s="688"/>
      <c r="E68" s="691"/>
      <c r="F68" s="211">
        <f>F67*F65</f>
        <v>0</v>
      </c>
      <c r="G68" s="688"/>
      <c r="H68" s="688"/>
      <c r="I68" s="90">
        <f>I67*I65</f>
        <v>0</v>
      </c>
      <c r="J68" s="688"/>
      <c r="K68" s="688"/>
      <c r="L68" s="688"/>
      <c r="M68" s="688"/>
      <c r="N68" s="688"/>
      <c r="O68" s="688"/>
      <c r="P68" s="688"/>
      <c r="Q68" s="90">
        <f>Q67*Q65</f>
        <v>0</v>
      </c>
      <c r="R68" s="90">
        <f>SUM(C68:Q68)</f>
        <v>0</v>
      </c>
    </row>
    <row r="69" spans="1:18" ht="17.25" customHeight="1" x14ac:dyDescent="0.3">
      <c r="A69" s="204">
        <v>140</v>
      </c>
      <c r="B69" s="169" t="s">
        <v>1083</v>
      </c>
      <c r="C69" s="688"/>
      <c r="D69" s="688"/>
      <c r="E69" s="691"/>
      <c r="F69" s="688"/>
      <c r="G69" s="688"/>
      <c r="H69" s="688"/>
      <c r="I69" s="90">
        <f>IF(OR(AND(F66&gt;0,I66&gt;0),AND(F66&lt;0,I66&lt;0)),0,IF(ABS(F66)&lt;ABS(I66),ABS(F66),ABS(I66)))</f>
        <v>0</v>
      </c>
      <c r="J69" s="688"/>
      <c r="K69" s="688"/>
      <c r="L69" s="688"/>
      <c r="M69" s="688"/>
      <c r="N69" s="688"/>
      <c r="O69" s="688"/>
      <c r="P69" s="688"/>
      <c r="Q69" s="90">
        <f>IF(OR(AND(Q66&gt;0,I66&gt;0),AND(Q66&lt;0,I66&lt;0)),0,IF(ABS(I66)&lt;ABS(Q66),ABS(I66),ABS(Q66)))</f>
        <v>0</v>
      </c>
      <c r="R69" s="683"/>
    </row>
    <row r="70" spans="1:18" ht="17.25" customHeight="1" x14ac:dyDescent="0.3">
      <c r="A70" s="204">
        <v>150</v>
      </c>
      <c r="B70" s="198" t="s">
        <v>1084</v>
      </c>
      <c r="C70" s="688"/>
      <c r="D70" s="688"/>
      <c r="E70" s="691"/>
      <c r="F70" s="688"/>
      <c r="G70" s="688"/>
      <c r="H70" s="688"/>
      <c r="I70" s="210">
        <f>IF(ABS(F66)&gt;ABS(I66),(F66)+(I66),(I66)+(F66))</f>
        <v>0</v>
      </c>
      <c r="J70" s="688"/>
      <c r="K70" s="688"/>
      <c r="L70" s="688"/>
      <c r="M70" s="688"/>
      <c r="N70" s="688"/>
      <c r="O70" s="688"/>
      <c r="P70" s="688"/>
      <c r="Q70" s="210">
        <f>IF(ABS(I66)&gt;ABS(Q66),(I66)+(Q66),(Q66)+(I66))</f>
        <v>0</v>
      </c>
      <c r="R70" s="686"/>
    </row>
    <row r="71" spans="1:18" ht="17.25" customHeight="1" x14ac:dyDescent="0.3">
      <c r="A71" s="204">
        <v>160</v>
      </c>
      <c r="B71" s="206" t="s">
        <v>1087</v>
      </c>
      <c r="C71" s="688"/>
      <c r="D71" s="688"/>
      <c r="E71" s="691"/>
      <c r="F71" s="688"/>
      <c r="G71" s="688"/>
      <c r="H71" s="688"/>
      <c r="I71" s="207">
        <v>0.4</v>
      </c>
      <c r="J71" s="688"/>
      <c r="K71" s="688"/>
      <c r="L71" s="688"/>
      <c r="M71" s="688"/>
      <c r="N71" s="688"/>
      <c r="O71" s="688"/>
      <c r="P71" s="688"/>
      <c r="Q71" s="207">
        <v>0.4</v>
      </c>
      <c r="R71" s="687"/>
    </row>
    <row r="72" spans="1:18" ht="17.25" customHeight="1" x14ac:dyDescent="0.3">
      <c r="A72" s="204">
        <v>170</v>
      </c>
      <c r="B72" s="169" t="s">
        <v>1088</v>
      </c>
      <c r="C72" s="688"/>
      <c r="D72" s="688"/>
      <c r="E72" s="691"/>
      <c r="F72" s="688"/>
      <c r="G72" s="688"/>
      <c r="H72" s="688"/>
      <c r="I72" s="90">
        <f>I71*I69</f>
        <v>0</v>
      </c>
      <c r="J72" s="688"/>
      <c r="K72" s="688"/>
      <c r="L72" s="688"/>
      <c r="M72" s="688"/>
      <c r="N72" s="688"/>
      <c r="O72" s="688"/>
      <c r="P72" s="688"/>
      <c r="Q72" s="90">
        <f>Q71*Q69</f>
        <v>0</v>
      </c>
      <c r="R72" s="90">
        <f>SUM(C72:Q72)</f>
        <v>0</v>
      </c>
    </row>
    <row r="73" spans="1:18" ht="17.25" customHeight="1" x14ac:dyDescent="0.3">
      <c r="A73" s="204">
        <v>180</v>
      </c>
      <c r="B73" s="169" t="s">
        <v>1083</v>
      </c>
      <c r="C73" s="688"/>
      <c r="D73" s="688"/>
      <c r="E73" s="691"/>
      <c r="F73" s="688"/>
      <c r="G73" s="688"/>
      <c r="H73" s="688"/>
      <c r="I73" s="688"/>
      <c r="J73" s="688"/>
      <c r="K73" s="688"/>
      <c r="L73" s="688"/>
      <c r="M73" s="688"/>
      <c r="N73" s="688"/>
      <c r="O73" s="688"/>
      <c r="P73" s="688"/>
      <c r="Q73" s="90">
        <f>IF(OR(AND(F66&lt;0,Q66&lt;0),AND(F66&gt;0,Q66&gt;0)),0,IF(ABS(Q66)&lt;ABS(F66),ABS(Q66),ABS(F66)))</f>
        <v>0</v>
      </c>
      <c r="R73" s="683"/>
    </row>
    <row r="74" spans="1:18" ht="17.25" customHeight="1" x14ac:dyDescent="0.3">
      <c r="A74" s="204">
        <v>190</v>
      </c>
      <c r="B74" s="198" t="s">
        <v>1084</v>
      </c>
      <c r="C74" s="688"/>
      <c r="D74" s="688"/>
      <c r="E74" s="691"/>
      <c r="F74" s="688"/>
      <c r="G74" s="688"/>
      <c r="H74" s="688"/>
      <c r="I74" s="688"/>
      <c r="J74" s="688"/>
      <c r="K74" s="688"/>
      <c r="L74" s="688"/>
      <c r="M74" s="688"/>
      <c r="N74" s="688"/>
      <c r="O74" s="688"/>
      <c r="P74" s="688"/>
      <c r="Q74" s="210">
        <f>IF(ABS(Q70)&gt;ABS(F66),(Q70)+(F66),(F66)+(Q70))</f>
        <v>0</v>
      </c>
      <c r="R74" s="686"/>
    </row>
    <row r="75" spans="1:18" ht="17.25" customHeight="1" x14ac:dyDescent="0.3">
      <c r="A75" s="204">
        <v>200</v>
      </c>
      <c r="B75" s="206" t="s">
        <v>1089</v>
      </c>
      <c r="C75" s="688"/>
      <c r="D75" s="688"/>
      <c r="E75" s="691"/>
      <c r="F75" s="688"/>
      <c r="G75" s="688"/>
      <c r="H75" s="688"/>
      <c r="I75" s="688"/>
      <c r="J75" s="688"/>
      <c r="K75" s="688"/>
      <c r="L75" s="688"/>
      <c r="M75" s="688"/>
      <c r="N75" s="688"/>
      <c r="O75" s="688"/>
      <c r="P75" s="688"/>
      <c r="Q75" s="207">
        <v>1</v>
      </c>
      <c r="R75" s="687"/>
    </row>
    <row r="76" spans="1:18" ht="17.25" customHeight="1" x14ac:dyDescent="0.3">
      <c r="A76" s="204">
        <v>210</v>
      </c>
      <c r="B76" s="169" t="s">
        <v>1090</v>
      </c>
      <c r="C76" s="688"/>
      <c r="D76" s="688"/>
      <c r="E76" s="691"/>
      <c r="F76" s="688"/>
      <c r="G76" s="688"/>
      <c r="H76" s="688"/>
      <c r="I76" s="688"/>
      <c r="J76" s="688"/>
      <c r="K76" s="688"/>
      <c r="L76" s="688"/>
      <c r="M76" s="688"/>
      <c r="N76" s="688"/>
      <c r="O76" s="688"/>
      <c r="P76" s="688"/>
      <c r="Q76" s="90">
        <f>Q75*Q73</f>
        <v>0</v>
      </c>
      <c r="R76" s="90">
        <f>Q76</f>
        <v>0</v>
      </c>
    </row>
    <row r="77" spans="1:18" ht="17.25" customHeight="1" x14ac:dyDescent="0.3">
      <c r="A77" s="204">
        <v>220</v>
      </c>
      <c r="B77" s="169" t="s">
        <v>1091</v>
      </c>
      <c r="C77" s="690"/>
      <c r="D77" s="690"/>
      <c r="E77" s="694"/>
      <c r="F77" s="688"/>
      <c r="G77" s="688"/>
      <c r="H77" s="688"/>
      <c r="I77" s="688"/>
      <c r="J77" s="688"/>
      <c r="K77" s="688"/>
      <c r="L77" s="688"/>
      <c r="M77" s="688"/>
      <c r="N77" s="688"/>
      <c r="O77" s="688"/>
      <c r="P77" s="688"/>
      <c r="Q77" s="688"/>
      <c r="R77" s="90">
        <f>ABS(SUM(C62:Q62))</f>
        <v>0</v>
      </c>
    </row>
    <row r="78" spans="1:18" ht="17.25" customHeight="1" x14ac:dyDescent="0.3">
      <c r="A78" s="204">
        <v>230</v>
      </c>
      <c r="B78" s="153" t="s">
        <v>1092</v>
      </c>
      <c r="C78" s="169"/>
      <c r="D78" s="169"/>
      <c r="E78" s="213"/>
      <c r="F78" s="690"/>
      <c r="G78" s="690"/>
      <c r="H78" s="690"/>
      <c r="I78" s="690"/>
      <c r="J78" s="690"/>
      <c r="K78" s="690"/>
      <c r="L78" s="690"/>
      <c r="M78" s="690"/>
      <c r="N78" s="690"/>
      <c r="O78" s="690"/>
      <c r="P78" s="690"/>
      <c r="Q78" s="690"/>
      <c r="R78" s="90">
        <f>R64+R68+R72+R76+R77</f>
        <v>0</v>
      </c>
    </row>
    <row r="79" spans="1:18" ht="12.75" customHeight="1" x14ac:dyDescent="0.3">
      <c r="A79" s="227"/>
      <c r="B79" s="227"/>
      <c r="C79" s="227"/>
      <c r="D79" s="227"/>
      <c r="E79" s="227"/>
      <c r="F79" s="227"/>
      <c r="G79" s="227"/>
      <c r="H79" s="227"/>
      <c r="I79" s="227"/>
      <c r="J79" s="227"/>
      <c r="K79" s="227"/>
      <c r="L79" s="227"/>
      <c r="M79" s="227"/>
      <c r="N79" s="227"/>
      <c r="O79" s="227"/>
      <c r="P79" s="227"/>
      <c r="Q79" s="224"/>
      <c r="R79" s="227"/>
    </row>
    <row r="80" spans="1:18" ht="12.75" customHeight="1" x14ac:dyDescent="0.3">
      <c r="A80" s="227"/>
      <c r="B80" s="227"/>
      <c r="C80" s="227"/>
      <c r="D80" s="227"/>
      <c r="E80" s="227"/>
      <c r="F80" s="227"/>
      <c r="G80" s="227"/>
      <c r="H80" s="227"/>
      <c r="I80" s="227"/>
      <c r="J80" s="227"/>
      <c r="K80" s="227"/>
      <c r="L80" s="227"/>
      <c r="M80" s="227"/>
      <c r="N80" s="227"/>
      <c r="O80" s="227"/>
      <c r="P80" s="227"/>
      <c r="Q80" s="227"/>
      <c r="R80" s="227"/>
    </row>
    <row r="81" spans="1:18" ht="18" customHeight="1" x14ac:dyDescent="0.35">
      <c r="A81" s="228" t="s">
        <v>421</v>
      </c>
      <c r="B81" s="217"/>
      <c r="C81" s="217"/>
      <c r="D81" s="218"/>
      <c r="E81" s="216"/>
      <c r="F81" s="219"/>
      <c r="G81" s="216"/>
      <c r="H81" s="216"/>
      <c r="I81" s="216"/>
      <c r="J81" s="216"/>
      <c r="K81" s="216"/>
      <c r="L81" s="216"/>
      <c r="M81" s="216"/>
      <c r="N81" s="216"/>
      <c r="O81" s="216"/>
      <c r="P81" s="216"/>
      <c r="Q81" s="216"/>
      <c r="R81" s="220" t="s">
        <v>1023</v>
      </c>
    </row>
    <row r="82" spans="1:18" ht="18" customHeight="1" x14ac:dyDescent="0.3">
      <c r="A82" s="221"/>
      <c r="B82" s="3"/>
      <c r="C82" s="3"/>
      <c r="D82" s="214"/>
      <c r="E82" s="222"/>
      <c r="F82" s="214"/>
      <c r="G82" s="197"/>
      <c r="H82" s="66"/>
      <c r="I82" s="197"/>
      <c r="J82" s="214"/>
      <c r="K82" s="214"/>
      <c r="L82" s="214"/>
      <c r="M82" s="214"/>
      <c r="N82" s="214"/>
      <c r="O82" s="214"/>
      <c r="P82" s="214"/>
      <c r="Q82" s="214"/>
      <c r="R82" s="7"/>
    </row>
    <row r="83" spans="1:18" ht="18" customHeight="1" x14ac:dyDescent="0.35">
      <c r="A83" s="221" t="s">
        <v>1</v>
      </c>
      <c r="B83" s="3"/>
      <c r="C83" s="3"/>
      <c r="D83" s="3"/>
      <c r="E83" s="66"/>
      <c r="F83" s="214"/>
      <c r="G83" s="66"/>
      <c r="H83" s="66"/>
      <c r="I83" s="214"/>
      <c r="J83" s="66"/>
      <c r="K83" s="214"/>
      <c r="L83" s="214"/>
      <c r="M83" s="214"/>
      <c r="N83" s="214"/>
      <c r="O83" s="214"/>
      <c r="P83" s="214"/>
      <c r="Q83" s="214"/>
      <c r="R83" s="4" t="s">
        <v>992</v>
      </c>
    </row>
    <row r="84" spans="1:18" ht="18" customHeight="1" x14ac:dyDescent="0.35">
      <c r="A84" s="5"/>
      <c r="B84" s="66"/>
      <c r="C84" s="66"/>
      <c r="D84" s="3"/>
      <c r="E84" s="66"/>
      <c r="F84" s="214"/>
      <c r="G84" s="66"/>
      <c r="H84" s="66"/>
      <c r="I84" s="197"/>
      <c r="J84" s="66"/>
      <c r="K84" s="214"/>
      <c r="L84" s="214"/>
      <c r="M84" s="214"/>
      <c r="N84" s="214"/>
      <c r="O84" s="214"/>
      <c r="P84" s="214"/>
      <c r="Q84" s="214"/>
      <c r="R84" s="84" t="s">
        <v>1024</v>
      </c>
    </row>
    <row r="85" spans="1:18" ht="18" customHeight="1" x14ac:dyDescent="0.3">
      <c r="A85" s="221" t="s">
        <v>3</v>
      </c>
      <c r="B85" s="66"/>
      <c r="C85" s="66"/>
      <c r="D85" s="3"/>
      <c r="E85" s="66"/>
      <c r="F85" s="3"/>
      <c r="G85" s="214"/>
      <c r="H85" s="66"/>
      <c r="I85" s="3"/>
      <c r="J85" s="66"/>
      <c r="K85" s="214"/>
      <c r="L85" s="214"/>
      <c r="M85" s="214"/>
      <c r="N85" s="214"/>
      <c r="O85" s="214"/>
      <c r="P85" s="214"/>
      <c r="Q85" s="214"/>
      <c r="R85" s="7" t="s">
        <v>2</v>
      </c>
    </row>
    <row r="86" spans="1:18" ht="18" customHeight="1" x14ac:dyDescent="0.3">
      <c r="A86" s="8"/>
      <c r="B86" s="3"/>
      <c r="C86" s="3"/>
      <c r="D86" s="3"/>
      <c r="E86" s="66"/>
      <c r="F86" s="3"/>
      <c r="G86" s="66"/>
      <c r="H86" s="66"/>
      <c r="I86" s="3"/>
      <c r="J86" s="66"/>
      <c r="K86" s="214"/>
      <c r="L86" s="214"/>
      <c r="M86" s="214"/>
      <c r="N86" s="214"/>
      <c r="O86" s="214"/>
      <c r="P86" s="214"/>
      <c r="Q86" s="214"/>
      <c r="R86" s="7" t="s">
        <v>4</v>
      </c>
    </row>
    <row r="87" spans="1:18" ht="18.75" customHeight="1" x14ac:dyDescent="0.3">
      <c r="A87" s="214"/>
      <c r="B87" s="214"/>
      <c r="C87" s="214"/>
      <c r="D87" s="214"/>
      <c r="E87" s="214"/>
      <c r="F87" s="214"/>
      <c r="G87" s="214"/>
      <c r="H87" s="214"/>
      <c r="I87" s="214"/>
      <c r="J87" s="214"/>
      <c r="K87" s="214"/>
      <c r="L87" s="214"/>
      <c r="M87" s="73" t="s">
        <v>5</v>
      </c>
      <c r="N87" s="10"/>
      <c r="O87" s="229"/>
      <c r="P87" s="668"/>
      <c r="Q87" s="553"/>
      <c r="R87" s="676"/>
    </row>
    <row r="88" spans="1:18" ht="18.75" customHeight="1" x14ac:dyDescent="0.3">
      <c r="A88" s="214"/>
      <c r="B88" s="214"/>
      <c r="C88" s="214"/>
      <c r="D88" s="214"/>
      <c r="E88" s="214"/>
      <c r="F88" s="214"/>
      <c r="G88" s="214"/>
      <c r="H88" s="214"/>
      <c r="I88" s="214"/>
      <c r="J88" s="214"/>
      <c r="K88" s="214"/>
      <c r="L88" s="214"/>
      <c r="M88" s="560" t="s">
        <v>6</v>
      </c>
      <c r="N88" s="603"/>
      <c r="O88" s="593"/>
      <c r="P88" s="545"/>
      <c r="Q88" s="553"/>
      <c r="R88" s="676"/>
    </row>
    <row r="89" spans="1:18" ht="18.75" customHeight="1" x14ac:dyDescent="0.3">
      <c r="A89" s="670" t="s">
        <v>1025</v>
      </c>
      <c r="B89" s="677"/>
      <c r="C89" s="678"/>
      <c r="D89" s="90">
        <f>'SS 1B Capital'!F61</f>
        <v>0</v>
      </c>
      <c r="E89" s="214"/>
      <c r="F89" s="214"/>
      <c r="G89" s="214"/>
      <c r="H89" s="214"/>
      <c r="I89" s="214"/>
      <c r="J89" s="224"/>
      <c r="K89" s="214"/>
      <c r="L89" s="214"/>
      <c r="M89" s="560" t="s">
        <v>8</v>
      </c>
      <c r="N89" s="603"/>
      <c r="O89" s="594"/>
      <c r="P89" s="545"/>
      <c r="Q89" s="553"/>
      <c r="R89" s="676"/>
    </row>
    <row r="90" spans="1:18" ht="18.75" customHeight="1" x14ac:dyDescent="0.3">
      <c r="A90" s="670" t="s">
        <v>1026</v>
      </c>
      <c r="B90" s="677" t="s">
        <v>1027</v>
      </c>
      <c r="C90" s="678" t="s">
        <v>1027</v>
      </c>
      <c r="D90" s="90">
        <f>D89*0.0025</f>
        <v>0</v>
      </c>
      <c r="E90" s="214"/>
      <c r="F90" s="214"/>
      <c r="G90" s="214"/>
      <c r="H90" s="214"/>
      <c r="I90" s="214"/>
      <c r="J90" s="214"/>
      <c r="K90" s="214"/>
      <c r="L90" s="214"/>
      <c r="M90" s="578" t="s">
        <v>1028</v>
      </c>
      <c r="N90" s="696"/>
      <c r="O90" s="593"/>
      <c r="P90" s="545"/>
      <c r="Q90" s="553"/>
      <c r="R90" s="676"/>
    </row>
    <row r="91" spans="1:18" ht="16.5" customHeight="1" x14ac:dyDescent="0.3">
      <c r="A91" s="198" t="s">
        <v>1029</v>
      </c>
      <c r="B91" s="198"/>
      <c r="C91" s="662" t="s">
        <v>1030</v>
      </c>
      <c r="D91" s="663"/>
      <c r="E91" s="663"/>
      <c r="F91" s="664"/>
      <c r="G91" s="662" t="s">
        <v>1031</v>
      </c>
      <c r="H91" s="663"/>
      <c r="I91" s="664"/>
      <c r="J91" s="662" t="s">
        <v>1032</v>
      </c>
      <c r="K91" s="663"/>
      <c r="L91" s="663"/>
      <c r="M91" s="663"/>
      <c r="N91" s="663"/>
      <c r="O91" s="663"/>
      <c r="P91" s="663"/>
      <c r="Q91" s="664"/>
      <c r="R91" s="665" t="s">
        <v>1033</v>
      </c>
    </row>
    <row r="92" spans="1:18" ht="21" customHeight="1" x14ac:dyDescent="0.3">
      <c r="A92" s="199"/>
      <c r="B92" s="199" t="s">
        <v>1034</v>
      </c>
      <c r="C92" s="200" t="s">
        <v>1035</v>
      </c>
      <c r="D92" s="200" t="s">
        <v>1036</v>
      </c>
      <c r="E92" s="200" t="s">
        <v>1037</v>
      </c>
      <c r="F92" s="200" t="s">
        <v>1038</v>
      </c>
      <c r="G92" s="200" t="s">
        <v>1039</v>
      </c>
      <c r="H92" s="200" t="s">
        <v>1040</v>
      </c>
      <c r="I92" s="200" t="s">
        <v>1041</v>
      </c>
      <c r="J92" s="200" t="s">
        <v>1042</v>
      </c>
      <c r="K92" s="200" t="s">
        <v>1043</v>
      </c>
      <c r="L92" s="200" t="s">
        <v>1044</v>
      </c>
      <c r="M92" s="200" t="s">
        <v>1045</v>
      </c>
      <c r="N92" s="200" t="s">
        <v>1046</v>
      </c>
      <c r="O92" s="200" t="s">
        <v>1047</v>
      </c>
      <c r="P92" s="200" t="s">
        <v>1048</v>
      </c>
      <c r="Q92" s="200" t="s">
        <v>1049</v>
      </c>
      <c r="R92" s="666"/>
    </row>
    <row r="93" spans="1:18" ht="16.5" customHeight="1" x14ac:dyDescent="0.3">
      <c r="A93" s="201"/>
      <c r="B93" s="201" t="s">
        <v>1050</v>
      </c>
      <c r="C93" s="202" t="s">
        <v>1035</v>
      </c>
      <c r="D93" s="202" t="s">
        <v>1036</v>
      </c>
      <c r="E93" s="202" t="s">
        <v>1037</v>
      </c>
      <c r="F93" s="202" t="s">
        <v>1038</v>
      </c>
      <c r="G93" s="202" t="s">
        <v>1051</v>
      </c>
      <c r="H93" s="202" t="s">
        <v>1052</v>
      </c>
      <c r="I93" s="202" t="s">
        <v>1053</v>
      </c>
      <c r="J93" s="202" t="s">
        <v>1054</v>
      </c>
      <c r="K93" s="202" t="s">
        <v>1055</v>
      </c>
      <c r="L93" s="202" t="s">
        <v>1056</v>
      </c>
      <c r="M93" s="202" t="s">
        <v>1057</v>
      </c>
      <c r="N93" s="202" t="s">
        <v>1058</v>
      </c>
      <c r="O93" s="202" t="s">
        <v>1049</v>
      </c>
      <c r="P93" s="202"/>
      <c r="Q93" s="202"/>
      <c r="R93" s="667"/>
    </row>
    <row r="94" spans="1:18" ht="18" customHeight="1" x14ac:dyDescent="0.3">
      <c r="A94" s="153" t="s">
        <v>1059</v>
      </c>
      <c r="B94" s="153"/>
      <c r="C94" s="163" t="s">
        <v>680</v>
      </c>
      <c r="D94" s="163" t="s">
        <v>681</v>
      </c>
      <c r="E94" s="163" t="s">
        <v>1060</v>
      </c>
      <c r="F94" s="163" t="s">
        <v>1061</v>
      </c>
      <c r="G94" s="163" t="s">
        <v>1062</v>
      </c>
      <c r="H94" s="163" t="s">
        <v>1063</v>
      </c>
      <c r="I94" s="163" t="s">
        <v>1064</v>
      </c>
      <c r="J94" s="163" t="s">
        <v>1065</v>
      </c>
      <c r="K94" s="163" t="s">
        <v>1066</v>
      </c>
      <c r="L94" s="163" t="s">
        <v>1067</v>
      </c>
      <c r="M94" s="163" t="s">
        <v>1068</v>
      </c>
      <c r="N94" s="163" t="s">
        <v>1069</v>
      </c>
      <c r="O94" s="163" t="s">
        <v>1070</v>
      </c>
      <c r="P94" s="163" t="s">
        <v>1071</v>
      </c>
      <c r="Q94" s="163" t="s">
        <v>17</v>
      </c>
      <c r="R94" s="163" t="s">
        <v>1072</v>
      </c>
    </row>
    <row r="95" spans="1:18" ht="18" customHeight="1" x14ac:dyDescent="0.3">
      <c r="A95" s="169"/>
      <c r="B95" s="169" t="s">
        <v>1073</v>
      </c>
      <c r="C95" s="203"/>
      <c r="D95" s="203"/>
      <c r="E95" s="203"/>
      <c r="F95" s="203"/>
      <c r="G95" s="203"/>
      <c r="H95" s="203"/>
      <c r="I95" s="203"/>
      <c r="J95" s="203"/>
      <c r="K95" s="203"/>
      <c r="L95" s="203"/>
      <c r="M95" s="203"/>
      <c r="N95" s="203"/>
      <c r="O95" s="203"/>
      <c r="P95" s="203"/>
      <c r="Q95" s="203"/>
      <c r="R95" s="683"/>
    </row>
    <row r="96" spans="1:18" ht="18" customHeight="1" x14ac:dyDescent="0.3">
      <c r="A96" s="204">
        <v>10</v>
      </c>
      <c r="B96" s="169" t="s">
        <v>1074</v>
      </c>
      <c r="C96" s="205"/>
      <c r="D96" s="205"/>
      <c r="E96" s="205"/>
      <c r="F96" s="205"/>
      <c r="G96" s="205"/>
      <c r="H96" s="205"/>
      <c r="I96" s="205"/>
      <c r="J96" s="205"/>
      <c r="K96" s="205"/>
      <c r="L96" s="205"/>
      <c r="M96" s="205"/>
      <c r="N96" s="205"/>
      <c r="O96" s="205"/>
      <c r="P96" s="205"/>
      <c r="Q96" s="205"/>
      <c r="R96" s="686"/>
    </row>
    <row r="97" spans="1:18" ht="18" customHeight="1" x14ac:dyDescent="0.3">
      <c r="A97" s="204">
        <v>20</v>
      </c>
      <c r="B97" s="169" t="s">
        <v>1075</v>
      </c>
      <c r="C97" s="205"/>
      <c r="D97" s="205"/>
      <c r="E97" s="205"/>
      <c r="F97" s="205"/>
      <c r="G97" s="205"/>
      <c r="H97" s="205"/>
      <c r="I97" s="205"/>
      <c r="J97" s="205"/>
      <c r="K97" s="205"/>
      <c r="L97" s="205"/>
      <c r="M97" s="205"/>
      <c r="N97" s="205"/>
      <c r="O97" s="205"/>
      <c r="P97" s="205"/>
      <c r="Q97" s="205"/>
      <c r="R97" s="686"/>
    </row>
    <row r="98" spans="1:18" ht="18" customHeight="1" x14ac:dyDescent="0.3">
      <c r="A98" s="204">
        <v>30</v>
      </c>
      <c r="B98" s="169" t="s">
        <v>1076</v>
      </c>
      <c r="C98" s="230">
        <v>0</v>
      </c>
      <c r="D98" s="230">
        <v>2E-3</v>
      </c>
      <c r="E98" s="230">
        <v>4.0000000000000001E-3</v>
      </c>
      <c r="F98" s="230">
        <v>7.0000000000000001E-3</v>
      </c>
      <c r="G98" s="230">
        <v>1.2500000000000001E-2</v>
      </c>
      <c r="H98" s="230">
        <v>1.7500000000000002E-2</v>
      </c>
      <c r="I98" s="230">
        <v>2.2499999999999999E-2</v>
      </c>
      <c r="J98" s="230">
        <v>2.75E-2</v>
      </c>
      <c r="K98" s="230">
        <v>3.2500000000000001E-2</v>
      </c>
      <c r="L98" s="230">
        <v>3.7499999999999999E-2</v>
      </c>
      <c r="M98" s="231">
        <v>4.4999999999999998E-2</v>
      </c>
      <c r="N98" s="230">
        <v>5.2499999999999998E-2</v>
      </c>
      <c r="O98" s="230">
        <v>0.06</v>
      </c>
      <c r="P98" s="230">
        <v>0.08</v>
      </c>
      <c r="Q98" s="230">
        <v>0.125</v>
      </c>
      <c r="R98" s="686"/>
    </row>
    <row r="99" spans="1:18" ht="18" customHeight="1" x14ac:dyDescent="0.3">
      <c r="A99" s="204">
        <v>40</v>
      </c>
      <c r="B99" s="169" t="s">
        <v>1077</v>
      </c>
      <c r="C99" s="90">
        <f t="shared" ref="C99:Q99" si="10">C98*C96</f>
        <v>0</v>
      </c>
      <c r="D99" s="90">
        <f t="shared" si="10"/>
        <v>0</v>
      </c>
      <c r="E99" s="90">
        <f t="shared" si="10"/>
        <v>0</v>
      </c>
      <c r="F99" s="90">
        <f t="shared" si="10"/>
        <v>0</v>
      </c>
      <c r="G99" s="90">
        <f t="shared" si="10"/>
        <v>0</v>
      </c>
      <c r="H99" s="90">
        <f t="shared" si="10"/>
        <v>0</v>
      </c>
      <c r="I99" s="90">
        <f t="shared" si="10"/>
        <v>0</v>
      </c>
      <c r="J99" s="90">
        <f t="shared" si="10"/>
        <v>0</v>
      </c>
      <c r="K99" s="90">
        <f t="shared" si="10"/>
        <v>0</v>
      </c>
      <c r="L99" s="90">
        <f t="shared" si="10"/>
        <v>0</v>
      </c>
      <c r="M99" s="90">
        <f t="shared" si="10"/>
        <v>0</v>
      </c>
      <c r="N99" s="90">
        <f t="shared" si="10"/>
        <v>0</v>
      </c>
      <c r="O99" s="90">
        <f t="shared" si="10"/>
        <v>0</v>
      </c>
      <c r="P99" s="90">
        <f t="shared" si="10"/>
        <v>0</v>
      </c>
      <c r="Q99" s="90">
        <f t="shared" si="10"/>
        <v>0</v>
      </c>
      <c r="R99" s="686"/>
    </row>
    <row r="100" spans="1:18" ht="18" customHeight="1" x14ac:dyDescent="0.3">
      <c r="A100" s="204">
        <v>50</v>
      </c>
      <c r="B100" s="169" t="s">
        <v>1078</v>
      </c>
      <c r="C100" s="90">
        <f t="shared" ref="C100:Q100" si="11">C98*C97</f>
        <v>0</v>
      </c>
      <c r="D100" s="90">
        <f t="shared" si="11"/>
        <v>0</v>
      </c>
      <c r="E100" s="90">
        <f t="shared" si="11"/>
        <v>0</v>
      </c>
      <c r="F100" s="90">
        <f t="shared" si="11"/>
        <v>0</v>
      </c>
      <c r="G100" s="90">
        <f t="shared" si="11"/>
        <v>0</v>
      </c>
      <c r="H100" s="90">
        <f t="shared" si="11"/>
        <v>0</v>
      </c>
      <c r="I100" s="90">
        <f t="shared" si="11"/>
        <v>0</v>
      </c>
      <c r="J100" s="90">
        <f t="shared" si="11"/>
        <v>0</v>
      </c>
      <c r="K100" s="90">
        <f t="shared" si="11"/>
        <v>0</v>
      </c>
      <c r="L100" s="90">
        <f t="shared" si="11"/>
        <v>0</v>
      </c>
      <c r="M100" s="90">
        <f t="shared" si="11"/>
        <v>0</v>
      </c>
      <c r="N100" s="90">
        <f t="shared" si="11"/>
        <v>0</v>
      </c>
      <c r="O100" s="90">
        <f t="shared" si="11"/>
        <v>0</v>
      </c>
      <c r="P100" s="90">
        <f t="shared" si="11"/>
        <v>0</v>
      </c>
      <c r="Q100" s="90">
        <f t="shared" si="11"/>
        <v>0</v>
      </c>
      <c r="R100" s="686"/>
    </row>
    <row r="101" spans="1:18" ht="18" customHeight="1" x14ac:dyDescent="0.3">
      <c r="A101" s="204">
        <v>60</v>
      </c>
      <c r="B101" s="169" t="s">
        <v>1079</v>
      </c>
      <c r="C101" s="90">
        <f t="shared" ref="C101:Q101" si="12">IF(ABS(C99)&gt;ABS(C100),ABS(C100),ABS(C99))</f>
        <v>0</v>
      </c>
      <c r="D101" s="90">
        <f t="shared" si="12"/>
        <v>0</v>
      </c>
      <c r="E101" s="90">
        <f t="shared" si="12"/>
        <v>0</v>
      </c>
      <c r="F101" s="90">
        <f t="shared" si="12"/>
        <v>0</v>
      </c>
      <c r="G101" s="90">
        <f t="shared" si="12"/>
        <v>0</v>
      </c>
      <c r="H101" s="90">
        <f t="shared" si="12"/>
        <v>0</v>
      </c>
      <c r="I101" s="90">
        <f t="shared" si="12"/>
        <v>0</v>
      </c>
      <c r="J101" s="90">
        <f t="shared" si="12"/>
        <v>0</v>
      </c>
      <c r="K101" s="90">
        <f t="shared" si="12"/>
        <v>0</v>
      </c>
      <c r="L101" s="90">
        <f t="shared" si="12"/>
        <v>0</v>
      </c>
      <c r="M101" s="90">
        <f t="shared" si="12"/>
        <v>0</v>
      </c>
      <c r="N101" s="90">
        <f t="shared" si="12"/>
        <v>0</v>
      </c>
      <c r="O101" s="90">
        <f t="shared" si="12"/>
        <v>0</v>
      </c>
      <c r="P101" s="90">
        <f t="shared" si="12"/>
        <v>0</v>
      </c>
      <c r="Q101" s="90">
        <f t="shared" si="12"/>
        <v>0</v>
      </c>
      <c r="R101" s="686"/>
    </row>
    <row r="102" spans="1:18" ht="18" customHeight="1" x14ac:dyDescent="0.3">
      <c r="A102" s="232">
        <v>70</v>
      </c>
      <c r="B102" s="198" t="s">
        <v>1080</v>
      </c>
      <c r="C102" s="210">
        <f t="shared" ref="C102:Q102" si="13">C99-C100</f>
        <v>0</v>
      </c>
      <c r="D102" s="210">
        <f t="shared" si="13"/>
        <v>0</v>
      </c>
      <c r="E102" s="210">
        <f t="shared" si="13"/>
        <v>0</v>
      </c>
      <c r="F102" s="210">
        <f t="shared" si="13"/>
        <v>0</v>
      </c>
      <c r="G102" s="210">
        <f t="shared" si="13"/>
        <v>0</v>
      </c>
      <c r="H102" s="210">
        <f t="shared" si="13"/>
        <v>0</v>
      </c>
      <c r="I102" s="210">
        <f t="shared" si="13"/>
        <v>0</v>
      </c>
      <c r="J102" s="210">
        <f t="shared" si="13"/>
        <v>0</v>
      </c>
      <c r="K102" s="210">
        <f t="shared" si="13"/>
        <v>0</v>
      </c>
      <c r="L102" s="210">
        <f t="shared" si="13"/>
        <v>0</v>
      </c>
      <c r="M102" s="210">
        <f t="shared" si="13"/>
        <v>0</v>
      </c>
      <c r="N102" s="210">
        <f t="shared" si="13"/>
        <v>0</v>
      </c>
      <c r="O102" s="210">
        <f t="shared" si="13"/>
        <v>0</v>
      </c>
      <c r="P102" s="210">
        <f t="shared" si="13"/>
        <v>0</v>
      </c>
      <c r="Q102" s="210">
        <f t="shared" si="13"/>
        <v>0</v>
      </c>
      <c r="R102" s="701"/>
    </row>
    <row r="103" spans="1:18" ht="18" customHeight="1" x14ac:dyDescent="0.3">
      <c r="A103" s="204">
        <v>80</v>
      </c>
      <c r="B103" s="169" t="s">
        <v>1081</v>
      </c>
      <c r="C103" s="230">
        <v>0.1</v>
      </c>
      <c r="D103" s="230">
        <v>0.1</v>
      </c>
      <c r="E103" s="230">
        <v>0.1</v>
      </c>
      <c r="F103" s="230">
        <v>0.1</v>
      </c>
      <c r="G103" s="230">
        <v>0.1</v>
      </c>
      <c r="H103" s="230">
        <v>0.1</v>
      </c>
      <c r="I103" s="230">
        <v>0.1</v>
      </c>
      <c r="J103" s="230">
        <v>0.1</v>
      </c>
      <c r="K103" s="230">
        <v>0.1</v>
      </c>
      <c r="L103" s="230">
        <v>0.1</v>
      </c>
      <c r="M103" s="230">
        <v>0.1</v>
      </c>
      <c r="N103" s="230">
        <v>0.1</v>
      </c>
      <c r="O103" s="230">
        <v>0.1</v>
      </c>
      <c r="P103" s="230">
        <v>0.1</v>
      </c>
      <c r="Q103" s="230">
        <v>0.1</v>
      </c>
      <c r="R103" s="685"/>
    </row>
    <row r="104" spans="1:18" ht="18" customHeight="1" x14ac:dyDescent="0.3">
      <c r="A104" s="204">
        <v>90</v>
      </c>
      <c r="B104" s="169" t="s">
        <v>1082</v>
      </c>
      <c r="C104" s="90">
        <f t="shared" ref="C104:Q104" si="14">C103*C101</f>
        <v>0</v>
      </c>
      <c r="D104" s="90">
        <f t="shared" si="14"/>
        <v>0</v>
      </c>
      <c r="E104" s="90">
        <f t="shared" si="14"/>
        <v>0</v>
      </c>
      <c r="F104" s="90">
        <f t="shared" si="14"/>
        <v>0</v>
      </c>
      <c r="G104" s="90">
        <f t="shared" si="14"/>
        <v>0</v>
      </c>
      <c r="H104" s="90">
        <f t="shared" si="14"/>
        <v>0</v>
      </c>
      <c r="I104" s="90">
        <f t="shared" si="14"/>
        <v>0</v>
      </c>
      <c r="J104" s="90">
        <f t="shared" si="14"/>
        <v>0</v>
      </c>
      <c r="K104" s="90">
        <f t="shared" si="14"/>
        <v>0</v>
      </c>
      <c r="L104" s="90">
        <f t="shared" si="14"/>
        <v>0</v>
      </c>
      <c r="M104" s="90">
        <f t="shared" si="14"/>
        <v>0</v>
      </c>
      <c r="N104" s="90">
        <f t="shared" si="14"/>
        <v>0</v>
      </c>
      <c r="O104" s="90">
        <f t="shared" si="14"/>
        <v>0</v>
      </c>
      <c r="P104" s="90">
        <f t="shared" si="14"/>
        <v>0</v>
      </c>
      <c r="Q104" s="90">
        <f t="shared" si="14"/>
        <v>0</v>
      </c>
      <c r="R104" s="90">
        <f>SUM(C104:Q104)</f>
        <v>0</v>
      </c>
    </row>
    <row r="105" spans="1:18" ht="18" customHeight="1" x14ac:dyDescent="0.3">
      <c r="A105" s="204">
        <v>100</v>
      </c>
      <c r="B105" s="169" t="s">
        <v>1083</v>
      </c>
      <c r="C105" s="699"/>
      <c r="D105" s="700"/>
      <c r="E105" s="700"/>
      <c r="F105" s="90">
        <f>IF(ABS(SUMIF(C102:F102,"&gt;0"))&gt;ABS(SUMIF(C102:F102,"&lt;0")),ABS(SUMIF(C102:F102,"&lt;0")),ABS(SUMIF(C102:F102,"&gt;0")))</f>
        <v>0</v>
      </c>
      <c r="G105" s="688"/>
      <c r="H105" s="688"/>
      <c r="I105" s="90">
        <f>IF(ABS(SUMIF(G102:I102,"&gt;0"))&gt;ABS(SUMIF(G102:I102,"&lt;0")),ABS(SUMIF(G102:I102,"&lt;0")),ABS(SUMIF(G102:I102,"&gt;0")))</f>
        <v>0</v>
      </c>
      <c r="J105" s="688"/>
      <c r="K105" s="688"/>
      <c r="L105" s="688"/>
      <c r="M105" s="688"/>
      <c r="N105" s="688"/>
      <c r="O105" s="688"/>
      <c r="P105" s="688"/>
      <c r="Q105" s="90">
        <f>IF(ABS(SUMIF(J102:Q102,"&gt;0"))&lt;ABS(SUMIF(J102:Q102,"&lt;0")),ABS(SUMIF(J102:Q102,"&gt;0")),ABS(SUMIF(J102:Q102,"&lt;0")))</f>
        <v>0</v>
      </c>
      <c r="R105" s="683"/>
    </row>
    <row r="106" spans="1:18" ht="18" customHeight="1" x14ac:dyDescent="0.3">
      <c r="A106" s="204">
        <v>110</v>
      </c>
      <c r="B106" s="198" t="s">
        <v>1084</v>
      </c>
      <c r="C106" s="700"/>
      <c r="D106" s="700"/>
      <c r="E106" s="700"/>
      <c r="F106" s="210">
        <f>IF(ABS(SUMIF(C102:F102,"&gt;0"))&gt;ABS(SUMIF(C102:F102,"&lt;0")),ABS(SUMIF(C102:F102,"&gt;0"))-ABS(SUMIF(C102:F102,"&lt;0")),ABS(SUMIF(C102:F102,"&lt;0"))+ABS(SUMIF(C102:F102,"&gt;0")))</f>
        <v>0</v>
      </c>
      <c r="G106" s="688"/>
      <c r="H106" s="688"/>
      <c r="I106" s="210">
        <f>IF(ABS(SUMIF(G102:I102,"&gt;0"))&gt;ABS(SUMIF(G102:I102,"&gt;0")),SUMIF(G102:I102,"&gt;0")-SUMIF(G102:I102,"&lt;0"),SUMIF(G102:I102,"&lt;0")+SUMIF(G102:I102,"&gt;0"))</f>
        <v>0</v>
      </c>
      <c r="J106" s="688"/>
      <c r="K106" s="688"/>
      <c r="L106" s="688"/>
      <c r="M106" s="688"/>
      <c r="N106" s="688"/>
      <c r="O106" s="688"/>
      <c r="P106" s="688"/>
      <c r="Q106" s="210">
        <f>IF(ABS(SUMIF(J102:Q102,"&gt;0"))&lt;ABS(SUMIF(J102:Q102,"&lt;0")),SUMIF(J102:Q102,"&lt;0")-SUMIF(J102:Q102,"&gt;0"),SUMIF(J102:Q102,"&gt;0")+SUMIF(J102:Q102,"&lt;0"))</f>
        <v>0</v>
      </c>
      <c r="R106" s="686"/>
    </row>
    <row r="107" spans="1:18" ht="18" customHeight="1" x14ac:dyDescent="0.3">
      <c r="A107" s="204">
        <v>120</v>
      </c>
      <c r="B107" s="169" t="s">
        <v>1085</v>
      </c>
      <c r="C107" s="700"/>
      <c r="D107" s="700"/>
      <c r="E107" s="700"/>
      <c r="F107" s="230">
        <v>0.4</v>
      </c>
      <c r="G107" s="688"/>
      <c r="H107" s="688"/>
      <c r="I107" s="230">
        <v>0.3</v>
      </c>
      <c r="J107" s="688"/>
      <c r="K107" s="688"/>
      <c r="L107" s="688"/>
      <c r="M107" s="688"/>
      <c r="N107" s="688"/>
      <c r="O107" s="688"/>
      <c r="P107" s="688"/>
      <c r="Q107" s="230">
        <v>0.3</v>
      </c>
      <c r="R107" s="687"/>
    </row>
    <row r="108" spans="1:18" ht="18" customHeight="1" x14ac:dyDescent="0.3">
      <c r="A108" s="204">
        <v>130</v>
      </c>
      <c r="B108" s="169" t="s">
        <v>1086</v>
      </c>
      <c r="C108" s="700"/>
      <c r="D108" s="700"/>
      <c r="E108" s="700"/>
      <c r="F108" s="90">
        <f>F107*F105</f>
        <v>0</v>
      </c>
      <c r="G108" s="688"/>
      <c r="H108" s="688"/>
      <c r="I108" s="90">
        <f>I107*I105</f>
        <v>0</v>
      </c>
      <c r="J108" s="688"/>
      <c r="K108" s="688"/>
      <c r="L108" s="688"/>
      <c r="M108" s="688"/>
      <c r="N108" s="688"/>
      <c r="O108" s="688"/>
      <c r="P108" s="688"/>
      <c r="Q108" s="90">
        <f>Q107*Q105</f>
        <v>0</v>
      </c>
      <c r="R108" s="90">
        <f>SUM(C108:Q108)</f>
        <v>0</v>
      </c>
    </row>
    <row r="109" spans="1:18" ht="18" customHeight="1" x14ac:dyDescent="0.3">
      <c r="A109" s="204">
        <v>140</v>
      </c>
      <c r="B109" s="169" t="s">
        <v>1083</v>
      </c>
      <c r="C109" s="700"/>
      <c r="D109" s="700"/>
      <c r="E109" s="700"/>
      <c r="F109" s="688"/>
      <c r="G109" s="688"/>
      <c r="H109" s="688"/>
      <c r="I109" s="90">
        <f>IF(OR(AND(F106&gt;0,I106&gt;0),AND(F106&lt;0,I106&lt;0)),0,IF(ABS(F106)&lt;ABS(I106),ABS(F106),ABS(I106)))</f>
        <v>0</v>
      </c>
      <c r="J109" s="688"/>
      <c r="K109" s="688"/>
      <c r="L109" s="688"/>
      <c r="M109" s="688"/>
      <c r="N109" s="688"/>
      <c r="O109" s="688"/>
      <c r="P109" s="688"/>
      <c r="Q109" s="90">
        <f>IF(OR(AND(Q106&gt;0,I106&gt;0),AND(Q106&lt;0,I106&lt;0)),0,IF(ABS(I106)&lt;ABS(Q106),ABS(I106),ABS(Q106)))</f>
        <v>0</v>
      </c>
      <c r="R109" s="683"/>
    </row>
    <row r="110" spans="1:18" ht="18" customHeight="1" x14ac:dyDescent="0.3">
      <c r="A110" s="204">
        <v>150</v>
      </c>
      <c r="B110" s="198" t="s">
        <v>1084</v>
      </c>
      <c r="C110" s="700"/>
      <c r="D110" s="700"/>
      <c r="E110" s="700"/>
      <c r="F110" s="688"/>
      <c r="G110" s="688"/>
      <c r="H110" s="688"/>
      <c r="I110" s="210">
        <f>IF(ABS(F106)&gt;ABS(I106),(F106)+(I106),(I106)+(F106))</f>
        <v>0</v>
      </c>
      <c r="J110" s="688"/>
      <c r="K110" s="688"/>
      <c r="L110" s="688"/>
      <c r="M110" s="688"/>
      <c r="N110" s="688"/>
      <c r="O110" s="688"/>
      <c r="P110" s="688"/>
      <c r="Q110" s="210">
        <f>IF(ABS(I106)&gt;ABS(Q106),(I106)+(Q106),(Q106)+(I106))</f>
        <v>0</v>
      </c>
      <c r="R110" s="686"/>
    </row>
    <row r="111" spans="1:18" ht="18" customHeight="1" x14ac:dyDescent="0.3">
      <c r="A111" s="204">
        <v>160</v>
      </c>
      <c r="B111" s="169" t="s">
        <v>1087</v>
      </c>
      <c r="C111" s="700"/>
      <c r="D111" s="700"/>
      <c r="E111" s="700"/>
      <c r="F111" s="688"/>
      <c r="G111" s="688"/>
      <c r="H111" s="688"/>
      <c r="I111" s="230">
        <v>0.4</v>
      </c>
      <c r="J111" s="688"/>
      <c r="K111" s="688"/>
      <c r="L111" s="688"/>
      <c r="M111" s="688"/>
      <c r="N111" s="688"/>
      <c r="O111" s="688"/>
      <c r="P111" s="688"/>
      <c r="Q111" s="230">
        <v>0.4</v>
      </c>
      <c r="R111" s="687"/>
    </row>
    <row r="112" spans="1:18" ht="18" customHeight="1" x14ac:dyDescent="0.3">
      <c r="A112" s="204">
        <v>170</v>
      </c>
      <c r="B112" s="169" t="s">
        <v>1088</v>
      </c>
      <c r="C112" s="700"/>
      <c r="D112" s="700"/>
      <c r="E112" s="700"/>
      <c r="F112" s="688"/>
      <c r="G112" s="688"/>
      <c r="H112" s="688"/>
      <c r="I112" s="90">
        <f>I111*I109</f>
        <v>0</v>
      </c>
      <c r="J112" s="688"/>
      <c r="K112" s="688"/>
      <c r="L112" s="688"/>
      <c r="M112" s="688"/>
      <c r="N112" s="688"/>
      <c r="O112" s="688"/>
      <c r="P112" s="688"/>
      <c r="Q112" s="90">
        <f>Q111*Q109</f>
        <v>0</v>
      </c>
      <c r="R112" s="90">
        <f>SUM(C112:Q112)</f>
        <v>0</v>
      </c>
    </row>
    <row r="113" spans="1:18" ht="18" customHeight="1" x14ac:dyDescent="0.3">
      <c r="A113" s="204">
        <v>180</v>
      </c>
      <c r="B113" s="169" t="s">
        <v>1083</v>
      </c>
      <c r="C113" s="700"/>
      <c r="D113" s="700"/>
      <c r="E113" s="700"/>
      <c r="F113" s="688"/>
      <c r="G113" s="688"/>
      <c r="H113" s="688"/>
      <c r="I113" s="688"/>
      <c r="J113" s="688"/>
      <c r="K113" s="688"/>
      <c r="L113" s="688"/>
      <c r="M113" s="688"/>
      <c r="N113" s="688"/>
      <c r="O113" s="688"/>
      <c r="P113" s="688"/>
      <c r="Q113" s="90">
        <f>IF(OR(AND(F106&lt;0,Q106&lt;0),AND(F106&gt;0,Q106&gt;0)),0,IF(ABS(Q106)&lt;ABS(F106),ABS(Q106),ABS(F106)))</f>
        <v>0</v>
      </c>
      <c r="R113" s="683"/>
    </row>
    <row r="114" spans="1:18" ht="18" customHeight="1" x14ac:dyDescent="0.3">
      <c r="A114" s="204">
        <v>190</v>
      </c>
      <c r="B114" s="198" t="s">
        <v>1084</v>
      </c>
      <c r="C114" s="700"/>
      <c r="D114" s="700"/>
      <c r="E114" s="700"/>
      <c r="F114" s="688"/>
      <c r="G114" s="688"/>
      <c r="H114" s="688"/>
      <c r="I114" s="688"/>
      <c r="J114" s="688"/>
      <c r="K114" s="688"/>
      <c r="L114" s="688"/>
      <c r="M114" s="688"/>
      <c r="N114" s="688"/>
      <c r="O114" s="688"/>
      <c r="P114" s="688"/>
      <c r="Q114" s="210">
        <f>IF(ABS(Q110)&gt;ABS(F106),(Q110)+(F106),(F106)+(Q110))</f>
        <v>0</v>
      </c>
      <c r="R114" s="686"/>
    </row>
    <row r="115" spans="1:18" ht="18" customHeight="1" x14ac:dyDescent="0.3">
      <c r="A115" s="204">
        <v>200</v>
      </c>
      <c r="B115" s="169" t="s">
        <v>1089</v>
      </c>
      <c r="C115" s="700"/>
      <c r="D115" s="700"/>
      <c r="E115" s="700"/>
      <c r="F115" s="688"/>
      <c r="G115" s="688"/>
      <c r="H115" s="688"/>
      <c r="I115" s="688"/>
      <c r="J115" s="688"/>
      <c r="K115" s="688"/>
      <c r="L115" s="688"/>
      <c r="M115" s="688"/>
      <c r="N115" s="688"/>
      <c r="O115" s="688"/>
      <c r="P115" s="688"/>
      <c r="Q115" s="230">
        <v>1</v>
      </c>
      <c r="R115" s="687"/>
    </row>
    <row r="116" spans="1:18" ht="18" customHeight="1" x14ac:dyDescent="0.3">
      <c r="A116" s="204">
        <v>210</v>
      </c>
      <c r="B116" s="169" t="s">
        <v>1090</v>
      </c>
      <c r="C116" s="700"/>
      <c r="D116" s="700"/>
      <c r="E116" s="700"/>
      <c r="F116" s="688"/>
      <c r="G116" s="688"/>
      <c r="H116" s="688"/>
      <c r="I116" s="688"/>
      <c r="J116" s="688"/>
      <c r="K116" s="688"/>
      <c r="L116" s="688"/>
      <c r="M116" s="688"/>
      <c r="N116" s="688"/>
      <c r="O116" s="688"/>
      <c r="P116" s="688"/>
      <c r="Q116" s="90">
        <f>Q115*Q113</f>
        <v>0</v>
      </c>
      <c r="R116" s="90">
        <f>Q116</f>
        <v>0</v>
      </c>
    </row>
    <row r="117" spans="1:18" ht="18" customHeight="1" x14ac:dyDescent="0.3">
      <c r="A117" s="204">
        <v>220</v>
      </c>
      <c r="B117" s="169" t="s">
        <v>1091</v>
      </c>
      <c r="C117" s="700"/>
      <c r="D117" s="700"/>
      <c r="E117" s="700"/>
      <c r="F117" s="688"/>
      <c r="G117" s="688"/>
      <c r="H117" s="688"/>
      <c r="I117" s="688"/>
      <c r="J117" s="688"/>
      <c r="K117" s="688"/>
      <c r="L117" s="688"/>
      <c r="M117" s="688"/>
      <c r="N117" s="688"/>
      <c r="O117" s="688"/>
      <c r="P117" s="688"/>
      <c r="Q117" s="688"/>
      <c r="R117" s="90">
        <f>ABS(SUM(C102:Q102))</f>
        <v>0</v>
      </c>
    </row>
    <row r="118" spans="1:18" ht="18" customHeight="1" x14ac:dyDescent="0.3">
      <c r="A118" s="204">
        <v>230</v>
      </c>
      <c r="B118" s="153" t="s">
        <v>1092</v>
      </c>
      <c r="C118" s="169"/>
      <c r="D118" s="169"/>
      <c r="E118" s="213"/>
      <c r="F118" s="690"/>
      <c r="G118" s="690"/>
      <c r="H118" s="690"/>
      <c r="I118" s="690"/>
      <c r="J118" s="690"/>
      <c r="K118" s="690"/>
      <c r="L118" s="690"/>
      <c r="M118" s="690"/>
      <c r="N118" s="690"/>
      <c r="O118" s="690"/>
      <c r="P118" s="690"/>
      <c r="Q118" s="690"/>
      <c r="R118" s="90">
        <f>R104+R108+R112+R116+R117</f>
        <v>0</v>
      </c>
    </row>
    <row r="119" spans="1:18" ht="12.75" customHeight="1" x14ac:dyDescent="0.3">
      <c r="A119" s="227"/>
      <c r="B119" s="227"/>
      <c r="C119" s="227"/>
      <c r="D119" s="227"/>
      <c r="E119" s="227"/>
      <c r="F119" s="227"/>
      <c r="G119" s="227"/>
      <c r="H119" s="227"/>
      <c r="I119" s="227"/>
      <c r="J119" s="227"/>
      <c r="K119" s="227"/>
      <c r="L119" s="227"/>
      <c r="M119" s="227"/>
      <c r="N119" s="227"/>
      <c r="O119" s="227"/>
      <c r="P119" s="227"/>
      <c r="Q119" s="227"/>
      <c r="R119" s="227"/>
    </row>
    <row r="120" spans="1:18" ht="12.75" customHeight="1" x14ac:dyDescent="0.3">
      <c r="A120" s="227"/>
      <c r="B120" s="227"/>
      <c r="C120" s="227"/>
      <c r="D120" s="227"/>
      <c r="E120" s="227"/>
      <c r="F120" s="227"/>
      <c r="G120" s="227"/>
      <c r="H120" s="227"/>
      <c r="I120" s="227"/>
      <c r="J120" s="227"/>
      <c r="K120" s="227"/>
      <c r="L120" s="227"/>
      <c r="M120" s="227"/>
      <c r="N120" s="227"/>
      <c r="O120" s="227"/>
      <c r="P120" s="227"/>
      <c r="Q120" s="227"/>
      <c r="R120" s="227"/>
    </row>
    <row r="121" spans="1:18" ht="19.5" customHeight="1" x14ac:dyDescent="0.35">
      <c r="A121" s="215" t="s">
        <v>421</v>
      </c>
      <c r="B121" s="217"/>
      <c r="C121" s="217"/>
      <c r="D121" s="218"/>
      <c r="E121" s="216"/>
      <c r="F121" s="219"/>
      <c r="G121" s="216"/>
      <c r="H121" s="216"/>
      <c r="I121" s="216"/>
      <c r="J121" s="216"/>
      <c r="K121" s="216"/>
      <c r="L121" s="216"/>
      <c r="M121" s="216"/>
      <c r="N121" s="216"/>
      <c r="O121" s="216"/>
      <c r="P121" s="216"/>
      <c r="Q121" s="216"/>
      <c r="R121" s="220" t="s">
        <v>1023</v>
      </c>
    </row>
    <row r="122" spans="1:18" ht="16.5" customHeight="1" x14ac:dyDescent="0.3">
      <c r="A122" s="221"/>
      <c r="B122" s="3"/>
      <c r="C122" s="3"/>
      <c r="D122" s="214"/>
      <c r="E122" s="222"/>
      <c r="F122" s="214"/>
      <c r="G122" s="197"/>
      <c r="H122" s="66"/>
      <c r="I122" s="197"/>
      <c r="J122" s="214"/>
      <c r="K122" s="214"/>
      <c r="L122" s="214"/>
      <c r="M122" s="214"/>
      <c r="N122" s="214"/>
      <c r="O122" s="214"/>
      <c r="P122" s="214"/>
      <c r="Q122" s="214"/>
      <c r="R122" s="7"/>
    </row>
    <row r="123" spans="1:18" ht="19.5" customHeight="1" x14ac:dyDescent="0.35">
      <c r="A123" s="221" t="s">
        <v>1</v>
      </c>
      <c r="B123" s="3"/>
      <c r="C123" s="3"/>
      <c r="D123" s="3"/>
      <c r="E123" s="66"/>
      <c r="F123" s="214"/>
      <c r="G123" s="66"/>
      <c r="H123" s="66"/>
      <c r="I123" s="214"/>
      <c r="J123" s="66"/>
      <c r="K123" s="214"/>
      <c r="L123" s="214"/>
      <c r="M123" s="214"/>
      <c r="N123" s="214"/>
      <c r="O123" s="214"/>
      <c r="P123" s="214"/>
      <c r="Q123" s="214"/>
      <c r="R123" s="4" t="s">
        <v>992</v>
      </c>
    </row>
    <row r="124" spans="1:18" ht="19.5" customHeight="1" x14ac:dyDescent="0.35">
      <c r="A124" s="5"/>
      <c r="B124" s="66"/>
      <c r="C124" s="66"/>
      <c r="D124" s="3"/>
      <c r="E124" s="66"/>
      <c r="F124" s="214"/>
      <c r="G124" s="66"/>
      <c r="H124" s="66"/>
      <c r="I124" s="197"/>
      <c r="J124" s="66"/>
      <c r="K124" s="214"/>
      <c r="L124" s="214"/>
      <c r="M124" s="214"/>
      <c r="N124" s="214"/>
      <c r="O124" s="214"/>
      <c r="P124" s="214"/>
      <c r="Q124" s="214"/>
      <c r="R124" s="84" t="s">
        <v>1024</v>
      </c>
    </row>
    <row r="125" spans="1:18" ht="19.5" customHeight="1" x14ac:dyDescent="0.3">
      <c r="A125" s="221" t="s">
        <v>3</v>
      </c>
      <c r="B125" s="66"/>
      <c r="C125" s="66"/>
      <c r="D125" s="3"/>
      <c r="E125" s="66"/>
      <c r="F125" s="3"/>
      <c r="G125" s="214"/>
      <c r="H125" s="66"/>
      <c r="I125" s="3"/>
      <c r="J125" s="66"/>
      <c r="K125" s="214"/>
      <c r="L125" s="214"/>
      <c r="M125" s="214"/>
      <c r="N125" s="214"/>
      <c r="O125" s="214"/>
      <c r="P125" s="214"/>
      <c r="Q125" s="214"/>
      <c r="R125" s="7" t="s">
        <v>2</v>
      </c>
    </row>
    <row r="126" spans="1:18" ht="19.5" customHeight="1" x14ac:dyDescent="0.3">
      <c r="A126" s="8"/>
      <c r="B126" s="3"/>
      <c r="C126" s="3"/>
      <c r="D126" s="3"/>
      <c r="E126" s="66"/>
      <c r="F126" s="3"/>
      <c r="G126" s="66"/>
      <c r="H126" s="66"/>
      <c r="I126" s="3"/>
      <c r="J126" s="66"/>
      <c r="K126" s="214"/>
      <c r="L126" s="214"/>
      <c r="M126" s="214"/>
      <c r="N126" s="214"/>
      <c r="O126" s="214"/>
      <c r="P126" s="214"/>
      <c r="Q126" s="214"/>
      <c r="R126" s="7" t="s">
        <v>4</v>
      </c>
    </row>
    <row r="127" spans="1:18" ht="18.75" customHeight="1" x14ac:dyDescent="0.3">
      <c r="A127" s="214"/>
      <c r="B127" s="214"/>
      <c r="C127" s="214"/>
      <c r="D127" s="214"/>
      <c r="E127" s="214"/>
      <c r="F127" s="214"/>
      <c r="G127" s="214"/>
      <c r="H127" s="214"/>
      <c r="I127" s="214"/>
      <c r="J127" s="214"/>
      <c r="K127" s="214"/>
      <c r="L127" s="214"/>
      <c r="M127" s="560" t="s">
        <v>5</v>
      </c>
      <c r="N127" s="697"/>
      <c r="O127" s="695"/>
      <c r="P127" s="668"/>
      <c r="Q127" s="553"/>
      <c r="R127" s="676"/>
    </row>
    <row r="128" spans="1:18" ht="18.75" customHeight="1" x14ac:dyDescent="0.3">
      <c r="A128" s="214"/>
      <c r="B128" s="214"/>
      <c r="C128" s="214"/>
      <c r="D128" s="214"/>
      <c r="E128" s="214"/>
      <c r="F128" s="214"/>
      <c r="G128" s="214"/>
      <c r="H128" s="214"/>
      <c r="I128" s="214"/>
      <c r="J128" s="214"/>
      <c r="K128" s="214"/>
      <c r="L128" s="214"/>
      <c r="M128" s="560" t="s">
        <v>6</v>
      </c>
      <c r="N128" s="697"/>
      <c r="O128" s="593"/>
      <c r="P128" s="545"/>
      <c r="Q128" s="553"/>
      <c r="R128" s="676"/>
    </row>
    <row r="129" spans="1:18" ht="18.75" customHeight="1" x14ac:dyDescent="0.3">
      <c r="A129" s="670" t="s">
        <v>1025</v>
      </c>
      <c r="B129" s="677"/>
      <c r="C129" s="678"/>
      <c r="D129" s="90">
        <f>'SS 1B Capital'!F61</f>
        <v>0</v>
      </c>
      <c r="E129" s="214"/>
      <c r="F129" s="214"/>
      <c r="G129" s="214"/>
      <c r="H129" s="214"/>
      <c r="I129" s="214"/>
      <c r="J129" s="224"/>
      <c r="K129" s="214"/>
      <c r="L129" s="214"/>
      <c r="M129" s="560" t="s">
        <v>8</v>
      </c>
      <c r="N129" s="697"/>
      <c r="O129" s="594"/>
      <c r="P129" s="545"/>
      <c r="Q129" s="553"/>
      <c r="R129" s="676"/>
    </row>
    <row r="130" spans="1:18" ht="18.75" customHeight="1" x14ac:dyDescent="0.3">
      <c r="A130" s="670" t="s">
        <v>1026</v>
      </c>
      <c r="B130" s="677" t="s">
        <v>1027</v>
      </c>
      <c r="C130" s="678" t="s">
        <v>1027</v>
      </c>
      <c r="D130" s="90">
        <f>D129*0.0025</f>
        <v>0</v>
      </c>
      <c r="E130" s="214"/>
      <c r="F130" s="214"/>
      <c r="G130" s="214"/>
      <c r="H130" s="214"/>
      <c r="I130" s="214"/>
      <c r="J130" s="214"/>
      <c r="K130" s="214"/>
      <c r="L130" s="214"/>
      <c r="M130" s="578" t="s">
        <v>1028</v>
      </c>
      <c r="N130" s="698"/>
      <c r="O130" s="593"/>
      <c r="P130" s="545"/>
      <c r="Q130" s="553"/>
      <c r="R130" s="676"/>
    </row>
    <row r="131" spans="1:18" ht="15" customHeight="1" x14ac:dyDescent="0.3">
      <c r="A131" s="198" t="s">
        <v>1029</v>
      </c>
      <c r="B131" s="198"/>
      <c r="C131" s="675" t="s">
        <v>1030</v>
      </c>
      <c r="D131" s="663"/>
      <c r="E131" s="663"/>
      <c r="F131" s="664"/>
      <c r="G131" s="675" t="s">
        <v>1031</v>
      </c>
      <c r="H131" s="663"/>
      <c r="I131" s="664"/>
      <c r="J131" s="675" t="s">
        <v>1032</v>
      </c>
      <c r="K131" s="663"/>
      <c r="L131" s="663"/>
      <c r="M131" s="663"/>
      <c r="N131" s="663"/>
      <c r="O131" s="663"/>
      <c r="P131" s="663"/>
      <c r="Q131" s="664"/>
      <c r="R131" s="665" t="s">
        <v>1033</v>
      </c>
    </row>
    <row r="132" spans="1:18" ht="23.25" customHeight="1" x14ac:dyDescent="0.3">
      <c r="A132" s="199"/>
      <c r="B132" s="199" t="s">
        <v>1034</v>
      </c>
      <c r="C132" s="200" t="s">
        <v>1035</v>
      </c>
      <c r="D132" s="200" t="s">
        <v>1036</v>
      </c>
      <c r="E132" s="200" t="s">
        <v>1037</v>
      </c>
      <c r="F132" s="200" t="s">
        <v>1038</v>
      </c>
      <c r="G132" s="200" t="s">
        <v>1039</v>
      </c>
      <c r="H132" s="200" t="s">
        <v>1040</v>
      </c>
      <c r="I132" s="200" t="s">
        <v>1041</v>
      </c>
      <c r="J132" s="200" t="s">
        <v>1042</v>
      </c>
      <c r="K132" s="200" t="s">
        <v>1043</v>
      </c>
      <c r="L132" s="200" t="s">
        <v>1044</v>
      </c>
      <c r="M132" s="200" t="s">
        <v>1045</v>
      </c>
      <c r="N132" s="200" t="s">
        <v>1046</v>
      </c>
      <c r="O132" s="200" t="s">
        <v>1047</v>
      </c>
      <c r="P132" s="200" t="s">
        <v>1048</v>
      </c>
      <c r="Q132" s="200" t="s">
        <v>1049</v>
      </c>
      <c r="R132" s="666"/>
    </row>
    <row r="133" spans="1:18" ht="23.25" customHeight="1" x14ac:dyDescent="0.3">
      <c r="A133" s="201"/>
      <c r="B133" s="201" t="s">
        <v>1050</v>
      </c>
      <c r="C133" s="202" t="s">
        <v>1035</v>
      </c>
      <c r="D133" s="202" t="s">
        <v>1036</v>
      </c>
      <c r="E133" s="202" t="s">
        <v>1037</v>
      </c>
      <c r="F133" s="202" t="s">
        <v>1038</v>
      </c>
      <c r="G133" s="202" t="s">
        <v>1051</v>
      </c>
      <c r="H133" s="202" t="s">
        <v>1052</v>
      </c>
      <c r="I133" s="202" t="s">
        <v>1053</v>
      </c>
      <c r="J133" s="202" t="s">
        <v>1054</v>
      </c>
      <c r="K133" s="202" t="s">
        <v>1055</v>
      </c>
      <c r="L133" s="202" t="s">
        <v>1056</v>
      </c>
      <c r="M133" s="202" t="s">
        <v>1057</v>
      </c>
      <c r="N133" s="202" t="s">
        <v>1058</v>
      </c>
      <c r="O133" s="202" t="s">
        <v>1049</v>
      </c>
      <c r="P133" s="202"/>
      <c r="Q133" s="202"/>
      <c r="R133" s="667"/>
    </row>
    <row r="134" spans="1:18" ht="18" customHeight="1" x14ac:dyDescent="0.3">
      <c r="A134" s="153" t="s">
        <v>1059</v>
      </c>
      <c r="B134" s="153"/>
      <c r="C134" s="163" t="s">
        <v>680</v>
      </c>
      <c r="D134" s="163" t="s">
        <v>681</v>
      </c>
      <c r="E134" s="163" t="s">
        <v>1060</v>
      </c>
      <c r="F134" s="163" t="s">
        <v>1061</v>
      </c>
      <c r="G134" s="163" t="s">
        <v>1062</v>
      </c>
      <c r="H134" s="163" t="s">
        <v>1063</v>
      </c>
      <c r="I134" s="163" t="s">
        <v>1064</v>
      </c>
      <c r="J134" s="163" t="s">
        <v>1065</v>
      </c>
      <c r="K134" s="163" t="s">
        <v>1066</v>
      </c>
      <c r="L134" s="163" t="s">
        <v>1067</v>
      </c>
      <c r="M134" s="163" t="s">
        <v>1068</v>
      </c>
      <c r="N134" s="163" t="s">
        <v>1069</v>
      </c>
      <c r="O134" s="163" t="s">
        <v>1070</v>
      </c>
      <c r="P134" s="163" t="s">
        <v>1071</v>
      </c>
      <c r="Q134" s="163" t="s">
        <v>17</v>
      </c>
      <c r="R134" s="163" t="s">
        <v>1072</v>
      </c>
    </row>
    <row r="135" spans="1:18" ht="18" customHeight="1" x14ac:dyDescent="0.3">
      <c r="A135" s="169"/>
      <c r="B135" s="169" t="s">
        <v>1073</v>
      </c>
      <c r="C135" s="203"/>
      <c r="D135" s="203"/>
      <c r="E135" s="203"/>
      <c r="F135" s="203"/>
      <c r="G135" s="203"/>
      <c r="H135" s="203"/>
      <c r="I135" s="203"/>
      <c r="J135" s="203"/>
      <c r="K135" s="203"/>
      <c r="L135" s="203"/>
      <c r="M135" s="203"/>
      <c r="N135" s="203"/>
      <c r="O135" s="203"/>
      <c r="P135" s="203"/>
      <c r="Q135" s="203"/>
      <c r="R135" s="683"/>
    </row>
    <row r="136" spans="1:18" ht="18" customHeight="1" x14ac:dyDescent="0.3">
      <c r="A136" s="204">
        <v>10</v>
      </c>
      <c r="B136" s="169" t="s">
        <v>1074</v>
      </c>
      <c r="C136" s="205"/>
      <c r="D136" s="205"/>
      <c r="E136" s="205"/>
      <c r="F136" s="205"/>
      <c r="G136" s="205"/>
      <c r="H136" s="205"/>
      <c r="I136" s="205"/>
      <c r="J136" s="205"/>
      <c r="K136" s="205"/>
      <c r="L136" s="205"/>
      <c r="M136" s="205"/>
      <c r="N136" s="205"/>
      <c r="O136" s="205"/>
      <c r="P136" s="205"/>
      <c r="Q136" s="205"/>
      <c r="R136" s="686"/>
    </row>
    <row r="137" spans="1:18" ht="18" customHeight="1" x14ac:dyDescent="0.3">
      <c r="A137" s="204">
        <v>20</v>
      </c>
      <c r="B137" s="169" t="s">
        <v>1075</v>
      </c>
      <c r="C137" s="205"/>
      <c r="D137" s="205"/>
      <c r="E137" s="205"/>
      <c r="F137" s="205"/>
      <c r="G137" s="205"/>
      <c r="H137" s="205"/>
      <c r="I137" s="205"/>
      <c r="J137" s="205"/>
      <c r="K137" s="205"/>
      <c r="L137" s="205"/>
      <c r="M137" s="205"/>
      <c r="N137" s="205"/>
      <c r="O137" s="205"/>
      <c r="P137" s="205"/>
      <c r="Q137" s="205"/>
      <c r="R137" s="686"/>
    </row>
    <row r="138" spans="1:18" ht="18" customHeight="1" x14ac:dyDescent="0.3">
      <c r="A138" s="204">
        <v>30</v>
      </c>
      <c r="B138" s="169" t="s">
        <v>1076</v>
      </c>
      <c r="C138" s="230">
        <v>0</v>
      </c>
      <c r="D138" s="230">
        <v>2E-3</v>
      </c>
      <c r="E138" s="230">
        <v>4.0000000000000001E-3</v>
      </c>
      <c r="F138" s="230">
        <v>7.0000000000000001E-3</v>
      </c>
      <c r="G138" s="230">
        <v>1.2500000000000001E-2</v>
      </c>
      <c r="H138" s="230">
        <v>1.7500000000000002E-2</v>
      </c>
      <c r="I138" s="230">
        <v>2.2499999999999999E-2</v>
      </c>
      <c r="J138" s="230">
        <v>2.75E-2</v>
      </c>
      <c r="K138" s="230">
        <v>3.2500000000000001E-2</v>
      </c>
      <c r="L138" s="230">
        <v>3.7499999999999999E-2</v>
      </c>
      <c r="M138" s="231">
        <v>4.4999999999999998E-2</v>
      </c>
      <c r="N138" s="230">
        <v>5.2499999999999998E-2</v>
      </c>
      <c r="O138" s="230">
        <v>0.06</v>
      </c>
      <c r="P138" s="230">
        <v>0.08</v>
      </c>
      <c r="Q138" s="230">
        <v>0.125</v>
      </c>
      <c r="R138" s="686"/>
    </row>
    <row r="139" spans="1:18" ht="18" customHeight="1" x14ac:dyDescent="0.3">
      <c r="A139" s="204">
        <v>40</v>
      </c>
      <c r="B139" s="169" t="s">
        <v>1077</v>
      </c>
      <c r="C139" s="90">
        <f t="shared" ref="C139:Q139" si="15">C138*C136</f>
        <v>0</v>
      </c>
      <c r="D139" s="90">
        <f t="shared" si="15"/>
        <v>0</v>
      </c>
      <c r="E139" s="90">
        <f t="shared" si="15"/>
        <v>0</v>
      </c>
      <c r="F139" s="90">
        <f t="shared" si="15"/>
        <v>0</v>
      </c>
      <c r="G139" s="90">
        <f t="shared" si="15"/>
        <v>0</v>
      </c>
      <c r="H139" s="90">
        <f t="shared" si="15"/>
        <v>0</v>
      </c>
      <c r="I139" s="90">
        <f t="shared" si="15"/>
        <v>0</v>
      </c>
      <c r="J139" s="90">
        <f t="shared" si="15"/>
        <v>0</v>
      </c>
      <c r="K139" s="90">
        <f t="shared" si="15"/>
        <v>0</v>
      </c>
      <c r="L139" s="90">
        <f t="shared" si="15"/>
        <v>0</v>
      </c>
      <c r="M139" s="90">
        <f t="shared" si="15"/>
        <v>0</v>
      </c>
      <c r="N139" s="90">
        <f t="shared" si="15"/>
        <v>0</v>
      </c>
      <c r="O139" s="90">
        <f t="shared" si="15"/>
        <v>0</v>
      </c>
      <c r="P139" s="90">
        <f t="shared" si="15"/>
        <v>0</v>
      </c>
      <c r="Q139" s="90">
        <f t="shared" si="15"/>
        <v>0</v>
      </c>
      <c r="R139" s="686"/>
    </row>
    <row r="140" spans="1:18" ht="18" customHeight="1" x14ac:dyDescent="0.3">
      <c r="A140" s="204">
        <v>50</v>
      </c>
      <c r="B140" s="169" t="s">
        <v>1078</v>
      </c>
      <c r="C140" s="90">
        <f t="shared" ref="C140:Q140" si="16">C138*C137</f>
        <v>0</v>
      </c>
      <c r="D140" s="90">
        <f t="shared" si="16"/>
        <v>0</v>
      </c>
      <c r="E140" s="90">
        <f t="shared" si="16"/>
        <v>0</v>
      </c>
      <c r="F140" s="90">
        <f t="shared" si="16"/>
        <v>0</v>
      </c>
      <c r="G140" s="90">
        <f t="shared" si="16"/>
        <v>0</v>
      </c>
      <c r="H140" s="90">
        <f t="shared" si="16"/>
        <v>0</v>
      </c>
      <c r="I140" s="90">
        <f t="shared" si="16"/>
        <v>0</v>
      </c>
      <c r="J140" s="90">
        <f t="shared" si="16"/>
        <v>0</v>
      </c>
      <c r="K140" s="90">
        <f t="shared" si="16"/>
        <v>0</v>
      </c>
      <c r="L140" s="90">
        <f t="shared" si="16"/>
        <v>0</v>
      </c>
      <c r="M140" s="90">
        <f t="shared" si="16"/>
        <v>0</v>
      </c>
      <c r="N140" s="90">
        <f t="shared" si="16"/>
        <v>0</v>
      </c>
      <c r="O140" s="90">
        <f t="shared" si="16"/>
        <v>0</v>
      </c>
      <c r="P140" s="90">
        <f t="shared" si="16"/>
        <v>0</v>
      </c>
      <c r="Q140" s="90">
        <f t="shared" si="16"/>
        <v>0</v>
      </c>
      <c r="R140" s="686"/>
    </row>
    <row r="141" spans="1:18" ht="18" customHeight="1" x14ac:dyDescent="0.3">
      <c r="A141" s="204">
        <v>60</v>
      </c>
      <c r="B141" s="169" t="s">
        <v>1079</v>
      </c>
      <c r="C141" s="90">
        <f t="shared" ref="C141:Q141" si="17">IF(ABS(C139)&gt;ABS(C140),ABS(C140),ABS(C139))</f>
        <v>0</v>
      </c>
      <c r="D141" s="90">
        <f t="shared" si="17"/>
        <v>0</v>
      </c>
      <c r="E141" s="90">
        <f t="shared" si="17"/>
        <v>0</v>
      </c>
      <c r="F141" s="90">
        <f t="shared" si="17"/>
        <v>0</v>
      </c>
      <c r="G141" s="90">
        <f t="shared" si="17"/>
        <v>0</v>
      </c>
      <c r="H141" s="90">
        <f t="shared" si="17"/>
        <v>0</v>
      </c>
      <c r="I141" s="90">
        <f t="shared" si="17"/>
        <v>0</v>
      </c>
      <c r="J141" s="90">
        <f t="shared" si="17"/>
        <v>0</v>
      </c>
      <c r="K141" s="90">
        <f t="shared" si="17"/>
        <v>0</v>
      </c>
      <c r="L141" s="90">
        <f t="shared" si="17"/>
        <v>0</v>
      </c>
      <c r="M141" s="90">
        <f t="shared" si="17"/>
        <v>0</v>
      </c>
      <c r="N141" s="90">
        <f t="shared" si="17"/>
        <v>0</v>
      </c>
      <c r="O141" s="90">
        <f t="shared" si="17"/>
        <v>0</v>
      </c>
      <c r="P141" s="90">
        <f t="shared" si="17"/>
        <v>0</v>
      </c>
      <c r="Q141" s="90">
        <f t="shared" si="17"/>
        <v>0</v>
      </c>
      <c r="R141" s="686"/>
    </row>
    <row r="142" spans="1:18" ht="18" customHeight="1" x14ac:dyDescent="0.3">
      <c r="A142" s="234">
        <v>70</v>
      </c>
      <c r="B142" s="198" t="s">
        <v>1080</v>
      </c>
      <c r="C142" s="210">
        <f t="shared" ref="C142:Q142" si="18">C139-C140</f>
        <v>0</v>
      </c>
      <c r="D142" s="210">
        <f t="shared" si="18"/>
        <v>0</v>
      </c>
      <c r="E142" s="210">
        <f t="shared" si="18"/>
        <v>0</v>
      </c>
      <c r="F142" s="210">
        <f t="shared" si="18"/>
        <v>0</v>
      </c>
      <c r="G142" s="210">
        <f t="shared" si="18"/>
        <v>0</v>
      </c>
      <c r="H142" s="210">
        <f t="shared" si="18"/>
        <v>0</v>
      </c>
      <c r="I142" s="210">
        <f t="shared" si="18"/>
        <v>0</v>
      </c>
      <c r="J142" s="210">
        <f t="shared" si="18"/>
        <v>0</v>
      </c>
      <c r="K142" s="210">
        <f t="shared" si="18"/>
        <v>0</v>
      </c>
      <c r="L142" s="210">
        <f t="shared" si="18"/>
        <v>0</v>
      </c>
      <c r="M142" s="210">
        <f t="shared" si="18"/>
        <v>0</v>
      </c>
      <c r="N142" s="210">
        <f t="shared" si="18"/>
        <v>0</v>
      </c>
      <c r="O142" s="210">
        <f t="shared" si="18"/>
        <v>0</v>
      </c>
      <c r="P142" s="210">
        <f t="shared" si="18"/>
        <v>0</v>
      </c>
      <c r="Q142" s="210">
        <f t="shared" si="18"/>
        <v>0</v>
      </c>
      <c r="R142" s="686"/>
    </row>
    <row r="143" spans="1:18" ht="18" customHeight="1" x14ac:dyDescent="0.3">
      <c r="A143" s="204">
        <v>80</v>
      </c>
      <c r="B143" s="169" t="s">
        <v>1081</v>
      </c>
      <c r="C143" s="230">
        <v>0.1</v>
      </c>
      <c r="D143" s="230">
        <v>0.1</v>
      </c>
      <c r="E143" s="230">
        <v>0.1</v>
      </c>
      <c r="F143" s="230">
        <v>0.1</v>
      </c>
      <c r="G143" s="230">
        <v>0.1</v>
      </c>
      <c r="H143" s="230">
        <v>0.1</v>
      </c>
      <c r="I143" s="230">
        <v>0.1</v>
      </c>
      <c r="J143" s="230">
        <v>0.1</v>
      </c>
      <c r="K143" s="230">
        <v>0.1</v>
      </c>
      <c r="L143" s="230">
        <v>0.1</v>
      </c>
      <c r="M143" s="230">
        <v>0.1</v>
      </c>
      <c r="N143" s="230">
        <v>0.1</v>
      </c>
      <c r="O143" s="230">
        <v>0.1</v>
      </c>
      <c r="P143" s="230">
        <v>0.1</v>
      </c>
      <c r="Q143" s="230">
        <v>0.1</v>
      </c>
      <c r="R143" s="687"/>
    </row>
    <row r="144" spans="1:18" ht="18" customHeight="1" x14ac:dyDescent="0.3">
      <c r="A144" s="204">
        <v>90</v>
      </c>
      <c r="B144" s="169" t="s">
        <v>1082</v>
      </c>
      <c r="C144" s="90">
        <f t="shared" ref="C144:Q144" si="19">C143*C141</f>
        <v>0</v>
      </c>
      <c r="D144" s="90">
        <f t="shared" si="19"/>
        <v>0</v>
      </c>
      <c r="E144" s="90">
        <f t="shared" si="19"/>
        <v>0</v>
      </c>
      <c r="F144" s="90">
        <f t="shared" si="19"/>
        <v>0</v>
      </c>
      <c r="G144" s="90">
        <f t="shared" si="19"/>
        <v>0</v>
      </c>
      <c r="H144" s="90">
        <f t="shared" si="19"/>
        <v>0</v>
      </c>
      <c r="I144" s="90">
        <f t="shared" si="19"/>
        <v>0</v>
      </c>
      <c r="J144" s="90">
        <f t="shared" si="19"/>
        <v>0</v>
      </c>
      <c r="K144" s="90">
        <f t="shared" si="19"/>
        <v>0</v>
      </c>
      <c r="L144" s="90">
        <f t="shared" si="19"/>
        <v>0</v>
      </c>
      <c r="M144" s="90">
        <f t="shared" si="19"/>
        <v>0</v>
      </c>
      <c r="N144" s="90">
        <f t="shared" si="19"/>
        <v>0</v>
      </c>
      <c r="O144" s="90">
        <f t="shared" si="19"/>
        <v>0</v>
      </c>
      <c r="P144" s="90">
        <f t="shared" si="19"/>
        <v>0</v>
      </c>
      <c r="Q144" s="90">
        <f t="shared" si="19"/>
        <v>0</v>
      </c>
      <c r="R144" s="90">
        <f>SUM(C144:Q144)</f>
        <v>0</v>
      </c>
    </row>
    <row r="145" spans="1:18" ht="18" customHeight="1" x14ac:dyDescent="0.3">
      <c r="A145" s="204">
        <v>100</v>
      </c>
      <c r="B145" s="169" t="s">
        <v>1083</v>
      </c>
      <c r="C145" s="699"/>
      <c r="D145" s="699"/>
      <c r="E145" s="699"/>
      <c r="F145" s="90">
        <f>IF(ABS(SUMIF(C142:F142,"&gt;0"))&gt;ABS(SUMIF(C142:F142,"&lt;0")),ABS(SUMIF(C142:F142,"&lt;0")),ABS(SUMIF(C142:F142,"&gt;0")))</f>
        <v>0</v>
      </c>
      <c r="G145" s="688"/>
      <c r="H145" s="688"/>
      <c r="I145" s="90">
        <f>IF(ABS(SUMIF(G142:I142,"&gt;0"))&gt;ABS(SUMIF(G142:I142,"&lt;0")),ABS(SUMIF(G142:I142,"&lt;0")),ABS(SUMIF(G142:I142,"&gt;0")))</f>
        <v>0</v>
      </c>
      <c r="J145" s="688"/>
      <c r="K145" s="688"/>
      <c r="L145" s="688"/>
      <c r="M145" s="688"/>
      <c r="N145" s="688"/>
      <c r="O145" s="688"/>
      <c r="P145" s="688"/>
      <c r="Q145" s="90">
        <f>IF(ABS(SUMIF(J142:Q142,"&gt;0"))&lt;ABS(SUMIF(J142:Q142,"&lt;0")),ABS(SUMIF(J142:Q142,"&gt;0")),ABS(SUMIF(J142:Q142,"&lt;0")))</f>
        <v>0</v>
      </c>
      <c r="R145" s="683"/>
    </row>
    <row r="146" spans="1:18" ht="18" customHeight="1" x14ac:dyDescent="0.3">
      <c r="A146" s="204">
        <v>110</v>
      </c>
      <c r="B146" s="198" t="s">
        <v>1084</v>
      </c>
      <c r="C146" s="699"/>
      <c r="D146" s="699"/>
      <c r="E146" s="699"/>
      <c r="F146" s="210">
        <f>IF(ABS(SUMIF(C142:F142,"&gt;0"))&gt;ABS(SUMIF(C142:F142,"&lt;0")),ABS(SUMIF(C142:F142,"&gt;0"))-ABS(SUMIF(C142:F142,"&lt;0")),ABS(SUMIF(C142:F142,"&lt;0"))+ABS(SUMIF(C142:F142,"&gt;0")))</f>
        <v>0</v>
      </c>
      <c r="G146" s="688"/>
      <c r="H146" s="688"/>
      <c r="I146" s="210">
        <f>IF(ABS(SUMIF(G142:I142,"&gt;0"))&gt;ABS(SUMIF(G142:I142,"&gt;0")),SUMIF(G142:I142,"&gt;0")-SUMIF(G142:I142,"&lt;0"),SUMIF(G142:I142,"&lt;0")+SUMIF(G142:I142,"&gt;0"))</f>
        <v>0</v>
      </c>
      <c r="J146" s="688"/>
      <c r="K146" s="688"/>
      <c r="L146" s="688"/>
      <c r="M146" s="688"/>
      <c r="N146" s="688"/>
      <c r="O146" s="688"/>
      <c r="P146" s="688"/>
      <c r="Q146" s="210">
        <f>IF(ABS(SUMIF(J142:Q142,"&gt;0"))&lt;ABS(SUMIF(J142:Q142,"&lt;0")),SUMIF(J142:Q142,"&lt;0")-SUMIF(J142:Q142,"&gt;0"),SUMIF(J142:Q142,"&gt;0")+SUMIF(J142:Q142,"&lt;0"))</f>
        <v>0</v>
      </c>
      <c r="R146" s="686"/>
    </row>
    <row r="147" spans="1:18" ht="18" customHeight="1" x14ac:dyDescent="0.3">
      <c r="A147" s="204">
        <v>120</v>
      </c>
      <c r="B147" s="169" t="s">
        <v>1085</v>
      </c>
      <c r="C147" s="699"/>
      <c r="D147" s="699"/>
      <c r="E147" s="699"/>
      <c r="F147" s="230">
        <v>0.4</v>
      </c>
      <c r="G147" s="688"/>
      <c r="H147" s="688"/>
      <c r="I147" s="230">
        <v>0.3</v>
      </c>
      <c r="J147" s="688"/>
      <c r="K147" s="688"/>
      <c r="L147" s="688"/>
      <c r="M147" s="688"/>
      <c r="N147" s="688"/>
      <c r="O147" s="688"/>
      <c r="P147" s="688"/>
      <c r="Q147" s="230">
        <v>0.3</v>
      </c>
      <c r="R147" s="687"/>
    </row>
    <row r="148" spans="1:18" ht="18" customHeight="1" x14ac:dyDescent="0.3">
      <c r="A148" s="204">
        <v>130</v>
      </c>
      <c r="B148" s="169" t="s">
        <v>1086</v>
      </c>
      <c r="C148" s="699"/>
      <c r="D148" s="699"/>
      <c r="E148" s="699"/>
      <c r="F148" s="90">
        <f>F147*F145</f>
        <v>0</v>
      </c>
      <c r="G148" s="688"/>
      <c r="H148" s="688"/>
      <c r="I148" s="90">
        <f>I147*I145</f>
        <v>0</v>
      </c>
      <c r="J148" s="688"/>
      <c r="K148" s="688"/>
      <c r="L148" s="688"/>
      <c r="M148" s="688"/>
      <c r="N148" s="688"/>
      <c r="O148" s="688"/>
      <c r="P148" s="688"/>
      <c r="Q148" s="90">
        <f>Q147*Q145</f>
        <v>0</v>
      </c>
      <c r="R148" s="90">
        <f>SUM(C148:Q148)</f>
        <v>0</v>
      </c>
    </row>
    <row r="149" spans="1:18" ht="18" customHeight="1" x14ac:dyDescent="0.3">
      <c r="A149" s="204">
        <v>140</v>
      </c>
      <c r="B149" s="169" t="s">
        <v>1083</v>
      </c>
      <c r="C149" s="699"/>
      <c r="D149" s="699"/>
      <c r="E149" s="699"/>
      <c r="F149" s="688"/>
      <c r="G149" s="688"/>
      <c r="H149" s="688"/>
      <c r="I149" s="90">
        <f>IF(OR(AND(F146&gt;0,I146&gt;0),AND(F146&lt;0,I146&lt;0)),0,IF(ABS(F146)&lt;ABS(I146),ABS(F146),ABS(I146)))</f>
        <v>0</v>
      </c>
      <c r="J149" s="688"/>
      <c r="K149" s="688"/>
      <c r="L149" s="688"/>
      <c r="M149" s="688"/>
      <c r="N149" s="688"/>
      <c r="O149" s="688"/>
      <c r="P149" s="688"/>
      <c r="Q149" s="90">
        <f>IF(OR(AND(Q146&gt;0,I146&gt;0),AND(Q146&lt;0,I146&lt;0)),0,IF(ABS(I146)&lt;ABS(Q146),ABS(I146),ABS(Q146)))</f>
        <v>0</v>
      </c>
      <c r="R149" s="683"/>
    </row>
    <row r="150" spans="1:18" ht="18" customHeight="1" x14ac:dyDescent="0.3">
      <c r="A150" s="204">
        <v>150</v>
      </c>
      <c r="B150" s="198" t="s">
        <v>1084</v>
      </c>
      <c r="C150" s="699"/>
      <c r="D150" s="699"/>
      <c r="E150" s="699"/>
      <c r="F150" s="688"/>
      <c r="G150" s="688"/>
      <c r="H150" s="688"/>
      <c r="I150" s="210">
        <f>IF(ABS(F146)&gt;ABS(I146),(F146)+(I146),(I146)+(F146))</f>
        <v>0</v>
      </c>
      <c r="J150" s="688"/>
      <c r="K150" s="688"/>
      <c r="L150" s="688"/>
      <c r="M150" s="688"/>
      <c r="N150" s="688"/>
      <c r="O150" s="688"/>
      <c r="P150" s="688"/>
      <c r="Q150" s="210">
        <f>IF(ABS(I146)&gt;ABS(Q146),(I146)+(Q146),(Q146)+(I146))</f>
        <v>0</v>
      </c>
      <c r="R150" s="686"/>
    </row>
    <row r="151" spans="1:18" ht="18" customHeight="1" x14ac:dyDescent="0.3">
      <c r="A151" s="204">
        <v>160</v>
      </c>
      <c r="B151" s="169" t="s">
        <v>1087</v>
      </c>
      <c r="C151" s="699"/>
      <c r="D151" s="699"/>
      <c r="E151" s="699"/>
      <c r="F151" s="688"/>
      <c r="G151" s="688"/>
      <c r="H151" s="688"/>
      <c r="I151" s="230">
        <v>0.4</v>
      </c>
      <c r="J151" s="688"/>
      <c r="K151" s="688"/>
      <c r="L151" s="688"/>
      <c r="M151" s="688"/>
      <c r="N151" s="688"/>
      <c r="O151" s="688"/>
      <c r="P151" s="688"/>
      <c r="Q151" s="230">
        <v>0.4</v>
      </c>
      <c r="R151" s="687"/>
    </row>
    <row r="152" spans="1:18" ht="18" customHeight="1" x14ac:dyDescent="0.3">
      <c r="A152" s="204">
        <v>170</v>
      </c>
      <c r="B152" s="169" t="s">
        <v>1088</v>
      </c>
      <c r="C152" s="699"/>
      <c r="D152" s="699"/>
      <c r="E152" s="699"/>
      <c r="F152" s="688"/>
      <c r="G152" s="688"/>
      <c r="H152" s="688"/>
      <c r="I152" s="90">
        <f>I151*I149</f>
        <v>0</v>
      </c>
      <c r="J152" s="688"/>
      <c r="K152" s="688"/>
      <c r="L152" s="688"/>
      <c r="M152" s="688"/>
      <c r="N152" s="688"/>
      <c r="O152" s="688"/>
      <c r="P152" s="688"/>
      <c r="Q152" s="90">
        <f>Q151*Q149</f>
        <v>0</v>
      </c>
      <c r="R152" s="90">
        <f>SUM(C152:Q152)</f>
        <v>0</v>
      </c>
    </row>
    <row r="153" spans="1:18" ht="18" customHeight="1" x14ac:dyDescent="0.3">
      <c r="A153" s="204">
        <v>180</v>
      </c>
      <c r="B153" s="169" t="s">
        <v>1083</v>
      </c>
      <c r="C153" s="699"/>
      <c r="D153" s="699"/>
      <c r="E153" s="699"/>
      <c r="F153" s="688"/>
      <c r="G153" s="688"/>
      <c r="H153" s="688"/>
      <c r="I153" s="688"/>
      <c r="J153" s="688"/>
      <c r="K153" s="688"/>
      <c r="L153" s="688"/>
      <c r="M153" s="688"/>
      <c r="N153" s="688"/>
      <c r="O153" s="688"/>
      <c r="P153" s="688"/>
      <c r="Q153" s="90">
        <f>IF(OR(AND(F146&lt;0,Q146&lt;0),AND(F146&gt;0,Q146&gt;0)),0,IF(ABS(Q146)&lt;ABS(F146),ABS(Q146),ABS(F146)))</f>
        <v>0</v>
      </c>
      <c r="R153" s="683"/>
    </row>
    <row r="154" spans="1:18" ht="18" customHeight="1" x14ac:dyDescent="0.3">
      <c r="A154" s="204">
        <v>190</v>
      </c>
      <c r="B154" s="198" t="s">
        <v>1084</v>
      </c>
      <c r="C154" s="699"/>
      <c r="D154" s="699"/>
      <c r="E154" s="699"/>
      <c r="F154" s="688"/>
      <c r="G154" s="688"/>
      <c r="H154" s="688"/>
      <c r="I154" s="688"/>
      <c r="J154" s="688"/>
      <c r="K154" s="688"/>
      <c r="L154" s="688"/>
      <c r="M154" s="688"/>
      <c r="N154" s="688"/>
      <c r="O154" s="688"/>
      <c r="P154" s="688"/>
      <c r="Q154" s="210">
        <f>IF(ABS(Q150)&gt;ABS(F146),(Q150)+(F146),(F146)+(Q150))</f>
        <v>0</v>
      </c>
      <c r="R154" s="686"/>
    </row>
    <row r="155" spans="1:18" ht="18" customHeight="1" x14ac:dyDescent="0.3">
      <c r="A155" s="204">
        <v>200</v>
      </c>
      <c r="B155" s="169" t="s">
        <v>1089</v>
      </c>
      <c r="C155" s="699"/>
      <c r="D155" s="699"/>
      <c r="E155" s="699"/>
      <c r="F155" s="688"/>
      <c r="G155" s="688"/>
      <c r="H155" s="688"/>
      <c r="I155" s="688"/>
      <c r="J155" s="688"/>
      <c r="K155" s="688"/>
      <c r="L155" s="688"/>
      <c r="M155" s="688"/>
      <c r="N155" s="688"/>
      <c r="O155" s="688"/>
      <c r="P155" s="688"/>
      <c r="Q155" s="230">
        <v>1</v>
      </c>
      <c r="R155" s="687"/>
    </row>
    <row r="156" spans="1:18" ht="18" customHeight="1" x14ac:dyDescent="0.3">
      <c r="A156" s="204">
        <v>210</v>
      </c>
      <c r="B156" s="169" t="s">
        <v>1090</v>
      </c>
      <c r="C156" s="699"/>
      <c r="D156" s="699"/>
      <c r="E156" s="699"/>
      <c r="F156" s="688"/>
      <c r="G156" s="688"/>
      <c r="H156" s="688"/>
      <c r="I156" s="688"/>
      <c r="J156" s="688"/>
      <c r="K156" s="688"/>
      <c r="L156" s="688"/>
      <c r="M156" s="688"/>
      <c r="N156" s="688"/>
      <c r="O156" s="688"/>
      <c r="P156" s="688"/>
      <c r="Q156" s="90">
        <f>Q155*Q153</f>
        <v>0</v>
      </c>
      <c r="R156" s="90">
        <f>Q156</f>
        <v>0</v>
      </c>
    </row>
    <row r="157" spans="1:18" ht="18" customHeight="1" x14ac:dyDescent="0.3">
      <c r="A157" s="204">
        <v>220</v>
      </c>
      <c r="B157" s="169" t="s">
        <v>1091</v>
      </c>
      <c r="C157" s="699"/>
      <c r="D157" s="699"/>
      <c r="E157" s="699"/>
      <c r="F157" s="688"/>
      <c r="G157" s="688"/>
      <c r="H157" s="688"/>
      <c r="I157" s="688"/>
      <c r="J157" s="688"/>
      <c r="K157" s="688"/>
      <c r="L157" s="688"/>
      <c r="M157" s="688"/>
      <c r="N157" s="688"/>
      <c r="O157" s="688"/>
      <c r="P157" s="688"/>
      <c r="Q157" s="688"/>
      <c r="R157" s="211">
        <f>ABS(SUM(C142:Q142))</f>
        <v>0</v>
      </c>
    </row>
    <row r="158" spans="1:18" ht="18" customHeight="1" x14ac:dyDescent="0.3">
      <c r="A158" s="204">
        <v>230</v>
      </c>
      <c r="B158" s="153" t="s">
        <v>1092</v>
      </c>
      <c r="C158" s="169"/>
      <c r="D158" s="169"/>
      <c r="E158" s="213"/>
      <c r="F158" s="690"/>
      <c r="G158" s="690"/>
      <c r="H158" s="690"/>
      <c r="I158" s="690"/>
      <c r="J158" s="690"/>
      <c r="K158" s="690"/>
      <c r="L158" s="690"/>
      <c r="M158" s="690"/>
      <c r="N158" s="690"/>
      <c r="O158" s="690"/>
      <c r="P158" s="690"/>
      <c r="Q158" s="690"/>
      <c r="R158" s="211">
        <f>R144+R148+R152+R156+R157</f>
        <v>0</v>
      </c>
    </row>
    <row r="159" spans="1:18" ht="12.75" customHeight="1" x14ac:dyDescent="0.3">
      <c r="A159" s="227"/>
      <c r="B159" s="227"/>
      <c r="C159" s="227"/>
      <c r="D159" s="227"/>
      <c r="E159" s="227"/>
      <c r="F159" s="227"/>
      <c r="G159" s="227"/>
      <c r="H159" s="227"/>
      <c r="I159" s="227"/>
      <c r="J159" s="227"/>
      <c r="K159" s="227"/>
      <c r="L159" s="227"/>
      <c r="M159" s="227"/>
      <c r="N159" s="227"/>
      <c r="O159" s="227"/>
      <c r="P159" s="227"/>
      <c r="Q159" s="227"/>
      <c r="R159" s="227"/>
    </row>
    <row r="160" spans="1:18" ht="12.75" customHeight="1" x14ac:dyDescent="0.3">
      <c r="A160" s="235"/>
      <c r="B160" s="235"/>
      <c r="C160" s="235"/>
      <c r="D160" s="235"/>
      <c r="E160" s="235"/>
      <c r="F160" s="235"/>
      <c r="G160" s="235"/>
      <c r="H160" s="235"/>
      <c r="I160" s="235"/>
      <c r="J160" s="235"/>
      <c r="K160" s="235"/>
      <c r="L160" s="235"/>
      <c r="M160" s="235"/>
      <c r="N160" s="235"/>
      <c r="O160" s="235"/>
      <c r="P160" s="235"/>
      <c r="Q160" s="235"/>
      <c r="R160" s="235"/>
    </row>
    <row r="161" spans="1:18" ht="20.25" customHeight="1" x14ac:dyDescent="0.35">
      <c r="A161" s="2" t="s">
        <v>421</v>
      </c>
      <c r="B161" s="3"/>
      <c r="C161" s="3"/>
      <c r="D161" s="222"/>
      <c r="E161" s="214"/>
      <c r="F161" s="236"/>
      <c r="G161" s="214"/>
      <c r="H161" s="214"/>
      <c r="I161" s="214"/>
      <c r="J161" s="214"/>
      <c r="K161" s="214"/>
      <c r="L161" s="214"/>
      <c r="M161" s="214"/>
      <c r="N161" s="214"/>
      <c r="O161" s="214"/>
      <c r="P161" s="214"/>
      <c r="Q161" s="214"/>
      <c r="R161" s="84" t="s">
        <v>1023</v>
      </c>
    </row>
    <row r="162" spans="1:18" ht="12.75" customHeight="1" x14ac:dyDescent="0.3">
      <c r="A162" s="221"/>
      <c r="B162" s="3"/>
      <c r="C162" s="3"/>
      <c r="D162" s="214"/>
      <c r="E162" s="222"/>
      <c r="F162" s="214"/>
      <c r="G162" s="197"/>
      <c r="H162" s="66"/>
      <c r="I162" s="197"/>
      <c r="J162" s="214"/>
      <c r="K162" s="214"/>
      <c r="L162" s="214"/>
      <c r="M162" s="214"/>
      <c r="N162" s="214"/>
      <c r="O162" s="214"/>
      <c r="P162" s="214"/>
      <c r="Q162" s="214"/>
      <c r="R162" s="7"/>
    </row>
    <row r="163" spans="1:18" ht="22.5" customHeight="1" x14ac:dyDescent="0.35">
      <c r="A163" s="221" t="s">
        <v>1</v>
      </c>
      <c r="B163" s="3"/>
      <c r="C163" s="3"/>
      <c r="D163" s="3"/>
      <c r="E163" s="66"/>
      <c r="F163" s="214"/>
      <c r="G163" s="66"/>
      <c r="H163" s="66"/>
      <c r="I163" s="214"/>
      <c r="J163" s="66"/>
      <c r="K163" s="214"/>
      <c r="L163" s="214"/>
      <c r="M163" s="214"/>
      <c r="N163" s="214"/>
      <c r="O163" s="214"/>
      <c r="P163" s="214"/>
      <c r="Q163" s="214"/>
      <c r="R163" s="4" t="s">
        <v>992</v>
      </c>
    </row>
    <row r="164" spans="1:18" ht="19.5" customHeight="1" x14ac:dyDescent="0.35">
      <c r="A164" s="5"/>
      <c r="B164" s="66"/>
      <c r="C164" s="66"/>
      <c r="D164" s="3"/>
      <c r="E164" s="66"/>
      <c r="F164" s="214"/>
      <c r="G164" s="66"/>
      <c r="H164" s="66"/>
      <c r="I164" s="197"/>
      <c r="J164" s="66"/>
      <c r="K164" s="214"/>
      <c r="L164" s="214"/>
      <c r="M164" s="214"/>
      <c r="N164" s="214"/>
      <c r="O164" s="214"/>
      <c r="P164" s="214"/>
      <c r="Q164" s="214"/>
      <c r="R164" s="84" t="s">
        <v>1024</v>
      </c>
    </row>
    <row r="165" spans="1:18" ht="18" customHeight="1" x14ac:dyDescent="0.3">
      <c r="A165" s="221" t="s">
        <v>3</v>
      </c>
      <c r="B165" s="66"/>
      <c r="C165" s="66"/>
      <c r="D165" s="3"/>
      <c r="E165" s="66"/>
      <c r="F165" s="3"/>
      <c r="G165" s="214"/>
      <c r="H165" s="66"/>
      <c r="I165" s="3"/>
      <c r="J165" s="66"/>
      <c r="K165" s="214"/>
      <c r="L165" s="214"/>
      <c r="M165" s="214"/>
      <c r="N165" s="214"/>
      <c r="O165" s="214"/>
      <c r="P165" s="214"/>
      <c r="Q165" s="214"/>
      <c r="R165" s="7" t="s">
        <v>2</v>
      </c>
    </row>
    <row r="166" spans="1:18" ht="19.5" customHeight="1" x14ac:dyDescent="0.3">
      <c r="A166" s="8"/>
      <c r="B166" s="3"/>
      <c r="C166" s="3"/>
      <c r="D166" s="3"/>
      <c r="E166" s="66"/>
      <c r="F166" s="3"/>
      <c r="G166" s="66"/>
      <c r="H166" s="66"/>
      <c r="I166" s="3"/>
      <c r="J166" s="66"/>
      <c r="K166" s="214"/>
      <c r="L166" s="214"/>
      <c r="M166" s="214"/>
      <c r="N166" s="214"/>
      <c r="O166" s="214"/>
      <c r="P166" s="214"/>
      <c r="Q166" s="214"/>
      <c r="R166" s="7" t="s">
        <v>4</v>
      </c>
    </row>
    <row r="167" spans="1:18" ht="18.75" customHeight="1" x14ac:dyDescent="0.3">
      <c r="A167" s="214"/>
      <c r="B167" s="214"/>
      <c r="C167" s="214"/>
      <c r="D167" s="214"/>
      <c r="E167" s="214"/>
      <c r="F167" s="214"/>
      <c r="G167" s="214"/>
      <c r="H167" s="214"/>
      <c r="I167" s="214"/>
      <c r="J167" s="214"/>
      <c r="K167" s="214"/>
      <c r="L167" s="214"/>
      <c r="M167" s="560" t="s">
        <v>5</v>
      </c>
      <c r="N167" s="603"/>
      <c r="O167" s="695"/>
      <c r="P167" s="668"/>
      <c r="Q167" s="628"/>
      <c r="R167" s="676"/>
    </row>
    <row r="168" spans="1:18" ht="18.75" customHeight="1" x14ac:dyDescent="0.3">
      <c r="A168" s="214"/>
      <c r="B168" s="214"/>
      <c r="C168" s="214"/>
      <c r="D168" s="214"/>
      <c r="E168" s="214"/>
      <c r="F168" s="214"/>
      <c r="G168" s="214"/>
      <c r="H168" s="214"/>
      <c r="I168" s="214"/>
      <c r="J168" s="214"/>
      <c r="K168" s="214"/>
      <c r="L168" s="214"/>
      <c r="M168" s="560" t="s">
        <v>6</v>
      </c>
      <c r="N168" s="677"/>
      <c r="O168" s="593"/>
      <c r="P168" s="545"/>
      <c r="Q168" s="628"/>
      <c r="R168" s="676"/>
    </row>
    <row r="169" spans="1:18" ht="18.75" customHeight="1" x14ac:dyDescent="0.3">
      <c r="A169" s="670" t="s">
        <v>1025</v>
      </c>
      <c r="B169" s="677"/>
      <c r="C169" s="678"/>
      <c r="D169" s="90">
        <f>'SS 1B Capital'!F61</f>
        <v>0</v>
      </c>
      <c r="E169" s="197"/>
      <c r="F169" s="197"/>
      <c r="G169" s="197"/>
      <c r="H169" s="197"/>
      <c r="I169" s="197"/>
      <c r="J169" s="224"/>
      <c r="K169" s="197"/>
      <c r="L169" s="197"/>
      <c r="M169" s="560" t="s">
        <v>8</v>
      </c>
      <c r="N169" s="677"/>
      <c r="O169" s="594"/>
      <c r="P169" s="545"/>
      <c r="Q169" s="628"/>
      <c r="R169" s="676"/>
    </row>
    <row r="170" spans="1:18" ht="18.75" customHeight="1" x14ac:dyDescent="0.3">
      <c r="A170" s="670" t="s">
        <v>1026</v>
      </c>
      <c r="B170" s="677" t="s">
        <v>1027</v>
      </c>
      <c r="C170" s="678" t="s">
        <v>1027</v>
      </c>
      <c r="D170" s="90">
        <f>D169*0.0025</f>
        <v>0</v>
      </c>
      <c r="E170" s="197"/>
      <c r="F170" s="197"/>
      <c r="G170" s="197"/>
      <c r="H170" s="197"/>
      <c r="I170" s="197"/>
      <c r="J170" s="197"/>
      <c r="K170" s="197"/>
      <c r="L170" s="197"/>
      <c r="M170" s="578" t="s">
        <v>1028</v>
      </c>
      <c r="N170" s="671"/>
      <c r="O170" s="678"/>
      <c r="P170" s="545"/>
      <c r="Q170" s="628"/>
      <c r="R170" s="676"/>
    </row>
    <row r="171" spans="1:18" ht="19.5" customHeight="1" x14ac:dyDescent="0.3">
      <c r="A171" s="198" t="s">
        <v>1029</v>
      </c>
      <c r="B171" s="198"/>
      <c r="C171" s="662" t="s">
        <v>1030</v>
      </c>
      <c r="D171" s="663"/>
      <c r="E171" s="663"/>
      <c r="F171" s="664"/>
      <c r="G171" s="662" t="s">
        <v>1031</v>
      </c>
      <c r="H171" s="663"/>
      <c r="I171" s="664"/>
      <c r="J171" s="662" t="s">
        <v>1032</v>
      </c>
      <c r="K171" s="663"/>
      <c r="L171" s="663"/>
      <c r="M171" s="663"/>
      <c r="N171" s="663"/>
      <c r="O171" s="663"/>
      <c r="P171" s="663"/>
      <c r="Q171" s="664"/>
      <c r="R171" s="665" t="s">
        <v>1033</v>
      </c>
    </row>
    <row r="172" spans="1:18" ht="17.25" customHeight="1" x14ac:dyDescent="0.3">
      <c r="A172" s="199"/>
      <c r="B172" s="199" t="s">
        <v>1034</v>
      </c>
      <c r="C172" s="200" t="s">
        <v>1035</v>
      </c>
      <c r="D172" s="200" t="s">
        <v>1036</v>
      </c>
      <c r="E172" s="200" t="s">
        <v>1037</v>
      </c>
      <c r="F172" s="200" t="s">
        <v>1038</v>
      </c>
      <c r="G172" s="200" t="s">
        <v>1039</v>
      </c>
      <c r="H172" s="200" t="s">
        <v>1040</v>
      </c>
      <c r="I172" s="200" t="s">
        <v>1041</v>
      </c>
      <c r="J172" s="200" t="s">
        <v>1042</v>
      </c>
      <c r="K172" s="200" t="s">
        <v>1043</v>
      </c>
      <c r="L172" s="200" t="s">
        <v>1044</v>
      </c>
      <c r="M172" s="200" t="s">
        <v>1045</v>
      </c>
      <c r="N172" s="200" t="s">
        <v>1046</v>
      </c>
      <c r="O172" s="200" t="s">
        <v>1047</v>
      </c>
      <c r="P172" s="200" t="s">
        <v>1048</v>
      </c>
      <c r="Q172" s="200" t="s">
        <v>1049</v>
      </c>
      <c r="R172" s="666"/>
    </row>
    <row r="173" spans="1:18" ht="17.25" customHeight="1" x14ac:dyDescent="0.3">
      <c r="A173" s="201"/>
      <c r="B173" s="201" t="s">
        <v>1050</v>
      </c>
      <c r="C173" s="202" t="s">
        <v>1035</v>
      </c>
      <c r="D173" s="202" t="s">
        <v>1036</v>
      </c>
      <c r="E173" s="202" t="s">
        <v>1037</v>
      </c>
      <c r="F173" s="202" t="s">
        <v>1038</v>
      </c>
      <c r="G173" s="202" t="s">
        <v>1051</v>
      </c>
      <c r="H173" s="202" t="s">
        <v>1052</v>
      </c>
      <c r="I173" s="202" t="s">
        <v>1053</v>
      </c>
      <c r="J173" s="202" t="s">
        <v>1054</v>
      </c>
      <c r="K173" s="202" t="s">
        <v>1055</v>
      </c>
      <c r="L173" s="202" t="s">
        <v>1056</v>
      </c>
      <c r="M173" s="202" t="s">
        <v>1057</v>
      </c>
      <c r="N173" s="202" t="s">
        <v>1058</v>
      </c>
      <c r="O173" s="202" t="s">
        <v>1049</v>
      </c>
      <c r="P173" s="202"/>
      <c r="Q173" s="202"/>
      <c r="R173" s="667"/>
    </row>
    <row r="174" spans="1:18" ht="18" customHeight="1" x14ac:dyDescent="0.3">
      <c r="A174" s="153" t="s">
        <v>1059</v>
      </c>
      <c r="B174" s="169"/>
      <c r="C174" s="163" t="s">
        <v>680</v>
      </c>
      <c r="D174" s="163" t="s">
        <v>681</v>
      </c>
      <c r="E174" s="163" t="s">
        <v>1060</v>
      </c>
      <c r="F174" s="163" t="s">
        <v>1061</v>
      </c>
      <c r="G174" s="163" t="s">
        <v>1062</v>
      </c>
      <c r="H174" s="163" t="s">
        <v>1063</v>
      </c>
      <c r="I174" s="163" t="s">
        <v>1064</v>
      </c>
      <c r="J174" s="163" t="s">
        <v>1065</v>
      </c>
      <c r="K174" s="163" t="s">
        <v>1066</v>
      </c>
      <c r="L174" s="163" t="s">
        <v>1067</v>
      </c>
      <c r="M174" s="163" t="s">
        <v>1068</v>
      </c>
      <c r="N174" s="163" t="s">
        <v>1069</v>
      </c>
      <c r="O174" s="163" t="s">
        <v>1070</v>
      </c>
      <c r="P174" s="163" t="s">
        <v>1071</v>
      </c>
      <c r="Q174" s="163" t="s">
        <v>17</v>
      </c>
      <c r="R174" s="163" t="s">
        <v>1072</v>
      </c>
    </row>
    <row r="175" spans="1:18" ht="18" customHeight="1" x14ac:dyDescent="0.3">
      <c r="A175" s="237"/>
      <c r="B175" s="169" t="s">
        <v>1073</v>
      </c>
      <c r="C175" s="203"/>
      <c r="D175" s="203"/>
      <c r="E175" s="203"/>
      <c r="F175" s="203"/>
      <c r="G175" s="203"/>
      <c r="H175" s="203"/>
      <c r="I175" s="203"/>
      <c r="J175" s="203"/>
      <c r="K175" s="203"/>
      <c r="L175" s="203"/>
      <c r="M175" s="203"/>
      <c r="N175" s="203"/>
      <c r="O175" s="203"/>
      <c r="P175" s="203"/>
      <c r="Q175" s="203"/>
      <c r="R175" s="683"/>
    </row>
    <row r="176" spans="1:18" ht="18" customHeight="1" x14ac:dyDescent="0.3">
      <c r="A176" s="204">
        <v>10</v>
      </c>
      <c r="B176" s="169" t="s">
        <v>1074</v>
      </c>
      <c r="C176" s="205"/>
      <c r="D176" s="205"/>
      <c r="E176" s="205"/>
      <c r="F176" s="205"/>
      <c r="G176" s="205"/>
      <c r="H176" s="205"/>
      <c r="I176" s="205"/>
      <c r="J176" s="205"/>
      <c r="K176" s="205"/>
      <c r="L176" s="205"/>
      <c r="M176" s="205"/>
      <c r="N176" s="205"/>
      <c r="O176" s="205"/>
      <c r="P176" s="205"/>
      <c r="Q176" s="205"/>
      <c r="R176" s="686"/>
    </row>
    <row r="177" spans="1:18" ht="18" customHeight="1" x14ac:dyDescent="0.3">
      <c r="A177" s="204">
        <v>20</v>
      </c>
      <c r="B177" s="169" t="s">
        <v>1075</v>
      </c>
      <c r="C177" s="205"/>
      <c r="D177" s="205"/>
      <c r="E177" s="205"/>
      <c r="F177" s="205"/>
      <c r="G177" s="205"/>
      <c r="H177" s="205"/>
      <c r="I177" s="205"/>
      <c r="J177" s="205"/>
      <c r="K177" s="205"/>
      <c r="L177" s="205"/>
      <c r="M177" s="205"/>
      <c r="N177" s="205"/>
      <c r="O177" s="205"/>
      <c r="P177" s="205"/>
      <c r="Q177" s="205"/>
      <c r="R177" s="686"/>
    </row>
    <row r="178" spans="1:18" ht="18" customHeight="1" x14ac:dyDescent="0.3">
      <c r="A178" s="204">
        <v>30</v>
      </c>
      <c r="B178" s="169" t="s">
        <v>1076</v>
      </c>
      <c r="C178" s="230">
        <v>0</v>
      </c>
      <c r="D178" s="230">
        <v>2E-3</v>
      </c>
      <c r="E178" s="230">
        <v>4.0000000000000001E-3</v>
      </c>
      <c r="F178" s="230">
        <v>7.0000000000000001E-3</v>
      </c>
      <c r="G178" s="230">
        <v>1.2500000000000001E-2</v>
      </c>
      <c r="H178" s="230">
        <v>1.7500000000000002E-2</v>
      </c>
      <c r="I178" s="230">
        <v>2.2499999999999999E-2</v>
      </c>
      <c r="J178" s="230">
        <v>2.75E-2</v>
      </c>
      <c r="K178" s="230">
        <v>3.2500000000000001E-2</v>
      </c>
      <c r="L178" s="230">
        <v>3.7499999999999999E-2</v>
      </c>
      <c r="M178" s="231">
        <v>4.4999999999999998E-2</v>
      </c>
      <c r="N178" s="230">
        <v>5.2499999999999998E-2</v>
      </c>
      <c r="O178" s="230">
        <v>0.06</v>
      </c>
      <c r="P178" s="230">
        <v>0.08</v>
      </c>
      <c r="Q178" s="230">
        <v>0.125</v>
      </c>
      <c r="R178" s="686"/>
    </row>
    <row r="179" spans="1:18" ht="18" customHeight="1" x14ac:dyDescent="0.3">
      <c r="A179" s="204">
        <v>40</v>
      </c>
      <c r="B179" s="169" t="s">
        <v>1077</v>
      </c>
      <c r="C179" s="90">
        <f t="shared" ref="C179:Q179" si="20">C178*C176</f>
        <v>0</v>
      </c>
      <c r="D179" s="90">
        <f t="shared" si="20"/>
        <v>0</v>
      </c>
      <c r="E179" s="90">
        <f t="shared" si="20"/>
        <v>0</v>
      </c>
      <c r="F179" s="90">
        <f t="shared" si="20"/>
        <v>0</v>
      </c>
      <c r="G179" s="90">
        <f t="shared" si="20"/>
        <v>0</v>
      </c>
      <c r="H179" s="90">
        <f t="shared" si="20"/>
        <v>0</v>
      </c>
      <c r="I179" s="90">
        <f t="shared" si="20"/>
        <v>0</v>
      </c>
      <c r="J179" s="90">
        <f t="shared" si="20"/>
        <v>0</v>
      </c>
      <c r="K179" s="90">
        <f t="shared" si="20"/>
        <v>0</v>
      </c>
      <c r="L179" s="90">
        <f t="shared" si="20"/>
        <v>0</v>
      </c>
      <c r="M179" s="90">
        <f t="shared" si="20"/>
        <v>0</v>
      </c>
      <c r="N179" s="90">
        <f t="shared" si="20"/>
        <v>0</v>
      </c>
      <c r="O179" s="90">
        <f t="shared" si="20"/>
        <v>0</v>
      </c>
      <c r="P179" s="90">
        <f t="shared" si="20"/>
        <v>0</v>
      </c>
      <c r="Q179" s="90">
        <f t="shared" si="20"/>
        <v>0</v>
      </c>
      <c r="R179" s="686"/>
    </row>
    <row r="180" spans="1:18" ht="18" customHeight="1" x14ac:dyDescent="0.3">
      <c r="A180" s="204">
        <v>50</v>
      </c>
      <c r="B180" s="169" t="s">
        <v>1078</v>
      </c>
      <c r="C180" s="90">
        <f t="shared" ref="C180:Q180" si="21">C178*C177</f>
        <v>0</v>
      </c>
      <c r="D180" s="90">
        <f t="shared" si="21"/>
        <v>0</v>
      </c>
      <c r="E180" s="90">
        <f t="shared" si="21"/>
        <v>0</v>
      </c>
      <c r="F180" s="90">
        <f t="shared" si="21"/>
        <v>0</v>
      </c>
      <c r="G180" s="90">
        <f t="shared" si="21"/>
        <v>0</v>
      </c>
      <c r="H180" s="90">
        <f t="shared" si="21"/>
        <v>0</v>
      </c>
      <c r="I180" s="90">
        <f t="shared" si="21"/>
        <v>0</v>
      </c>
      <c r="J180" s="90">
        <f t="shared" si="21"/>
        <v>0</v>
      </c>
      <c r="K180" s="90">
        <f t="shared" si="21"/>
        <v>0</v>
      </c>
      <c r="L180" s="90">
        <f t="shared" si="21"/>
        <v>0</v>
      </c>
      <c r="M180" s="90">
        <f t="shared" si="21"/>
        <v>0</v>
      </c>
      <c r="N180" s="90">
        <f t="shared" si="21"/>
        <v>0</v>
      </c>
      <c r="O180" s="90">
        <f t="shared" si="21"/>
        <v>0</v>
      </c>
      <c r="P180" s="90">
        <f t="shared" si="21"/>
        <v>0</v>
      </c>
      <c r="Q180" s="90">
        <f t="shared" si="21"/>
        <v>0</v>
      </c>
      <c r="R180" s="686"/>
    </row>
    <row r="181" spans="1:18" ht="18" customHeight="1" x14ac:dyDescent="0.3">
      <c r="A181" s="204">
        <v>60</v>
      </c>
      <c r="B181" s="169" t="s">
        <v>1079</v>
      </c>
      <c r="C181" s="90">
        <f t="shared" ref="C181:Q181" si="22">IF(ABS(C179)&gt;ABS(C180),ABS(C180),ABS(C179))</f>
        <v>0</v>
      </c>
      <c r="D181" s="90">
        <f t="shared" si="22"/>
        <v>0</v>
      </c>
      <c r="E181" s="90">
        <f t="shared" si="22"/>
        <v>0</v>
      </c>
      <c r="F181" s="90">
        <f t="shared" si="22"/>
        <v>0</v>
      </c>
      <c r="G181" s="90">
        <f t="shared" si="22"/>
        <v>0</v>
      </c>
      <c r="H181" s="90">
        <f t="shared" si="22"/>
        <v>0</v>
      </c>
      <c r="I181" s="90">
        <f t="shared" si="22"/>
        <v>0</v>
      </c>
      <c r="J181" s="90">
        <f t="shared" si="22"/>
        <v>0</v>
      </c>
      <c r="K181" s="90">
        <f t="shared" si="22"/>
        <v>0</v>
      </c>
      <c r="L181" s="90">
        <f t="shared" si="22"/>
        <v>0</v>
      </c>
      <c r="M181" s="90">
        <f t="shared" si="22"/>
        <v>0</v>
      </c>
      <c r="N181" s="90">
        <f t="shared" si="22"/>
        <v>0</v>
      </c>
      <c r="O181" s="90">
        <f t="shared" si="22"/>
        <v>0</v>
      </c>
      <c r="P181" s="90">
        <f t="shared" si="22"/>
        <v>0</v>
      </c>
      <c r="Q181" s="90">
        <f t="shared" si="22"/>
        <v>0</v>
      </c>
      <c r="R181" s="686"/>
    </row>
    <row r="182" spans="1:18" ht="18" customHeight="1" x14ac:dyDescent="0.3">
      <c r="A182" s="204">
        <v>70</v>
      </c>
      <c r="B182" s="198" t="s">
        <v>1080</v>
      </c>
      <c r="C182" s="210">
        <f t="shared" ref="C182:Q182" si="23">C179-C180</f>
        <v>0</v>
      </c>
      <c r="D182" s="210">
        <f t="shared" si="23"/>
        <v>0</v>
      </c>
      <c r="E182" s="210">
        <f t="shared" si="23"/>
        <v>0</v>
      </c>
      <c r="F182" s="210">
        <f t="shared" si="23"/>
        <v>0</v>
      </c>
      <c r="G182" s="210">
        <f t="shared" si="23"/>
        <v>0</v>
      </c>
      <c r="H182" s="210">
        <f t="shared" si="23"/>
        <v>0</v>
      </c>
      <c r="I182" s="210">
        <f t="shared" si="23"/>
        <v>0</v>
      </c>
      <c r="J182" s="210">
        <f t="shared" si="23"/>
        <v>0</v>
      </c>
      <c r="K182" s="210">
        <f t="shared" si="23"/>
        <v>0</v>
      </c>
      <c r="L182" s="210">
        <f t="shared" si="23"/>
        <v>0</v>
      </c>
      <c r="M182" s="210">
        <f t="shared" si="23"/>
        <v>0</v>
      </c>
      <c r="N182" s="210">
        <f t="shared" si="23"/>
        <v>0</v>
      </c>
      <c r="O182" s="210">
        <f t="shared" si="23"/>
        <v>0</v>
      </c>
      <c r="P182" s="210">
        <f t="shared" si="23"/>
        <v>0</v>
      </c>
      <c r="Q182" s="210">
        <f t="shared" si="23"/>
        <v>0</v>
      </c>
      <c r="R182" s="686"/>
    </row>
    <row r="183" spans="1:18" ht="18" customHeight="1" x14ac:dyDescent="0.3">
      <c r="A183" s="204">
        <v>80</v>
      </c>
      <c r="B183" s="169" t="s">
        <v>1081</v>
      </c>
      <c r="C183" s="230">
        <v>0.1</v>
      </c>
      <c r="D183" s="230">
        <v>0.1</v>
      </c>
      <c r="E183" s="230">
        <v>0.1</v>
      </c>
      <c r="F183" s="230">
        <v>0.1</v>
      </c>
      <c r="G183" s="230">
        <v>0.1</v>
      </c>
      <c r="H183" s="230">
        <v>0.1</v>
      </c>
      <c r="I183" s="230">
        <v>0.1</v>
      </c>
      <c r="J183" s="230">
        <v>0.1</v>
      </c>
      <c r="K183" s="230">
        <v>0.1</v>
      </c>
      <c r="L183" s="230">
        <v>0.1</v>
      </c>
      <c r="M183" s="230">
        <v>0.1</v>
      </c>
      <c r="N183" s="230">
        <v>0.1</v>
      </c>
      <c r="O183" s="230">
        <v>0.1</v>
      </c>
      <c r="P183" s="230">
        <v>0.1</v>
      </c>
      <c r="Q183" s="230">
        <v>0.1</v>
      </c>
      <c r="R183" s="687"/>
    </row>
    <row r="184" spans="1:18" ht="18" customHeight="1" x14ac:dyDescent="0.3">
      <c r="A184" s="204">
        <v>90</v>
      </c>
      <c r="B184" s="169" t="s">
        <v>1082</v>
      </c>
      <c r="C184" s="90">
        <f t="shared" ref="C184:Q184" si="24">C183*C181</f>
        <v>0</v>
      </c>
      <c r="D184" s="90">
        <f t="shared" si="24"/>
        <v>0</v>
      </c>
      <c r="E184" s="90">
        <f t="shared" si="24"/>
        <v>0</v>
      </c>
      <c r="F184" s="90">
        <f t="shared" si="24"/>
        <v>0</v>
      </c>
      <c r="G184" s="90">
        <f t="shared" si="24"/>
        <v>0</v>
      </c>
      <c r="H184" s="90">
        <f t="shared" si="24"/>
        <v>0</v>
      </c>
      <c r="I184" s="90">
        <f t="shared" si="24"/>
        <v>0</v>
      </c>
      <c r="J184" s="90">
        <f t="shared" si="24"/>
        <v>0</v>
      </c>
      <c r="K184" s="90">
        <f t="shared" si="24"/>
        <v>0</v>
      </c>
      <c r="L184" s="90">
        <f t="shared" si="24"/>
        <v>0</v>
      </c>
      <c r="M184" s="90">
        <f t="shared" si="24"/>
        <v>0</v>
      </c>
      <c r="N184" s="90">
        <f t="shared" si="24"/>
        <v>0</v>
      </c>
      <c r="O184" s="90">
        <f t="shared" si="24"/>
        <v>0</v>
      </c>
      <c r="P184" s="90">
        <f t="shared" si="24"/>
        <v>0</v>
      </c>
      <c r="Q184" s="90">
        <f t="shared" si="24"/>
        <v>0</v>
      </c>
      <c r="R184" s="90">
        <f>SUM(C184:Q184)</f>
        <v>0</v>
      </c>
    </row>
    <row r="185" spans="1:18" ht="18" customHeight="1" x14ac:dyDescent="0.3">
      <c r="A185" s="204">
        <v>100</v>
      </c>
      <c r="B185" s="169" t="s">
        <v>1083</v>
      </c>
      <c r="C185" s="699"/>
      <c r="D185" s="699"/>
      <c r="E185" s="699"/>
      <c r="F185" s="90">
        <f>IF(ABS(SUMIF(C182:F182,"&gt;0"))&gt;ABS(SUMIF(C182:F182,"&lt;0")),ABS(SUMIF(C182:F182,"&lt;0")),ABS(SUMIF(C182:F182,"&gt;0")))</f>
        <v>0</v>
      </c>
      <c r="G185" s="688"/>
      <c r="H185" s="688"/>
      <c r="I185" s="90">
        <f>IF(ABS(SUMIF(G182:I182,"&gt;0"))&gt;ABS(SUMIF(G182:I182,"&lt;0")),ABS(SUMIF(G182:I182,"&lt;0")),ABS(SUMIF(G182:I182,"&gt;0")))</f>
        <v>0</v>
      </c>
      <c r="J185" s="688"/>
      <c r="K185" s="688"/>
      <c r="L185" s="688"/>
      <c r="M185" s="688"/>
      <c r="N185" s="688"/>
      <c r="O185" s="688"/>
      <c r="P185" s="688"/>
      <c r="Q185" s="90">
        <f>IF(ABS(SUMIF(J182:Q182,"&gt;0"))&lt;ABS(SUMIF(J182:Q182,"&lt;0")),ABS(SUMIF(J182:Q182,"&gt;0")),ABS(SUMIF(J182:Q182,"&lt;0")))</f>
        <v>0</v>
      </c>
      <c r="R185" s="683"/>
    </row>
    <row r="186" spans="1:18" ht="18" customHeight="1" x14ac:dyDescent="0.3">
      <c r="A186" s="204">
        <v>110</v>
      </c>
      <c r="B186" s="198" t="s">
        <v>1084</v>
      </c>
      <c r="C186" s="699"/>
      <c r="D186" s="699"/>
      <c r="E186" s="699"/>
      <c r="F186" s="210">
        <f>IF(ABS(SUMIF(C182:F182,"&gt;0"))&gt;ABS(SUMIF(C182:F182,"&lt;0")),ABS(SUMIF(C182:F182,"&gt;0"))-ABS(SUMIF(C182:F182,"&lt;0")),ABS(SUMIF(C182:F182,"&lt;0"))+ABS(SUMIF(C182:F182,"&gt;0")))</f>
        <v>0</v>
      </c>
      <c r="G186" s="688"/>
      <c r="H186" s="688"/>
      <c r="I186" s="210">
        <f>IF(ABS(SUMIF(G182:I182,"&gt;0"))&gt;ABS(SUMIF(G182:I182,"&gt;0")),SUMIF(G182:I182,"&gt;0")-SUMIF(G182:I182,"&lt;0"),SUMIF(G182:I182,"&lt;0")+SUMIF(G182:I182,"&gt;0"))</f>
        <v>0</v>
      </c>
      <c r="J186" s="688"/>
      <c r="K186" s="688"/>
      <c r="L186" s="688"/>
      <c r="M186" s="688"/>
      <c r="N186" s="688"/>
      <c r="O186" s="688"/>
      <c r="P186" s="688"/>
      <c r="Q186" s="210">
        <f>IF(ABS(SUMIF(J182:Q182,"&gt;0"))&lt;ABS(SUMIF(J182:Q182,"&lt;0")),SUMIF(J182:Q182,"&lt;0")-SUMIF(J182:Q182,"&gt;0"),SUMIF(J182:Q182,"&gt;0")+SUMIF(J182:Q182,"&lt;0"))</f>
        <v>0</v>
      </c>
      <c r="R186" s="686"/>
    </row>
    <row r="187" spans="1:18" ht="18" customHeight="1" x14ac:dyDescent="0.3">
      <c r="A187" s="204">
        <v>120</v>
      </c>
      <c r="B187" s="169" t="s">
        <v>1085</v>
      </c>
      <c r="C187" s="699"/>
      <c r="D187" s="699"/>
      <c r="E187" s="699"/>
      <c r="F187" s="230">
        <v>0.4</v>
      </c>
      <c r="G187" s="688"/>
      <c r="H187" s="688"/>
      <c r="I187" s="230">
        <v>0.3</v>
      </c>
      <c r="J187" s="688"/>
      <c r="K187" s="688"/>
      <c r="L187" s="688"/>
      <c r="M187" s="688"/>
      <c r="N187" s="688"/>
      <c r="O187" s="688"/>
      <c r="P187" s="688"/>
      <c r="Q187" s="230">
        <v>0.3</v>
      </c>
      <c r="R187" s="687"/>
    </row>
    <row r="188" spans="1:18" ht="18" customHeight="1" x14ac:dyDescent="0.3">
      <c r="A188" s="204">
        <v>130</v>
      </c>
      <c r="B188" s="169" t="s">
        <v>1086</v>
      </c>
      <c r="C188" s="699"/>
      <c r="D188" s="699"/>
      <c r="E188" s="699"/>
      <c r="F188" s="90">
        <f>F187*F185</f>
        <v>0</v>
      </c>
      <c r="G188" s="688"/>
      <c r="H188" s="688"/>
      <c r="I188" s="90">
        <f>I187*I185</f>
        <v>0</v>
      </c>
      <c r="J188" s="688"/>
      <c r="K188" s="688"/>
      <c r="L188" s="688"/>
      <c r="M188" s="688"/>
      <c r="N188" s="688"/>
      <c r="O188" s="688"/>
      <c r="P188" s="688"/>
      <c r="Q188" s="90">
        <f>Q187*Q185</f>
        <v>0</v>
      </c>
      <c r="R188" s="90">
        <f>SUM(C188:Q188)</f>
        <v>0</v>
      </c>
    </row>
    <row r="189" spans="1:18" ht="18" customHeight="1" x14ac:dyDescent="0.3">
      <c r="A189" s="204">
        <v>140</v>
      </c>
      <c r="B189" s="169" t="s">
        <v>1083</v>
      </c>
      <c r="C189" s="699"/>
      <c r="D189" s="699"/>
      <c r="E189" s="699"/>
      <c r="F189" s="688"/>
      <c r="G189" s="688"/>
      <c r="H189" s="688"/>
      <c r="I189" s="90">
        <f>IF(OR(AND(F186&gt;0,I186&gt;0),AND(F186&lt;0,I186&lt;0)),0,IF(ABS(F186)&lt;ABS(I186),ABS(F186),ABS(I186)))</f>
        <v>0</v>
      </c>
      <c r="J189" s="688"/>
      <c r="K189" s="688"/>
      <c r="L189" s="688"/>
      <c r="M189" s="688"/>
      <c r="N189" s="688"/>
      <c r="O189" s="688"/>
      <c r="P189" s="688"/>
      <c r="Q189" s="90">
        <f>IF(OR(AND(Q186&gt;0,I186&gt;0),AND(Q186&lt;0,I186&lt;0)),0,IF(ABS(I186)&lt;ABS(Q186),ABS(I186),ABS(Q186)))</f>
        <v>0</v>
      </c>
      <c r="R189" s="683"/>
    </row>
    <row r="190" spans="1:18" ht="18" customHeight="1" x14ac:dyDescent="0.3">
      <c r="A190" s="204">
        <v>150</v>
      </c>
      <c r="B190" s="198" t="s">
        <v>1084</v>
      </c>
      <c r="C190" s="699"/>
      <c r="D190" s="699"/>
      <c r="E190" s="699"/>
      <c r="F190" s="688"/>
      <c r="G190" s="688"/>
      <c r="H190" s="688"/>
      <c r="I190" s="210">
        <f>IF(ABS(F186)&gt;ABS(I186),(F186)+(I186),(I186)+(F186))</f>
        <v>0</v>
      </c>
      <c r="J190" s="688"/>
      <c r="K190" s="688"/>
      <c r="L190" s="688"/>
      <c r="M190" s="688"/>
      <c r="N190" s="688"/>
      <c r="O190" s="688"/>
      <c r="P190" s="688"/>
      <c r="Q190" s="210">
        <f>IF(ABS(I186)&gt;ABS(Q186),(I186)+(Q186),(Q186)+(I186))</f>
        <v>0</v>
      </c>
      <c r="R190" s="686"/>
    </row>
    <row r="191" spans="1:18" ht="18" customHeight="1" x14ac:dyDescent="0.3">
      <c r="A191" s="204">
        <v>160</v>
      </c>
      <c r="B191" s="169" t="s">
        <v>1087</v>
      </c>
      <c r="C191" s="699"/>
      <c r="D191" s="699"/>
      <c r="E191" s="699"/>
      <c r="F191" s="688"/>
      <c r="G191" s="688"/>
      <c r="H191" s="688"/>
      <c r="I191" s="230">
        <v>0.4</v>
      </c>
      <c r="J191" s="688"/>
      <c r="K191" s="688"/>
      <c r="L191" s="688"/>
      <c r="M191" s="688"/>
      <c r="N191" s="688"/>
      <c r="O191" s="688"/>
      <c r="P191" s="688"/>
      <c r="Q191" s="230">
        <v>0.4</v>
      </c>
      <c r="R191" s="687"/>
    </row>
    <row r="192" spans="1:18" ht="18" customHeight="1" x14ac:dyDescent="0.3">
      <c r="A192" s="204">
        <v>170</v>
      </c>
      <c r="B192" s="169" t="s">
        <v>1088</v>
      </c>
      <c r="C192" s="699"/>
      <c r="D192" s="699"/>
      <c r="E192" s="699"/>
      <c r="F192" s="688"/>
      <c r="G192" s="688"/>
      <c r="H192" s="688"/>
      <c r="I192" s="90">
        <f>I191*I189</f>
        <v>0</v>
      </c>
      <c r="J192" s="688"/>
      <c r="K192" s="688"/>
      <c r="L192" s="688"/>
      <c r="M192" s="688"/>
      <c r="N192" s="688"/>
      <c r="O192" s="688"/>
      <c r="P192" s="688"/>
      <c r="Q192" s="90">
        <f>Q191*Q189</f>
        <v>0</v>
      </c>
      <c r="R192" s="90">
        <f>SUM(C192:Q192)</f>
        <v>0</v>
      </c>
    </row>
    <row r="193" spans="1:18" ht="18" customHeight="1" x14ac:dyDescent="0.3">
      <c r="A193" s="204">
        <v>180</v>
      </c>
      <c r="B193" s="169" t="s">
        <v>1083</v>
      </c>
      <c r="C193" s="699"/>
      <c r="D193" s="699"/>
      <c r="E193" s="699"/>
      <c r="F193" s="688"/>
      <c r="G193" s="688"/>
      <c r="H193" s="688"/>
      <c r="I193" s="688"/>
      <c r="J193" s="688"/>
      <c r="K193" s="688"/>
      <c r="L193" s="688"/>
      <c r="M193" s="688"/>
      <c r="N193" s="688"/>
      <c r="O193" s="688"/>
      <c r="P193" s="688"/>
      <c r="Q193" s="90">
        <f>IF(OR(AND(F186&lt;0,Q186&lt;0),AND(F186&gt;0,Q186&gt;0)),0,IF(ABS(Q186)&lt;ABS(F186),ABS(Q186),ABS(F186)))</f>
        <v>0</v>
      </c>
      <c r="R193" s="683"/>
    </row>
    <row r="194" spans="1:18" ht="18" customHeight="1" x14ac:dyDescent="0.3">
      <c r="A194" s="204">
        <v>190</v>
      </c>
      <c r="B194" s="198" t="s">
        <v>1084</v>
      </c>
      <c r="C194" s="699"/>
      <c r="D194" s="699"/>
      <c r="E194" s="699"/>
      <c r="F194" s="688"/>
      <c r="G194" s="688"/>
      <c r="H194" s="688"/>
      <c r="I194" s="688"/>
      <c r="J194" s="688"/>
      <c r="K194" s="688"/>
      <c r="L194" s="688"/>
      <c r="M194" s="688"/>
      <c r="N194" s="688"/>
      <c r="O194" s="688"/>
      <c r="P194" s="688"/>
      <c r="Q194" s="210">
        <f>IF(ABS(Q190)&gt;ABS(F186),(Q190)+(F186),(F186)+(Q190))</f>
        <v>0</v>
      </c>
      <c r="R194" s="686"/>
    </row>
    <row r="195" spans="1:18" ht="18" customHeight="1" x14ac:dyDescent="0.3">
      <c r="A195" s="204">
        <v>200</v>
      </c>
      <c r="B195" s="169" t="s">
        <v>1089</v>
      </c>
      <c r="C195" s="699"/>
      <c r="D195" s="699"/>
      <c r="E195" s="699"/>
      <c r="F195" s="688"/>
      <c r="G195" s="688"/>
      <c r="H195" s="688"/>
      <c r="I195" s="688"/>
      <c r="J195" s="688"/>
      <c r="K195" s="688"/>
      <c r="L195" s="688"/>
      <c r="M195" s="688"/>
      <c r="N195" s="688"/>
      <c r="O195" s="688"/>
      <c r="P195" s="688"/>
      <c r="Q195" s="230">
        <v>1</v>
      </c>
      <c r="R195" s="687"/>
    </row>
    <row r="196" spans="1:18" ht="18" customHeight="1" x14ac:dyDescent="0.3">
      <c r="A196" s="204">
        <v>210</v>
      </c>
      <c r="B196" s="169" t="s">
        <v>1090</v>
      </c>
      <c r="C196" s="699"/>
      <c r="D196" s="699"/>
      <c r="E196" s="699"/>
      <c r="F196" s="688"/>
      <c r="G196" s="688"/>
      <c r="H196" s="688"/>
      <c r="I196" s="688"/>
      <c r="J196" s="688"/>
      <c r="K196" s="688"/>
      <c r="L196" s="688"/>
      <c r="M196" s="688"/>
      <c r="N196" s="688"/>
      <c r="O196" s="688"/>
      <c r="P196" s="688"/>
      <c r="Q196" s="90">
        <f>Q195*Q193</f>
        <v>0</v>
      </c>
      <c r="R196" s="90">
        <f>Q196</f>
        <v>0</v>
      </c>
    </row>
    <row r="197" spans="1:18" ht="18" customHeight="1" x14ac:dyDescent="0.3">
      <c r="A197" s="204">
        <v>220</v>
      </c>
      <c r="B197" s="169" t="s">
        <v>1091</v>
      </c>
      <c r="C197" s="699"/>
      <c r="D197" s="699"/>
      <c r="E197" s="699"/>
      <c r="F197" s="688"/>
      <c r="G197" s="688"/>
      <c r="H197" s="688"/>
      <c r="I197" s="688"/>
      <c r="J197" s="688"/>
      <c r="K197" s="688"/>
      <c r="L197" s="688"/>
      <c r="M197" s="688"/>
      <c r="N197" s="688"/>
      <c r="O197" s="688"/>
      <c r="P197" s="688"/>
      <c r="Q197" s="688"/>
      <c r="R197" s="90">
        <f>ABS(SUM(C182:Q182))</f>
        <v>0</v>
      </c>
    </row>
    <row r="198" spans="1:18" ht="18" customHeight="1" x14ac:dyDescent="0.3">
      <c r="A198" s="204">
        <v>230</v>
      </c>
      <c r="B198" s="153" t="s">
        <v>1092</v>
      </c>
      <c r="C198" s="169"/>
      <c r="D198" s="169"/>
      <c r="E198" s="213"/>
      <c r="F198" s="690"/>
      <c r="G198" s="690"/>
      <c r="H198" s="690"/>
      <c r="I198" s="690"/>
      <c r="J198" s="690"/>
      <c r="K198" s="690"/>
      <c r="L198" s="690"/>
      <c r="M198" s="690"/>
      <c r="N198" s="690"/>
      <c r="O198" s="690"/>
      <c r="P198" s="690"/>
      <c r="Q198" s="690"/>
      <c r="R198" s="90">
        <f>R184+R188+R192+R196+R197</f>
        <v>0</v>
      </c>
    </row>
    <row r="199" spans="1:18" ht="12.75" customHeight="1" x14ac:dyDescent="0.3">
      <c r="A199" s="227"/>
      <c r="B199" s="227"/>
      <c r="C199" s="227"/>
      <c r="D199" s="227"/>
      <c r="E199" s="227"/>
      <c r="F199" s="227"/>
      <c r="G199" s="227"/>
      <c r="H199" s="227"/>
      <c r="I199" s="227"/>
      <c r="J199" s="227"/>
      <c r="K199" s="227"/>
      <c r="L199" s="227"/>
      <c r="M199" s="227"/>
      <c r="N199" s="227"/>
      <c r="O199" s="227"/>
      <c r="P199" s="227"/>
      <c r="Q199" s="227"/>
      <c r="R199" s="227"/>
    </row>
    <row r="200" spans="1:18" ht="12.75" customHeight="1" x14ac:dyDescent="0.3">
      <c r="A200" s="235"/>
      <c r="B200" s="235"/>
      <c r="C200" s="235"/>
      <c r="D200" s="235"/>
      <c r="E200" s="235"/>
      <c r="F200" s="235"/>
      <c r="G200" s="235"/>
      <c r="H200" s="235"/>
      <c r="I200" s="235"/>
      <c r="J200" s="235"/>
      <c r="K200" s="235"/>
      <c r="L200" s="235"/>
      <c r="M200" s="235"/>
      <c r="N200" s="235"/>
      <c r="O200" s="235"/>
      <c r="P200" s="235"/>
      <c r="Q200" s="235"/>
      <c r="R200" s="235"/>
    </row>
    <row r="201" spans="1:18" ht="19.5" customHeight="1" x14ac:dyDescent="0.35">
      <c r="A201" s="2" t="s">
        <v>421</v>
      </c>
      <c r="B201" s="3"/>
      <c r="C201" s="3"/>
      <c r="D201" s="222"/>
      <c r="E201" s="214"/>
      <c r="F201" s="236"/>
      <c r="G201" s="214"/>
      <c r="H201" s="214"/>
      <c r="I201" s="214"/>
      <c r="J201" s="214"/>
      <c r="K201" s="214"/>
      <c r="L201" s="214"/>
      <c r="M201" s="214"/>
      <c r="N201" s="214"/>
      <c r="O201" s="214"/>
      <c r="P201" s="214"/>
      <c r="Q201" s="214"/>
      <c r="R201" s="84" t="s">
        <v>1023</v>
      </c>
    </row>
    <row r="202" spans="1:18" ht="19.5" customHeight="1" x14ac:dyDescent="0.3">
      <c r="A202" s="221"/>
      <c r="B202" s="3"/>
      <c r="C202" s="3"/>
      <c r="D202" s="214"/>
      <c r="E202" s="222"/>
      <c r="F202" s="214"/>
      <c r="G202" s="197"/>
      <c r="H202" s="66"/>
      <c r="I202" s="197"/>
      <c r="J202" s="214"/>
      <c r="K202" s="214"/>
      <c r="L202" s="214"/>
      <c r="M202" s="214"/>
      <c r="N202" s="214"/>
      <c r="O202" s="214"/>
      <c r="P202" s="214"/>
      <c r="Q202" s="214"/>
      <c r="R202" s="7"/>
    </row>
    <row r="203" spans="1:18" ht="19.5" customHeight="1" x14ac:dyDescent="0.35">
      <c r="A203" s="221" t="s">
        <v>1</v>
      </c>
      <c r="B203" s="3"/>
      <c r="C203" s="3"/>
      <c r="D203" s="3"/>
      <c r="E203" s="66"/>
      <c r="F203" s="214"/>
      <c r="G203" s="66"/>
      <c r="H203" s="66"/>
      <c r="I203" s="214"/>
      <c r="J203" s="66"/>
      <c r="K203" s="214"/>
      <c r="L203" s="214"/>
      <c r="M203" s="214"/>
      <c r="N203" s="214"/>
      <c r="O203" s="214"/>
      <c r="P203" s="214"/>
      <c r="Q203" s="214"/>
      <c r="R203" s="4" t="s">
        <v>992</v>
      </c>
    </row>
    <row r="204" spans="1:18" ht="19.5" customHeight="1" x14ac:dyDescent="0.35">
      <c r="A204" s="5"/>
      <c r="B204" s="66"/>
      <c r="C204" s="66"/>
      <c r="D204" s="3"/>
      <c r="E204" s="66"/>
      <c r="F204" s="214"/>
      <c r="G204" s="66"/>
      <c r="H204" s="66"/>
      <c r="I204" s="197"/>
      <c r="J204" s="66"/>
      <c r="K204" s="214"/>
      <c r="L204" s="214"/>
      <c r="M204" s="214"/>
      <c r="N204" s="214"/>
      <c r="O204" s="214"/>
      <c r="P204" s="214"/>
      <c r="Q204" s="214"/>
      <c r="R204" s="84" t="s">
        <v>1024</v>
      </c>
    </row>
    <row r="205" spans="1:18" ht="19.5" customHeight="1" x14ac:dyDescent="0.3">
      <c r="A205" s="221" t="s">
        <v>3</v>
      </c>
      <c r="B205" s="66"/>
      <c r="C205" s="66"/>
      <c r="D205" s="3"/>
      <c r="E205" s="66"/>
      <c r="F205" s="3"/>
      <c r="G205" s="214"/>
      <c r="H205" s="66"/>
      <c r="I205" s="3"/>
      <c r="J205" s="66"/>
      <c r="K205" s="214"/>
      <c r="L205" s="214"/>
      <c r="M205" s="214"/>
      <c r="N205" s="214"/>
      <c r="O205" s="214"/>
      <c r="P205" s="214"/>
      <c r="Q205" s="214"/>
      <c r="R205" s="7" t="s">
        <v>2</v>
      </c>
    </row>
    <row r="206" spans="1:18" ht="19.5" customHeight="1" x14ac:dyDescent="0.3">
      <c r="A206" s="8"/>
      <c r="B206" s="3"/>
      <c r="C206" s="3"/>
      <c r="D206" s="3"/>
      <c r="E206" s="66"/>
      <c r="F206" s="3"/>
      <c r="G206" s="66"/>
      <c r="H206" s="66"/>
      <c r="I206" s="3"/>
      <c r="J206" s="66"/>
      <c r="K206" s="214"/>
      <c r="L206" s="214"/>
      <c r="M206" s="214"/>
      <c r="N206" s="214"/>
      <c r="O206" s="214"/>
      <c r="P206" s="214"/>
      <c r="Q206" s="214"/>
      <c r="R206" s="7" t="s">
        <v>4</v>
      </c>
    </row>
    <row r="207" spans="1:18" ht="18.75" customHeight="1" x14ac:dyDescent="0.3">
      <c r="A207" s="214"/>
      <c r="B207" s="214"/>
      <c r="C207" s="214"/>
      <c r="D207" s="214"/>
      <c r="E207" s="214"/>
      <c r="F207" s="214"/>
      <c r="G207" s="214"/>
      <c r="H207" s="214"/>
      <c r="I207" s="214"/>
      <c r="J207" s="214"/>
      <c r="K207" s="214"/>
      <c r="L207" s="214"/>
      <c r="M207" s="560" t="s">
        <v>5</v>
      </c>
      <c r="N207" s="603"/>
      <c r="O207" s="695"/>
      <c r="P207" s="668"/>
      <c r="Q207" s="628"/>
      <c r="R207" s="676"/>
    </row>
    <row r="208" spans="1:18" ht="18.75" customHeight="1" x14ac:dyDescent="0.3">
      <c r="A208" s="214"/>
      <c r="B208" s="214"/>
      <c r="C208" s="214"/>
      <c r="D208" s="214"/>
      <c r="E208" s="214"/>
      <c r="F208" s="214"/>
      <c r="G208" s="214"/>
      <c r="H208" s="214"/>
      <c r="I208" s="214"/>
      <c r="J208" s="214"/>
      <c r="K208" s="214"/>
      <c r="L208" s="214"/>
      <c r="M208" s="560" t="s">
        <v>6</v>
      </c>
      <c r="N208" s="603"/>
      <c r="O208" s="593"/>
      <c r="P208" s="545"/>
      <c r="Q208" s="628"/>
      <c r="R208" s="676"/>
    </row>
    <row r="209" spans="1:18" ht="18.75" customHeight="1" x14ac:dyDescent="0.3">
      <c r="A209" s="670" t="s">
        <v>1025</v>
      </c>
      <c r="B209" s="677"/>
      <c r="C209" s="678"/>
      <c r="D209" s="90">
        <f>'SS 1B Capital'!F61</f>
        <v>0</v>
      </c>
      <c r="E209" s="214"/>
      <c r="F209" s="214"/>
      <c r="G209" s="214"/>
      <c r="H209" s="214"/>
      <c r="I209" s="214"/>
      <c r="J209" s="224"/>
      <c r="K209" s="214"/>
      <c r="L209" s="214"/>
      <c r="M209" s="560" t="s">
        <v>8</v>
      </c>
      <c r="N209" s="603"/>
      <c r="O209" s="594"/>
      <c r="P209" s="545"/>
      <c r="Q209" s="628"/>
      <c r="R209" s="676"/>
    </row>
    <row r="210" spans="1:18" ht="18.75" customHeight="1" x14ac:dyDescent="0.3">
      <c r="A210" s="670" t="s">
        <v>1026</v>
      </c>
      <c r="B210" s="677" t="s">
        <v>1027</v>
      </c>
      <c r="C210" s="678" t="s">
        <v>1027</v>
      </c>
      <c r="D210" s="90">
        <f>D209*0.0025</f>
        <v>0</v>
      </c>
      <c r="E210" s="214"/>
      <c r="F210" s="214"/>
      <c r="G210" s="214"/>
      <c r="H210" s="214"/>
      <c r="I210" s="214"/>
      <c r="J210" s="214"/>
      <c r="K210" s="214"/>
      <c r="L210" s="214"/>
      <c r="M210" s="578" t="s">
        <v>1028</v>
      </c>
      <c r="N210" s="696"/>
      <c r="O210" s="678"/>
      <c r="P210" s="545"/>
      <c r="Q210" s="628"/>
      <c r="R210" s="676"/>
    </row>
    <row r="211" spans="1:18" ht="17.25" customHeight="1" x14ac:dyDescent="0.3">
      <c r="A211" s="198" t="s">
        <v>1029</v>
      </c>
      <c r="B211" s="198"/>
      <c r="C211" s="662" t="s">
        <v>1030</v>
      </c>
      <c r="D211" s="663"/>
      <c r="E211" s="663"/>
      <c r="F211" s="664"/>
      <c r="G211" s="662" t="s">
        <v>1031</v>
      </c>
      <c r="H211" s="663"/>
      <c r="I211" s="664"/>
      <c r="J211" s="662" t="s">
        <v>1032</v>
      </c>
      <c r="K211" s="663"/>
      <c r="L211" s="663"/>
      <c r="M211" s="663"/>
      <c r="N211" s="663"/>
      <c r="O211" s="663"/>
      <c r="P211" s="663"/>
      <c r="Q211" s="664"/>
      <c r="R211" s="679" t="s">
        <v>1033</v>
      </c>
    </row>
    <row r="212" spans="1:18" ht="20.25" customHeight="1" x14ac:dyDescent="0.3">
      <c r="A212" s="199"/>
      <c r="B212" s="199" t="s">
        <v>1034</v>
      </c>
      <c r="C212" s="200" t="s">
        <v>1035</v>
      </c>
      <c r="D212" s="200" t="s">
        <v>1036</v>
      </c>
      <c r="E212" s="200" t="s">
        <v>1037</v>
      </c>
      <c r="F212" s="200" t="s">
        <v>1038</v>
      </c>
      <c r="G212" s="200" t="s">
        <v>1039</v>
      </c>
      <c r="H212" s="200" t="s">
        <v>1040</v>
      </c>
      <c r="I212" s="200" t="s">
        <v>1041</v>
      </c>
      <c r="J212" s="200" t="s">
        <v>1042</v>
      </c>
      <c r="K212" s="200" t="s">
        <v>1043</v>
      </c>
      <c r="L212" s="200" t="s">
        <v>1044</v>
      </c>
      <c r="M212" s="200" t="s">
        <v>1045</v>
      </c>
      <c r="N212" s="200" t="s">
        <v>1046</v>
      </c>
      <c r="O212" s="200" t="s">
        <v>1047</v>
      </c>
      <c r="P212" s="200" t="s">
        <v>1048</v>
      </c>
      <c r="Q212" s="200" t="s">
        <v>1049</v>
      </c>
      <c r="R212" s="666"/>
    </row>
    <row r="213" spans="1:18" ht="20.25" customHeight="1" x14ac:dyDescent="0.3">
      <c r="A213" s="201"/>
      <c r="B213" s="201" t="s">
        <v>1050</v>
      </c>
      <c r="C213" s="202" t="s">
        <v>1035</v>
      </c>
      <c r="D213" s="202" t="s">
        <v>1036</v>
      </c>
      <c r="E213" s="202" t="s">
        <v>1037</v>
      </c>
      <c r="F213" s="202" t="s">
        <v>1038</v>
      </c>
      <c r="G213" s="202" t="s">
        <v>1051</v>
      </c>
      <c r="H213" s="202" t="s">
        <v>1052</v>
      </c>
      <c r="I213" s="202" t="s">
        <v>1053</v>
      </c>
      <c r="J213" s="202" t="s">
        <v>1054</v>
      </c>
      <c r="K213" s="202" t="s">
        <v>1055</v>
      </c>
      <c r="L213" s="202" t="s">
        <v>1056</v>
      </c>
      <c r="M213" s="202" t="s">
        <v>1057</v>
      </c>
      <c r="N213" s="202" t="s">
        <v>1058</v>
      </c>
      <c r="O213" s="202" t="s">
        <v>1049</v>
      </c>
      <c r="P213" s="202"/>
      <c r="Q213" s="202"/>
      <c r="R213" s="667"/>
    </row>
    <row r="214" spans="1:18" ht="18" customHeight="1" x14ac:dyDescent="0.3">
      <c r="A214" s="153" t="s">
        <v>1059</v>
      </c>
      <c r="B214" s="169"/>
      <c r="C214" s="163" t="s">
        <v>680</v>
      </c>
      <c r="D214" s="163" t="s">
        <v>681</v>
      </c>
      <c r="E214" s="163" t="s">
        <v>1060</v>
      </c>
      <c r="F214" s="163" t="s">
        <v>1061</v>
      </c>
      <c r="G214" s="163" t="s">
        <v>1062</v>
      </c>
      <c r="H214" s="163" t="s">
        <v>1063</v>
      </c>
      <c r="I214" s="163" t="s">
        <v>1064</v>
      </c>
      <c r="J214" s="163" t="s">
        <v>1065</v>
      </c>
      <c r="K214" s="163" t="s">
        <v>1066</v>
      </c>
      <c r="L214" s="163" t="s">
        <v>1067</v>
      </c>
      <c r="M214" s="163" t="s">
        <v>1068</v>
      </c>
      <c r="N214" s="163" t="s">
        <v>1069</v>
      </c>
      <c r="O214" s="163" t="s">
        <v>1070</v>
      </c>
      <c r="P214" s="163" t="s">
        <v>1071</v>
      </c>
      <c r="Q214" s="163" t="s">
        <v>17</v>
      </c>
      <c r="R214" s="163" t="s">
        <v>1072</v>
      </c>
    </row>
    <row r="215" spans="1:18" ht="18" customHeight="1" x14ac:dyDescent="0.3">
      <c r="A215" s="169"/>
      <c r="B215" s="169" t="s">
        <v>1073</v>
      </c>
      <c r="C215" s="238"/>
      <c r="D215" s="238"/>
      <c r="E215" s="238"/>
      <c r="F215" s="238"/>
      <c r="G215" s="238"/>
      <c r="H215" s="238"/>
      <c r="I215" s="238"/>
      <c r="J215" s="238"/>
      <c r="K215" s="238"/>
      <c r="L215" s="238"/>
      <c r="M215" s="238"/>
      <c r="N215" s="238"/>
      <c r="O215" s="238"/>
      <c r="P215" s="238"/>
      <c r="Q215" s="238"/>
      <c r="R215" s="683"/>
    </row>
    <row r="216" spans="1:18" ht="18" customHeight="1" x14ac:dyDescent="0.3">
      <c r="A216" s="204">
        <v>10</v>
      </c>
      <c r="B216" s="169" t="s">
        <v>1074</v>
      </c>
      <c r="C216" s="205"/>
      <c r="D216" s="205"/>
      <c r="E216" s="205"/>
      <c r="F216" s="205"/>
      <c r="G216" s="205"/>
      <c r="H216" s="205"/>
      <c r="I216" s="205"/>
      <c r="J216" s="205"/>
      <c r="K216" s="205"/>
      <c r="L216" s="205"/>
      <c r="M216" s="205"/>
      <c r="N216" s="205"/>
      <c r="O216" s="205"/>
      <c r="P216" s="205"/>
      <c r="Q216" s="205"/>
      <c r="R216" s="686"/>
    </row>
    <row r="217" spans="1:18" ht="18" customHeight="1" x14ac:dyDescent="0.3">
      <c r="A217" s="204">
        <v>20</v>
      </c>
      <c r="B217" s="169" t="s">
        <v>1075</v>
      </c>
      <c r="C217" s="205"/>
      <c r="D217" s="205"/>
      <c r="E217" s="205"/>
      <c r="F217" s="205"/>
      <c r="G217" s="205"/>
      <c r="H217" s="205"/>
      <c r="I217" s="205"/>
      <c r="J217" s="205"/>
      <c r="K217" s="205"/>
      <c r="L217" s="205"/>
      <c r="M217" s="205"/>
      <c r="N217" s="205"/>
      <c r="O217" s="205"/>
      <c r="P217" s="205"/>
      <c r="Q217" s="205"/>
      <c r="R217" s="686"/>
    </row>
    <row r="218" spans="1:18" ht="18" customHeight="1" x14ac:dyDescent="0.3">
      <c r="A218" s="204">
        <v>30</v>
      </c>
      <c r="B218" s="169" t="s">
        <v>1076</v>
      </c>
      <c r="C218" s="230">
        <v>0</v>
      </c>
      <c r="D218" s="230">
        <v>2E-3</v>
      </c>
      <c r="E218" s="230">
        <v>4.0000000000000001E-3</v>
      </c>
      <c r="F218" s="230">
        <v>7.0000000000000001E-3</v>
      </c>
      <c r="G218" s="230">
        <v>1.2500000000000001E-2</v>
      </c>
      <c r="H218" s="230">
        <v>1.7500000000000002E-2</v>
      </c>
      <c r="I218" s="230">
        <v>2.2499999999999999E-2</v>
      </c>
      <c r="J218" s="230">
        <v>2.75E-2</v>
      </c>
      <c r="K218" s="230">
        <v>3.2500000000000001E-2</v>
      </c>
      <c r="L218" s="230">
        <v>3.7499999999999999E-2</v>
      </c>
      <c r="M218" s="231">
        <v>4.4999999999999998E-2</v>
      </c>
      <c r="N218" s="230">
        <v>5.2499999999999998E-2</v>
      </c>
      <c r="O218" s="230">
        <v>0.06</v>
      </c>
      <c r="P218" s="230">
        <v>0.08</v>
      </c>
      <c r="Q218" s="230">
        <v>0.125</v>
      </c>
      <c r="R218" s="686"/>
    </row>
    <row r="219" spans="1:18" ht="18" customHeight="1" x14ac:dyDescent="0.3">
      <c r="A219" s="204">
        <v>40</v>
      </c>
      <c r="B219" s="169" t="s">
        <v>1077</v>
      </c>
      <c r="C219" s="90">
        <f t="shared" ref="C219:Q219" si="25">C218*C216</f>
        <v>0</v>
      </c>
      <c r="D219" s="90">
        <f t="shared" si="25"/>
        <v>0</v>
      </c>
      <c r="E219" s="90">
        <f t="shared" si="25"/>
        <v>0</v>
      </c>
      <c r="F219" s="90">
        <f t="shared" si="25"/>
        <v>0</v>
      </c>
      <c r="G219" s="90">
        <f t="shared" si="25"/>
        <v>0</v>
      </c>
      <c r="H219" s="90">
        <f t="shared" si="25"/>
        <v>0</v>
      </c>
      <c r="I219" s="90">
        <f t="shared" si="25"/>
        <v>0</v>
      </c>
      <c r="J219" s="90">
        <f t="shared" si="25"/>
        <v>0</v>
      </c>
      <c r="K219" s="90">
        <f t="shared" si="25"/>
        <v>0</v>
      </c>
      <c r="L219" s="90">
        <f t="shared" si="25"/>
        <v>0</v>
      </c>
      <c r="M219" s="90">
        <f t="shared" si="25"/>
        <v>0</v>
      </c>
      <c r="N219" s="90">
        <f t="shared" si="25"/>
        <v>0</v>
      </c>
      <c r="O219" s="90">
        <f t="shared" si="25"/>
        <v>0</v>
      </c>
      <c r="P219" s="90">
        <f t="shared" si="25"/>
        <v>0</v>
      </c>
      <c r="Q219" s="90">
        <f t="shared" si="25"/>
        <v>0</v>
      </c>
      <c r="R219" s="686"/>
    </row>
    <row r="220" spans="1:18" ht="18" customHeight="1" x14ac:dyDescent="0.3">
      <c r="A220" s="204">
        <v>50</v>
      </c>
      <c r="B220" s="169" t="s">
        <v>1078</v>
      </c>
      <c r="C220" s="90">
        <f t="shared" ref="C220:Q220" si="26">C218*C217</f>
        <v>0</v>
      </c>
      <c r="D220" s="90">
        <f t="shared" si="26"/>
        <v>0</v>
      </c>
      <c r="E220" s="90">
        <f t="shared" si="26"/>
        <v>0</v>
      </c>
      <c r="F220" s="90">
        <f t="shared" si="26"/>
        <v>0</v>
      </c>
      <c r="G220" s="90">
        <f t="shared" si="26"/>
        <v>0</v>
      </c>
      <c r="H220" s="90">
        <f t="shared" si="26"/>
        <v>0</v>
      </c>
      <c r="I220" s="90">
        <f t="shared" si="26"/>
        <v>0</v>
      </c>
      <c r="J220" s="90">
        <f t="shared" si="26"/>
        <v>0</v>
      </c>
      <c r="K220" s="90">
        <f t="shared" si="26"/>
        <v>0</v>
      </c>
      <c r="L220" s="90">
        <f t="shared" si="26"/>
        <v>0</v>
      </c>
      <c r="M220" s="90">
        <f t="shared" si="26"/>
        <v>0</v>
      </c>
      <c r="N220" s="90">
        <f t="shared" si="26"/>
        <v>0</v>
      </c>
      <c r="O220" s="90">
        <f t="shared" si="26"/>
        <v>0</v>
      </c>
      <c r="P220" s="90">
        <f t="shared" si="26"/>
        <v>0</v>
      </c>
      <c r="Q220" s="90">
        <f t="shared" si="26"/>
        <v>0</v>
      </c>
      <c r="R220" s="686"/>
    </row>
    <row r="221" spans="1:18" ht="18" customHeight="1" x14ac:dyDescent="0.3">
      <c r="A221" s="204">
        <v>60</v>
      </c>
      <c r="B221" s="169" t="s">
        <v>1079</v>
      </c>
      <c r="C221" s="90">
        <f t="shared" ref="C221:Q221" si="27">IF(ABS(C219)&gt;ABS(C220),ABS(C220),ABS(C219))</f>
        <v>0</v>
      </c>
      <c r="D221" s="90">
        <f t="shared" si="27"/>
        <v>0</v>
      </c>
      <c r="E221" s="90">
        <f t="shared" si="27"/>
        <v>0</v>
      </c>
      <c r="F221" s="90">
        <f t="shared" si="27"/>
        <v>0</v>
      </c>
      <c r="G221" s="90">
        <f t="shared" si="27"/>
        <v>0</v>
      </c>
      <c r="H221" s="90">
        <f t="shared" si="27"/>
        <v>0</v>
      </c>
      <c r="I221" s="90">
        <f t="shared" si="27"/>
        <v>0</v>
      </c>
      <c r="J221" s="90">
        <f t="shared" si="27"/>
        <v>0</v>
      </c>
      <c r="K221" s="90">
        <f t="shared" si="27"/>
        <v>0</v>
      </c>
      <c r="L221" s="90">
        <f t="shared" si="27"/>
        <v>0</v>
      </c>
      <c r="M221" s="90">
        <f t="shared" si="27"/>
        <v>0</v>
      </c>
      <c r="N221" s="90">
        <f t="shared" si="27"/>
        <v>0</v>
      </c>
      <c r="O221" s="90">
        <f t="shared" si="27"/>
        <v>0</v>
      </c>
      <c r="P221" s="90">
        <f t="shared" si="27"/>
        <v>0</v>
      </c>
      <c r="Q221" s="90">
        <f t="shared" si="27"/>
        <v>0</v>
      </c>
      <c r="R221" s="686"/>
    </row>
    <row r="222" spans="1:18" ht="18" customHeight="1" x14ac:dyDescent="0.3">
      <c r="A222" s="204">
        <v>70</v>
      </c>
      <c r="B222" s="198" t="s">
        <v>1080</v>
      </c>
      <c r="C222" s="210">
        <f t="shared" ref="C222:Q222" si="28">C219-C220</f>
        <v>0</v>
      </c>
      <c r="D222" s="210">
        <f t="shared" si="28"/>
        <v>0</v>
      </c>
      <c r="E222" s="210">
        <f t="shared" si="28"/>
        <v>0</v>
      </c>
      <c r="F222" s="210">
        <f t="shared" si="28"/>
        <v>0</v>
      </c>
      <c r="G222" s="210">
        <f t="shared" si="28"/>
        <v>0</v>
      </c>
      <c r="H222" s="210">
        <f t="shared" si="28"/>
        <v>0</v>
      </c>
      <c r="I222" s="210">
        <f t="shared" si="28"/>
        <v>0</v>
      </c>
      <c r="J222" s="210">
        <f t="shared" si="28"/>
        <v>0</v>
      </c>
      <c r="K222" s="210">
        <f t="shared" si="28"/>
        <v>0</v>
      </c>
      <c r="L222" s="210">
        <f t="shared" si="28"/>
        <v>0</v>
      </c>
      <c r="M222" s="210">
        <f t="shared" si="28"/>
        <v>0</v>
      </c>
      <c r="N222" s="210">
        <f t="shared" si="28"/>
        <v>0</v>
      </c>
      <c r="O222" s="210">
        <f t="shared" si="28"/>
        <v>0</v>
      </c>
      <c r="P222" s="210">
        <f t="shared" si="28"/>
        <v>0</v>
      </c>
      <c r="Q222" s="210">
        <f t="shared" si="28"/>
        <v>0</v>
      </c>
      <c r="R222" s="686"/>
    </row>
    <row r="223" spans="1:18" ht="18" customHeight="1" x14ac:dyDescent="0.3">
      <c r="A223" s="204">
        <v>80</v>
      </c>
      <c r="B223" s="169" t="s">
        <v>1081</v>
      </c>
      <c r="C223" s="230">
        <v>0.1</v>
      </c>
      <c r="D223" s="230">
        <v>0.1</v>
      </c>
      <c r="E223" s="230">
        <v>0.1</v>
      </c>
      <c r="F223" s="230">
        <v>0.1</v>
      </c>
      <c r="G223" s="230">
        <v>0.1</v>
      </c>
      <c r="H223" s="230">
        <v>0.1</v>
      </c>
      <c r="I223" s="230">
        <v>0.1</v>
      </c>
      <c r="J223" s="230">
        <v>0.1</v>
      </c>
      <c r="K223" s="230">
        <v>0.1</v>
      </c>
      <c r="L223" s="230">
        <v>0.1</v>
      </c>
      <c r="M223" s="230">
        <v>0.1</v>
      </c>
      <c r="N223" s="230">
        <v>0.1</v>
      </c>
      <c r="O223" s="230">
        <v>0.1</v>
      </c>
      <c r="P223" s="230">
        <v>0.1</v>
      </c>
      <c r="Q223" s="230">
        <v>0.1</v>
      </c>
      <c r="R223" s="687"/>
    </row>
    <row r="224" spans="1:18" ht="18" customHeight="1" x14ac:dyDescent="0.3">
      <c r="A224" s="204">
        <v>90</v>
      </c>
      <c r="B224" s="169" t="s">
        <v>1082</v>
      </c>
      <c r="C224" s="90">
        <f t="shared" ref="C224:Q224" si="29">C223*C221</f>
        <v>0</v>
      </c>
      <c r="D224" s="90">
        <f t="shared" si="29"/>
        <v>0</v>
      </c>
      <c r="E224" s="90">
        <f t="shared" si="29"/>
        <v>0</v>
      </c>
      <c r="F224" s="90">
        <f t="shared" si="29"/>
        <v>0</v>
      </c>
      <c r="G224" s="90">
        <f t="shared" si="29"/>
        <v>0</v>
      </c>
      <c r="H224" s="90">
        <f t="shared" si="29"/>
        <v>0</v>
      </c>
      <c r="I224" s="90">
        <f t="shared" si="29"/>
        <v>0</v>
      </c>
      <c r="J224" s="90">
        <f t="shared" si="29"/>
        <v>0</v>
      </c>
      <c r="K224" s="90">
        <f t="shared" si="29"/>
        <v>0</v>
      </c>
      <c r="L224" s="90">
        <f t="shared" si="29"/>
        <v>0</v>
      </c>
      <c r="M224" s="90">
        <f t="shared" si="29"/>
        <v>0</v>
      </c>
      <c r="N224" s="90">
        <f t="shared" si="29"/>
        <v>0</v>
      </c>
      <c r="O224" s="90">
        <f t="shared" si="29"/>
        <v>0</v>
      </c>
      <c r="P224" s="90">
        <f t="shared" si="29"/>
        <v>0</v>
      </c>
      <c r="Q224" s="90">
        <f t="shared" si="29"/>
        <v>0</v>
      </c>
      <c r="R224" s="90">
        <f>SUM(C224:Q224)</f>
        <v>0</v>
      </c>
    </row>
    <row r="225" spans="1:18" ht="18" customHeight="1" x14ac:dyDescent="0.3">
      <c r="A225" s="204">
        <v>100</v>
      </c>
      <c r="B225" s="169" t="s">
        <v>1083</v>
      </c>
      <c r="C225" s="699"/>
      <c r="D225" s="699"/>
      <c r="E225" s="699"/>
      <c r="F225" s="90">
        <f>IF(ABS(SUMIF(C222:F222,"&gt;0"))&gt;ABS(SUMIF(C222:F222,"&lt;0")),ABS(SUMIF(C222:F222,"&lt;0")),ABS(SUMIF(C222:F222,"&gt;0")))</f>
        <v>0</v>
      </c>
      <c r="G225" s="688"/>
      <c r="H225" s="688"/>
      <c r="I225" s="90">
        <f>IF(ABS(SUMIF(G222:I222,"&gt;0"))&gt;ABS(SUMIF(G222:I222,"&lt;0")),ABS(SUMIF(G222:I222,"&lt;0")),ABS(SUMIF(G222:I222,"&gt;0")))</f>
        <v>0</v>
      </c>
      <c r="J225" s="688"/>
      <c r="K225" s="688"/>
      <c r="L225" s="688"/>
      <c r="M225" s="688"/>
      <c r="N225" s="688"/>
      <c r="O225" s="688"/>
      <c r="P225" s="688"/>
      <c r="Q225" s="90">
        <f>IF(ABS(SUMIF(J222:Q222,"&gt;0"))&lt;ABS(SUMIF(J222:Q222,"&lt;0")),ABS(SUMIF(J222:Q222,"&gt;0")),ABS(SUMIF(J222:Q222,"&lt;0")))</f>
        <v>0</v>
      </c>
      <c r="R225" s="683"/>
    </row>
    <row r="226" spans="1:18" ht="18" customHeight="1" x14ac:dyDescent="0.3">
      <c r="A226" s="204">
        <v>110</v>
      </c>
      <c r="B226" s="198" t="s">
        <v>1084</v>
      </c>
      <c r="C226" s="699"/>
      <c r="D226" s="699"/>
      <c r="E226" s="699"/>
      <c r="F226" s="210">
        <f>IF(ABS(SUMIF(C222:F222,"&gt;0"))&gt;ABS(SUMIF(C222:F222,"&lt;0")),ABS(SUMIF(C222:F222,"&gt;0"))-ABS(SUMIF(C222:F222,"&lt;0")),ABS(SUMIF(C222:F222,"&lt;0"))+ABS(SUMIF(C222:F222,"&gt;0")))</f>
        <v>0</v>
      </c>
      <c r="G226" s="688"/>
      <c r="H226" s="688"/>
      <c r="I226" s="210">
        <f>IF(ABS(SUMIF(G222:I222,"&gt;0"))&gt;ABS(SUMIF(G222:I222,"&gt;0")),SUMIF(G222:I222,"&gt;0")-SUMIF(G222:I222,"&lt;0"),SUMIF(G222:I222,"&lt;0")+SUMIF(G222:I222,"&gt;0"))</f>
        <v>0</v>
      </c>
      <c r="J226" s="688"/>
      <c r="K226" s="688"/>
      <c r="L226" s="688"/>
      <c r="M226" s="688"/>
      <c r="N226" s="688"/>
      <c r="O226" s="688"/>
      <c r="P226" s="688"/>
      <c r="Q226" s="210">
        <f>IF(ABS(SUMIF(J222:Q222,"&gt;0"))&lt;ABS(SUMIF(J222:Q222,"&lt;0")),SUMIF(J222:Q222,"&lt;0")-SUMIF(J222:Q222,"&gt;0"),SUMIF(J222:Q222,"&gt;0")+SUMIF(J222:Q222,"&lt;0"))</f>
        <v>0</v>
      </c>
      <c r="R226" s="686"/>
    </row>
    <row r="227" spans="1:18" ht="18" customHeight="1" x14ac:dyDescent="0.3">
      <c r="A227" s="204">
        <v>120</v>
      </c>
      <c r="B227" s="169" t="s">
        <v>1085</v>
      </c>
      <c r="C227" s="699"/>
      <c r="D227" s="699"/>
      <c r="E227" s="699"/>
      <c r="F227" s="230">
        <v>0.4</v>
      </c>
      <c r="G227" s="688"/>
      <c r="H227" s="688"/>
      <c r="I227" s="230">
        <v>0.3</v>
      </c>
      <c r="J227" s="688"/>
      <c r="K227" s="688"/>
      <c r="L227" s="688"/>
      <c r="M227" s="688"/>
      <c r="N227" s="688"/>
      <c r="O227" s="688"/>
      <c r="P227" s="688"/>
      <c r="Q227" s="230">
        <v>0.3</v>
      </c>
      <c r="R227" s="687"/>
    </row>
    <row r="228" spans="1:18" ht="18" customHeight="1" x14ac:dyDescent="0.3">
      <c r="A228" s="204">
        <v>130</v>
      </c>
      <c r="B228" s="169" t="s">
        <v>1086</v>
      </c>
      <c r="C228" s="699"/>
      <c r="D228" s="699"/>
      <c r="E228" s="699"/>
      <c r="F228" s="90">
        <f>F227*F225</f>
        <v>0</v>
      </c>
      <c r="G228" s="688"/>
      <c r="H228" s="688"/>
      <c r="I228" s="90">
        <f>I227*I225</f>
        <v>0</v>
      </c>
      <c r="J228" s="688"/>
      <c r="K228" s="688"/>
      <c r="L228" s="688"/>
      <c r="M228" s="688"/>
      <c r="N228" s="688"/>
      <c r="O228" s="688"/>
      <c r="P228" s="688"/>
      <c r="Q228" s="90">
        <f>Q227*Q225</f>
        <v>0</v>
      </c>
      <c r="R228" s="90">
        <f>SUM(C228:Q228)</f>
        <v>0</v>
      </c>
    </row>
    <row r="229" spans="1:18" ht="18" customHeight="1" x14ac:dyDescent="0.3">
      <c r="A229" s="204">
        <v>140</v>
      </c>
      <c r="B229" s="169" t="s">
        <v>1083</v>
      </c>
      <c r="C229" s="699"/>
      <c r="D229" s="699"/>
      <c r="E229" s="699"/>
      <c r="F229" s="688"/>
      <c r="G229" s="688"/>
      <c r="H229" s="688"/>
      <c r="I229" s="90">
        <f>IF(OR(AND(F226&gt;0,I226&gt;0),AND(F226&lt;0,I226&lt;0)),0,IF(ABS(F226)&lt;ABS(I226),ABS(F226),ABS(I226)))</f>
        <v>0</v>
      </c>
      <c r="J229" s="688"/>
      <c r="K229" s="688"/>
      <c r="L229" s="688"/>
      <c r="M229" s="688"/>
      <c r="N229" s="688"/>
      <c r="O229" s="688"/>
      <c r="P229" s="688"/>
      <c r="Q229" s="90">
        <f>IF(OR(AND(Q226&gt;0,I226&gt;0),AND(Q226&lt;0,I226&lt;0)),0,IF(ABS(I226)&lt;ABS(Q226),ABS(I226),ABS(Q226)))</f>
        <v>0</v>
      </c>
      <c r="R229" s="683"/>
    </row>
    <row r="230" spans="1:18" ht="18" customHeight="1" x14ac:dyDescent="0.3">
      <c r="A230" s="204">
        <v>150</v>
      </c>
      <c r="B230" s="198" t="s">
        <v>1084</v>
      </c>
      <c r="C230" s="699"/>
      <c r="D230" s="699"/>
      <c r="E230" s="699"/>
      <c r="F230" s="688"/>
      <c r="G230" s="688"/>
      <c r="H230" s="688"/>
      <c r="I230" s="210">
        <f>IF(ABS(F226)&gt;ABS(I226),(F226)+(I226),(I226)+(F226))</f>
        <v>0</v>
      </c>
      <c r="J230" s="688"/>
      <c r="K230" s="688"/>
      <c r="L230" s="688"/>
      <c r="M230" s="688"/>
      <c r="N230" s="688"/>
      <c r="O230" s="688"/>
      <c r="P230" s="688"/>
      <c r="Q230" s="210">
        <f>IF(ABS(I226)&gt;ABS(Q226),(I226)+(Q226),(Q226)+(I226))</f>
        <v>0</v>
      </c>
      <c r="R230" s="686"/>
    </row>
    <row r="231" spans="1:18" ht="18" customHeight="1" x14ac:dyDescent="0.3">
      <c r="A231" s="204">
        <v>160</v>
      </c>
      <c r="B231" s="169" t="s">
        <v>1087</v>
      </c>
      <c r="C231" s="699"/>
      <c r="D231" s="699"/>
      <c r="E231" s="699"/>
      <c r="F231" s="688"/>
      <c r="G231" s="688"/>
      <c r="H231" s="688"/>
      <c r="I231" s="230">
        <v>0.4</v>
      </c>
      <c r="J231" s="688"/>
      <c r="K231" s="688"/>
      <c r="L231" s="688"/>
      <c r="M231" s="688"/>
      <c r="N231" s="688"/>
      <c r="O231" s="688"/>
      <c r="P231" s="688"/>
      <c r="Q231" s="230">
        <v>0.4</v>
      </c>
      <c r="R231" s="687"/>
    </row>
    <row r="232" spans="1:18" ht="18" customHeight="1" x14ac:dyDescent="0.3">
      <c r="A232" s="204">
        <v>170</v>
      </c>
      <c r="B232" s="169" t="s">
        <v>1088</v>
      </c>
      <c r="C232" s="699"/>
      <c r="D232" s="699"/>
      <c r="E232" s="699"/>
      <c r="F232" s="688"/>
      <c r="G232" s="688"/>
      <c r="H232" s="688"/>
      <c r="I232" s="90">
        <f>I231*I229</f>
        <v>0</v>
      </c>
      <c r="J232" s="688"/>
      <c r="K232" s="688"/>
      <c r="L232" s="688"/>
      <c r="M232" s="688"/>
      <c r="N232" s="688"/>
      <c r="O232" s="688"/>
      <c r="P232" s="688"/>
      <c r="Q232" s="90">
        <f>Q231*Q229</f>
        <v>0</v>
      </c>
      <c r="R232" s="90">
        <f>SUM(C232:Q232)</f>
        <v>0</v>
      </c>
    </row>
    <row r="233" spans="1:18" ht="18" customHeight="1" x14ac:dyDescent="0.3">
      <c r="A233" s="204">
        <v>180</v>
      </c>
      <c r="B233" s="169" t="s">
        <v>1083</v>
      </c>
      <c r="C233" s="699"/>
      <c r="D233" s="699"/>
      <c r="E233" s="699"/>
      <c r="F233" s="688"/>
      <c r="G233" s="688"/>
      <c r="H233" s="688"/>
      <c r="I233" s="688"/>
      <c r="J233" s="688"/>
      <c r="K233" s="688"/>
      <c r="L233" s="688"/>
      <c r="M233" s="688"/>
      <c r="N233" s="688"/>
      <c r="O233" s="688"/>
      <c r="P233" s="688"/>
      <c r="Q233" s="90">
        <f>IF(OR(AND(F226&lt;0,Q226&lt;0),AND(F226&gt;0,Q226&gt;0)),0,IF(ABS(Q226)&lt;ABS(F226),ABS(Q226),ABS(F226)))</f>
        <v>0</v>
      </c>
      <c r="R233" s="683"/>
    </row>
    <row r="234" spans="1:18" ht="18" customHeight="1" x14ac:dyDescent="0.3">
      <c r="A234" s="204">
        <v>190</v>
      </c>
      <c r="B234" s="198" t="s">
        <v>1084</v>
      </c>
      <c r="C234" s="699"/>
      <c r="D234" s="699"/>
      <c r="E234" s="699"/>
      <c r="F234" s="688"/>
      <c r="G234" s="688"/>
      <c r="H234" s="688"/>
      <c r="I234" s="688"/>
      <c r="J234" s="688"/>
      <c r="K234" s="688"/>
      <c r="L234" s="688"/>
      <c r="M234" s="688"/>
      <c r="N234" s="688"/>
      <c r="O234" s="688"/>
      <c r="P234" s="688"/>
      <c r="Q234" s="210">
        <f>IF(ABS(Q230)&gt;ABS(F226),(Q230)+(F226),(F226)+(Q230))</f>
        <v>0</v>
      </c>
      <c r="R234" s="686"/>
    </row>
    <row r="235" spans="1:18" ht="18" customHeight="1" x14ac:dyDescent="0.3">
      <c r="A235" s="204">
        <v>200</v>
      </c>
      <c r="B235" s="169" t="s">
        <v>1089</v>
      </c>
      <c r="C235" s="699"/>
      <c r="D235" s="699"/>
      <c r="E235" s="699"/>
      <c r="F235" s="688"/>
      <c r="G235" s="688"/>
      <c r="H235" s="688"/>
      <c r="I235" s="688"/>
      <c r="J235" s="688"/>
      <c r="K235" s="688"/>
      <c r="L235" s="688"/>
      <c r="M235" s="688"/>
      <c r="N235" s="688"/>
      <c r="O235" s="688"/>
      <c r="P235" s="688"/>
      <c r="Q235" s="230">
        <v>1</v>
      </c>
      <c r="R235" s="687"/>
    </row>
    <row r="236" spans="1:18" ht="18" customHeight="1" x14ac:dyDescent="0.3">
      <c r="A236" s="204">
        <v>210</v>
      </c>
      <c r="B236" s="169" t="s">
        <v>1090</v>
      </c>
      <c r="C236" s="699"/>
      <c r="D236" s="699"/>
      <c r="E236" s="699"/>
      <c r="F236" s="688"/>
      <c r="G236" s="688"/>
      <c r="H236" s="688"/>
      <c r="I236" s="688"/>
      <c r="J236" s="688"/>
      <c r="K236" s="688"/>
      <c r="L236" s="688"/>
      <c r="M236" s="688"/>
      <c r="N236" s="688"/>
      <c r="O236" s="688"/>
      <c r="P236" s="688"/>
      <c r="Q236" s="90">
        <f>Q235*Q233</f>
        <v>0</v>
      </c>
      <c r="R236" s="90">
        <f>Q236</f>
        <v>0</v>
      </c>
    </row>
    <row r="237" spans="1:18" ht="18" customHeight="1" x14ac:dyDescent="0.3">
      <c r="A237" s="204">
        <v>220</v>
      </c>
      <c r="B237" s="169" t="s">
        <v>1091</v>
      </c>
      <c r="C237" s="699"/>
      <c r="D237" s="699"/>
      <c r="E237" s="699"/>
      <c r="F237" s="688"/>
      <c r="G237" s="688"/>
      <c r="H237" s="688"/>
      <c r="I237" s="688"/>
      <c r="J237" s="688"/>
      <c r="K237" s="688"/>
      <c r="L237" s="688"/>
      <c r="M237" s="688"/>
      <c r="N237" s="688"/>
      <c r="O237" s="688"/>
      <c r="P237" s="688"/>
      <c r="Q237" s="688"/>
      <c r="R237" s="90">
        <f>ABS(SUM(C222:Q222))</f>
        <v>0</v>
      </c>
    </row>
    <row r="238" spans="1:18" ht="18" customHeight="1" x14ac:dyDescent="0.3">
      <c r="A238" s="204">
        <v>230</v>
      </c>
      <c r="B238" s="153" t="s">
        <v>1092</v>
      </c>
      <c r="C238" s="169"/>
      <c r="D238" s="169"/>
      <c r="E238" s="213"/>
      <c r="F238" s="690"/>
      <c r="G238" s="690"/>
      <c r="H238" s="690"/>
      <c r="I238" s="690"/>
      <c r="J238" s="690"/>
      <c r="K238" s="690"/>
      <c r="L238" s="690"/>
      <c r="M238" s="690"/>
      <c r="N238" s="690"/>
      <c r="O238" s="690"/>
      <c r="P238" s="690"/>
      <c r="Q238" s="690"/>
      <c r="R238" s="90">
        <f>R224+R228+R232+R236+R237</f>
        <v>0</v>
      </c>
    </row>
    <row r="239" spans="1:18" ht="12.75" customHeight="1" x14ac:dyDescent="0.3">
      <c r="A239" s="227"/>
      <c r="B239" s="227"/>
      <c r="C239" s="227"/>
      <c r="D239" s="227"/>
      <c r="E239" s="227"/>
      <c r="F239" s="227"/>
      <c r="G239" s="227"/>
      <c r="H239" s="227"/>
      <c r="I239" s="227"/>
      <c r="J239" s="227"/>
      <c r="K239" s="227"/>
      <c r="L239" s="227"/>
      <c r="M239" s="227"/>
      <c r="N239" s="227"/>
      <c r="O239" s="227"/>
      <c r="P239" s="227"/>
      <c r="Q239" s="227"/>
      <c r="R239" s="227"/>
    </row>
    <row r="240" spans="1:18" ht="12.75" customHeight="1" x14ac:dyDescent="0.3">
      <c r="A240" s="235"/>
      <c r="B240" s="235"/>
      <c r="C240" s="235"/>
      <c r="D240" s="235"/>
      <c r="E240" s="235"/>
      <c r="F240" s="235"/>
      <c r="G240" s="235"/>
      <c r="H240" s="235"/>
      <c r="I240" s="235"/>
      <c r="J240" s="235"/>
      <c r="K240" s="235"/>
      <c r="L240" s="235"/>
      <c r="M240" s="235"/>
      <c r="N240" s="235"/>
      <c r="O240" s="235"/>
      <c r="P240" s="235"/>
      <c r="Q240" s="235"/>
      <c r="R240" s="235"/>
    </row>
    <row r="241" spans="1:18" ht="17.25" customHeight="1" x14ac:dyDescent="0.35">
      <c r="A241" s="2" t="s">
        <v>421</v>
      </c>
      <c r="B241" s="3"/>
      <c r="C241" s="3"/>
      <c r="D241" s="222"/>
      <c r="E241" s="214"/>
      <c r="F241" s="236"/>
      <c r="G241" s="214"/>
      <c r="H241" s="214"/>
      <c r="I241" s="214"/>
      <c r="J241" s="214"/>
      <c r="K241" s="214"/>
      <c r="L241" s="214"/>
      <c r="M241" s="214"/>
      <c r="N241" s="214"/>
      <c r="O241" s="214"/>
      <c r="P241" s="214"/>
      <c r="Q241" s="214"/>
      <c r="R241" s="84" t="s">
        <v>1023</v>
      </c>
    </row>
    <row r="242" spans="1:18" ht="17.25" customHeight="1" x14ac:dyDescent="0.3">
      <c r="A242" s="221"/>
      <c r="B242" s="3"/>
      <c r="C242" s="3"/>
      <c r="D242" s="214"/>
      <c r="E242" s="222"/>
      <c r="F242" s="214"/>
      <c r="G242" s="197"/>
      <c r="H242" s="66"/>
      <c r="I242" s="197"/>
      <c r="J242" s="214"/>
      <c r="K242" s="214"/>
      <c r="L242" s="214"/>
      <c r="M242" s="214"/>
      <c r="N242" s="214"/>
      <c r="O242" s="214"/>
      <c r="P242" s="214"/>
      <c r="Q242" s="214"/>
      <c r="R242" s="7"/>
    </row>
    <row r="243" spans="1:18" ht="17.25" customHeight="1" x14ac:dyDescent="0.35">
      <c r="A243" s="221" t="s">
        <v>1</v>
      </c>
      <c r="B243" s="3"/>
      <c r="C243" s="3"/>
      <c r="D243" s="3"/>
      <c r="E243" s="66"/>
      <c r="F243" s="214"/>
      <c r="G243" s="66"/>
      <c r="H243" s="66"/>
      <c r="I243" s="214"/>
      <c r="J243" s="66"/>
      <c r="K243" s="214"/>
      <c r="L243" s="214"/>
      <c r="M243" s="214"/>
      <c r="N243" s="214"/>
      <c r="O243" s="214"/>
      <c r="P243" s="214"/>
      <c r="Q243" s="214"/>
      <c r="R243" s="4" t="s">
        <v>992</v>
      </c>
    </row>
    <row r="244" spans="1:18" ht="17.25" customHeight="1" x14ac:dyDescent="0.35">
      <c r="A244" s="5"/>
      <c r="B244" s="66"/>
      <c r="C244" s="66"/>
      <c r="D244" s="3"/>
      <c r="E244" s="66"/>
      <c r="F244" s="214"/>
      <c r="G244" s="66"/>
      <c r="H244" s="66"/>
      <c r="I244" s="197"/>
      <c r="J244" s="66"/>
      <c r="K244" s="214"/>
      <c r="L244" s="214"/>
      <c r="M244" s="214"/>
      <c r="N244" s="214"/>
      <c r="O244" s="214"/>
      <c r="P244" s="214"/>
      <c r="Q244" s="214"/>
      <c r="R244" s="84" t="s">
        <v>1024</v>
      </c>
    </row>
    <row r="245" spans="1:18" ht="17.25" customHeight="1" x14ac:dyDescent="0.3">
      <c r="A245" s="221" t="s">
        <v>3</v>
      </c>
      <c r="B245" s="66"/>
      <c r="C245" s="66"/>
      <c r="D245" s="3"/>
      <c r="E245" s="66"/>
      <c r="F245" s="3"/>
      <c r="G245" s="214"/>
      <c r="H245" s="66"/>
      <c r="I245" s="3"/>
      <c r="J245" s="66"/>
      <c r="K245" s="214"/>
      <c r="L245" s="214"/>
      <c r="M245" s="214"/>
      <c r="N245" s="214"/>
      <c r="O245" s="214"/>
      <c r="P245" s="214"/>
      <c r="Q245" s="214"/>
      <c r="R245" s="7" t="s">
        <v>2</v>
      </c>
    </row>
    <row r="246" spans="1:18" ht="19.5" customHeight="1" x14ac:dyDescent="0.3">
      <c r="A246" s="8"/>
      <c r="B246" s="3"/>
      <c r="C246" s="3"/>
      <c r="D246" s="3"/>
      <c r="E246" s="66"/>
      <c r="F246" s="3"/>
      <c r="G246" s="66"/>
      <c r="H246" s="66"/>
      <c r="I246" s="3"/>
      <c r="J246" s="66"/>
      <c r="K246" s="214"/>
      <c r="L246" s="214"/>
      <c r="M246" s="214"/>
      <c r="N246" s="214"/>
      <c r="O246" s="214"/>
      <c r="P246" s="214"/>
      <c r="Q246" s="214"/>
      <c r="R246" s="7" t="s">
        <v>4</v>
      </c>
    </row>
    <row r="247" spans="1:18" ht="18.75" customHeight="1" x14ac:dyDescent="0.3">
      <c r="A247" s="214"/>
      <c r="B247" s="214"/>
      <c r="C247" s="214"/>
      <c r="D247" s="214"/>
      <c r="E247" s="214"/>
      <c r="F247" s="214"/>
      <c r="G247" s="214"/>
      <c r="H247" s="214"/>
      <c r="I247" s="214"/>
      <c r="J247" s="214"/>
      <c r="K247" s="214"/>
      <c r="L247" s="214"/>
      <c r="M247" s="560" t="s">
        <v>5</v>
      </c>
      <c r="N247" s="603"/>
      <c r="O247" s="695"/>
      <c r="P247" s="680"/>
      <c r="Q247" s="681"/>
      <c r="R247" s="676"/>
    </row>
    <row r="248" spans="1:18" ht="18.75" customHeight="1" x14ac:dyDescent="0.3">
      <c r="A248" s="214"/>
      <c r="B248" s="214"/>
      <c r="C248" s="214"/>
      <c r="D248" s="214"/>
      <c r="E248" s="214"/>
      <c r="F248" s="214"/>
      <c r="G248" s="214"/>
      <c r="H248" s="214"/>
      <c r="I248" s="214"/>
      <c r="J248" s="214"/>
      <c r="K248" s="214"/>
      <c r="L248" s="214"/>
      <c r="M248" s="560" t="s">
        <v>6</v>
      </c>
      <c r="N248" s="677"/>
      <c r="O248" s="593"/>
      <c r="P248" s="545"/>
      <c r="Q248" s="681"/>
      <c r="R248" s="676"/>
    </row>
    <row r="249" spans="1:18" ht="18.75" customHeight="1" x14ac:dyDescent="0.3">
      <c r="A249" s="670" t="s">
        <v>1025</v>
      </c>
      <c r="B249" s="677"/>
      <c r="C249" s="678"/>
      <c r="D249" s="90">
        <f>'SS 1B Capital'!F61</f>
        <v>0</v>
      </c>
      <c r="E249" s="214"/>
      <c r="F249" s="214"/>
      <c r="G249" s="214"/>
      <c r="H249" s="214"/>
      <c r="I249" s="214"/>
      <c r="J249" s="224"/>
      <c r="K249" s="214"/>
      <c r="L249" s="214"/>
      <c r="M249" s="560" t="s">
        <v>8</v>
      </c>
      <c r="N249" s="677"/>
      <c r="O249" s="594"/>
      <c r="P249" s="545"/>
      <c r="Q249" s="681"/>
      <c r="R249" s="676"/>
    </row>
    <row r="250" spans="1:18" ht="18.75" customHeight="1" x14ac:dyDescent="0.3">
      <c r="A250" s="670" t="s">
        <v>1026</v>
      </c>
      <c r="B250" s="677" t="s">
        <v>1027</v>
      </c>
      <c r="C250" s="678" t="s">
        <v>1027</v>
      </c>
      <c r="D250" s="90">
        <f>D249*0.0025</f>
        <v>0</v>
      </c>
      <c r="E250" s="214"/>
      <c r="F250" s="214"/>
      <c r="G250" s="214"/>
      <c r="H250" s="214"/>
      <c r="I250" s="214"/>
      <c r="J250" s="214"/>
      <c r="K250" s="214"/>
      <c r="L250" s="214"/>
      <c r="M250" s="578" t="s">
        <v>1028</v>
      </c>
      <c r="N250" s="671"/>
      <c r="O250" s="678"/>
      <c r="P250" s="682"/>
      <c r="Q250" s="681"/>
      <c r="R250" s="676"/>
    </row>
    <row r="251" spans="1:18" ht="20.25" customHeight="1" x14ac:dyDescent="0.3">
      <c r="A251" s="198" t="s">
        <v>1029</v>
      </c>
      <c r="B251" s="198"/>
      <c r="C251" s="662" t="s">
        <v>1030</v>
      </c>
      <c r="D251" s="663"/>
      <c r="E251" s="663"/>
      <c r="F251" s="664"/>
      <c r="G251" s="662" t="s">
        <v>1031</v>
      </c>
      <c r="H251" s="663"/>
      <c r="I251" s="664"/>
      <c r="J251" s="662" t="s">
        <v>1032</v>
      </c>
      <c r="K251" s="663"/>
      <c r="L251" s="663"/>
      <c r="M251" s="663"/>
      <c r="N251" s="663"/>
      <c r="O251" s="663"/>
      <c r="P251" s="663"/>
      <c r="Q251" s="664"/>
      <c r="R251" s="665" t="s">
        <v>1033</v>
      </c>
    </row>
    <row r="252" spans="1:18" ht="20.25" customHeight="1" x14ac:dyDescent="0.3">
      <c r="A252" s="199"/>
      <c r="B252" s="199" t="s">
        <v>1034</v>
      </c>
      <c r="C252" s="200" t="s">
        <v>1035</v>
      </c>
      <c r="D252" s="200" t="s">
        <v>1036</v>
      </c>
      <c r="E252" s="200" t="s">
        <v>1037</v>
      </c>
      <c r="F252" s="200" t="s">
        <v>1038</v>
      </c>
      <c r="G252" s="200" t="s">
        <v>1039</v>
      </c>
      <c r="H252" s="200" t="s">
        <v>1040</v>
      </c>
      <c r="I252" s="200" t="s">
        <v>1041</v>
      </c>
      <c r="J252" s="200" t="s">
        <v>1042</v>
      </c>
      <c r="K252" s="200" t="s">
        <v>1043</v>
      </c>
      <c r="L252" s="200" t="s">
        <v>1044</v>
      </c>
      <c r="M252" s="200" t="s">
        <v>1045</v>
      </c>
      <c r="N252" s="200" t="s">
        <v>1046</v>
      </c>
      <c r="O252" s="200" t="s">
        <v>1047</v>
      </c>
      <c r="P252" s="200" t="s">
        <v>1048</v>
      </c>
      <c r="Q252" s="200" t="s">
        <v>1049</v>
      </c>
      <c r="R252" s="666"/>
    </row>
    <row r="253" spans="1:18" ht="20.25" customHeight="1" x14ac:dyDescent="0.3">
      <c r="A253" s="201"/>
      <c r="B253" s="201" t="s">
        <v>1050</v>
      </c>
      <c r="C253" s="202" t="s">
        <v>1035</v>
      </c>
      <c r="D253" s="202" t="s">
        <v>1036</v>
      </c>
      <c r="E253" s="202" t="s">
        <v>1037</v>
      </c>
      <c r="F253" s="202" t="s">
        <v>1038</v>
      </c>
      <c r="G253" s="202" t="s">
        <v>1051</v>
      </c>
      <c r="H253" s="202" t="s">
        <v>1052</v>
      </c>
      <c r="I253" s="202" t="s">
        <v>1053</v>
      </c>
      <c r="J253" s="202" t="s">
        <v>1054</v>
      </c>
      <c r="K253" s="202" t="s">
        <v>1055</v>
      </c>
      <c r="L253" s="202" t="s">
        <v>1056</v>
      </c>
      <c r="M253" s="202" t="s">
        <v>1057</v>
      </c>
      <c r="N253" s="202" t="s">
        <v>1058</v>
      </c>
      <c r="O253" s="202" t="s">
        <v>1049</v>
      </c>
      <c r="P253" s="202"/>
      <c r="Q253" s="202"/>
      <c r="R253" s="667"/>
    </row>
    <row r="254" spans="1:18" ht="18" customHeight="1" x14ac:dyDescent="0.3">
      <c r="A254" s="153" t="s">
        <v>1059</v>
      </c>
      <c r="B254" s="169"/>
      <c r="C254" s="163" t="s">
        <v>680</v>
      </c>
      <c r="D254" s="163" t="s">
        <v>681</v>
      </c>
      <c r="E254" s="163" t="s">
        <v>1060</v>
      </c>
      <c r="F254" s="163" t="s">
        <v>1061</v>
      </c>
      <c r="G254" s="163" t="s">
        <v>1062</v>
      </c>
      <c r="H254" s="163" t="s">
        <v>1063</v>
      </c>
      <c r="I254" s="163" t="s">
        <v>1064</v>
      </c>
      <c r="J254" s="163" t="s">
        <v>1065</v>
      </c>
      <c r="K254" s="163" t="s">
        <v>1066</v>
      </c>
      <c r="L254" s="163" t="s">
        <v>1067</v>
      </c>
      <c r="M254" s="163" t="s">
        <v>1068</v>
      </c>
      <c r="N254" s="163" t="s">
        <v>1069</v>
      </c>
      <c r="O254" s="163" t="s">
        <v>1070</v>
      </c>
      <c r="P254" s="163" t="s">
        <v>1071</v>
      </c>
      <c r="Q254" s="163" t="s">
        <v>17</v>
      </c>
      <c r="R254" s="163" t="s">
        <v>1072</v>
      </c>
    </row>
    <row r="255" spans="1:18" ht="18" customHeight="1" x14ac:dyDescent="0.3">
      <c r="A255" s="169"/>
      <c r="B255" s="169" t="s">
        <v>1073</v>
      </c>
      <c r="C255" s="203"/>
      <c r="D255" s="203"/>
      <c r="E255" s="203"/>
      <c r="F255" s="203"/>
      <c r="G255" s="203"/>
      <c r="H255" s="203"/>
      <c r="I255" s="203"/>
      <c r="J255" s="203"/>
      <c r="K255" s="203"/>
      <c r="L255" s="203"/>
      <c r="M255" s="203"/>
      <c r="N255" s="203"/>
      <c r="O255" s="203"/>
      <c r="P255" s="203"/>
      <c r="Q255" s="203"/>
      <c r="R255" s="683"/>
    </row>
    <row r="256" spans="1:18" ht="18" customHeight="1" x14ac:dyDescent="0.3">
      <c r="A256" s="204">
        <v>10</v>
      </c>
      <c r="B256" s="169" t="s">
        <v>1074</v>
      </c>
      <c r="C256" s="205"/>
      <c r="D256" s="205"/>
      <c r="E256" s="205"/>
      <c r="F256" s="205"/>
      <c r="G256" s="205"/>
      <c r="H256" s="205"/>
      <c r="I256" s="205"/>
      <c r="J256" s="205"/>
      <c r="K256" s="205"/>
      <c r="L256" s="205"/>
      <c r="M256" s="205"/>
      <c r="N256" s="205"/>
      <c r="O256" s="205"/>
      <c r="P256" s="205"/>
      <c r="Q256" s="205"/>
      <c r="R256" s="686"/>
    </row>
    <row r="257" spans="1:18" ht="18" customHeight="1" x14ac:dyDescent="0.3">
      <c r="A257" s="204">
        <v>20</v>
      </c>
      <c r="B257" s="169" t="s">
        <v>1075</v>
      </c>
      <c r="C257" s="205"/>
      <c r="D257" s="205"/>
      <c r="E257" s="205"/>
      <c r="F257" s="205"/>
      <c r="G257" s="205"/>
      <c r="H257" s="205"/>
      <c r="I257" s="205"/>
      <c r="J257" s="205"/>
      <c r="K257" s="205"/>
      <c r="L257" s="205"/>
      <c r="M257" s="205"/>
      <c r="N257" s="205"/>
      <c r="O257" s="205"/>
      <c r="P257" s="205"/>
      <c r="Q257" s="205"/>
      <c r="R257" s="686"/>
    </row>
    <row r="258" spans="1:18" ht="18" customHeight="1" x14ac:dyDescent="0.3">
      <c r="A258" s="204">
        <v>30</v>
      </c>
      <c r="B258" s="169" t="s">
        <v>1076</v>
      </c>
      <c r="C258" s="230">
        <v>0</v>
      </c>
      <c r="D258" s="230">
        <v>2E-3</v>
      </c>
      <c r="E258" s="230">
        <v>4.0000000000000001E-3</v>
      </c>
      <c r="F258" s="230">
        <v>7.0000000000000001E-3</v>
      </c>
      <c r="G258" s="230">
        <v>1.2500000000000001E-2</v>
      </c>
      <c r="H258" s="230">
        <v>1.7500000000000002E-2</v>
      </c>
      <c r="I258" s="230">
        <v>2.2499999999999999E-2</v>
      </c>
      <c r="J258" s="230">
        <v>2.75E-2</v>
      </c>
      <c r="K258" s="230">
        <v>3.2500000000000001E-2</v>
      </c>
      <c r="L258" s="230">
        <v>3.7499999999999999E-2</v>
      </c>
      <c r="M258" s="231">
        <v>4.4999999999999998E-2</v>
      </c>
      <c r="N258" s="230">
        <v>5.2499999999999998E-2</v>
      </c>
      <c r="O258" s="230">
        <v>0.06</v>
      </c>
      <c r="P258" s="230">
        <v>0.08</v>
      </c>
      <c r="Q258" s="230">
        <v>0.125</v>
      </c>
      <c r="R258" s="686"/>
    </row>
    <row r="259" spans="1:18" ht="18" customHeight="1" x14ac:dyDescent="0.3">
      <c r="A259" s="204">
        <v>40</v>
      </c>
      <c r="B259" s="169" t="s">
        <v>1077</v>
      </c>
      <c r="C259" s="90">
        <f t="shared" ref="C259:Q259" si="30">C258*C256</f>
        <v>0</v>
      </c>
      <c r="D259" s="90">
        <f t="shared" si="30"/>
        <v>0</v>
      </c>
      <c r="E259" s="90">
        <f t="shared" si="30"/>
        <v>0</v>
      </c>
      <c r="F259" s="90">
        <f t="shared" si="30"/>
        <v>0</v>
      </c>
      <c r="G259" s="90">
        <f t="shared" si="30"/>
        <v>0</v>
      </c>
      <c r="H259" s="90">
        <f t="shared" si="30"/>
        <v>0</v>
      </c>
      <c r="I259" s="90">
        <f t="shared" si="30"/>
        <v>0</v>
      </c>
      <c r="J259" s="90">
        <f t="shared" si="30"/>
        <v>0</v>
      </c>
      <c r="K259" s="90">
        <f t="shared" si="30"/>
        <v>0</v>
      </c>
      <c r="L259" s="90">
        <f t="shared" si="30"/>
        <v>0</v>
      </c>
      <c r="M259" s="90">
        <f t="shared" si="30"/>
        <v>0</v>
      </c>
      <c r="N259" s="90">
        <f t="shared" si="30"/>
        <v>0</v>
      </c>
      <c r="O259" s="90">
        <f t="shared" si="30"/>
        <v>0</v>
      </c>
      <c r="P259" s="90">
        <f t="shared" si="30"/>
        <v>0</v>
      </c>
      <c r="Q259" s="90">
        <f t="shared" si="30"/>
        <v>0</v>
      </c>
      <c r="R259" s="686"/>
    </row>
    <row r="260" spans="1:18" ht="18" customHeight="1" x14ac:dyDescent="0.3">
      <c r="A260" s="204">
        <v>50</v>
      </c>
      <c r="B260" s="169" t="s">
        <v>1078</v>
      </c>
      <c r="C260" s="90">
        <f t="shared" ref="C260:Q260" si="31">C258*C257</f>
        <v>0</v>
      </c>
      <c r="D260" s="90">
        <f t="shared" si="31"/>
        <v>0</v>
      </c>
      <c r="E260" s="90">
        <f t="shared" si="31"/>
        <v>0</v>
      </c>
      <c r="F260" s="90">
        <f t="shared" si="31"/>
        <v>0</v>
      </c>
      <c r="G260" s="90">
        <f t="shared" si="31"/>
        <v>0</v>
      </c>
      <c r="H260" s="90">
        <f t="shared" si="31"/>
        <v>0</v>
      </c>
      <c r="I260" s="90">
        <f t="shared" si="31"/>
        <v>0</v>
      </c>
      <c r="J260" s="90">
        <f t="shared" si="31"/>
        <v>0</v>
      </c>
      <c r="K260" s="90">
        <f t="shared" si="31"/>
        <v>0</v>
      </c>
      <c r="L260" s="90">
        <f t="shared" si="31"/>
        <v>0</v>
      </c>
      <c r="M260" s="90">
        <f t="shared" si="31"/>
        <v>0</v>
      </c>
      <c r="N260" s="90">
        <f t="shared" si="31"/>
        <v>0</v>
      </c>
      <c r="O260" s="90">
        <f t="shared" si="31"/>
        <v>0</v>
      </c>
      <c r="P260" s="90">
        <f t="shared" si="31"/>
        <v>0</v>
      </c>
      <c r="Q260" s="90">
        <f t="shared" si="31"/>
        <v>0</v>
      </c>
      <c r="R260" s="686"/>
    </row>
    <row r="261" spans="1:18" ht="18" customHeight="1" x14ac:dyDescent="0.3">
      <c r="A261" s="204">
        <v>60</v>
      </c>
      <c r="B261" s="169" t="s">
        <v>1079</v>
      </c>
      <c r="C261" s="90">
        <f t="shared" ref="C261:Q261" si="32">IF(ABS(C259)&gt;ABS(C260),ABS(C260),ABS(C259))</f>
        <v>0</v>
      </c>
      <c r="D261" s="90">
        <f t="shared" si="32"/>
        <v>0</v>
      </c>
      <c r="E261" s="90">
        <f t="shared" si="32"/>
        <v>0</v>
      </c>
      <c r="F261" s="90">
        <f t="shared" si="32"/>
        <v>0</v>
      </c>
      <c r="G261" s="90">
        <f t="shared" si="32"/>
        <v>0</v>
      </c>
      <c r="H261" s="90">
        <f t="shared" si="32"/>
        <v>0</v>
      </c>
      <c r="I261" s="90">
        <f t="shared" si="32"/>
        <v>0</v>
      </c>
      <c r="J261" s="90">
        <f t="shared" si="32"/>
        <v>0</v>
      </c>
      <c r="K261" s="90">
        <f t="shared" si="32"/>
        <v>0</v>
      </c>
      <c r="L261" s="90">
        <f t="shared" si="32"/>
        <v>0</v>
      </c>
      <c r="M261" s="90">
        <f t="shared" si="32"/>
        <v>0</v>
      </c>
      <c r="N261" s="90">
        <f t="shared" si="32"/>
        <v>0</v>
      </c>
      <c r="O261" s="90">
        <f t="shared" si="32"/>
        <v>0</v>
      </c>
      <c r="P261" s="90">
        <f t="shared" si="32"/>
        <v>0</v>
      </c>
      <c r="Q261" s="90">
        <f t="shared" si="32"/>
        <v>0</v>
      </c>
      <c r="R261" s="686"/>
    </row>
    <row r="262" spans="1:18" ht="18" customHeight="1" x14ac:dyDescent="0.3">
      <c r="A262" s="204">
        <v>70</v>
      </c>
      <c r="B262" s="198" t="s">
        <v>1080</v>
      </c>
      <c r="C262" s="210">
        <f t="shared" ref="C262:Q262" si="33">C259-C260</f>
        <v>0</v>
      </c>
      <c r="D262" s="210">
        <f t="shared" si="33"/>
        <v>0</v>
      </c>
      <c r="E262" s="210">
        <f t="shared" si="33"/>
        <v>0</v>
      </c>
      <c r="F262" s="210">
        <f t="shared" si="33"/>
        <v>0</v>
      </c>
      <c r="G262" s="210">
        <f t="shared" si="33"/>
        <v>0</v>
      </c>
      <c r="H262" s="210">
        <f t="shared" si="33"/>
        <v>0</v>
      </c>
      <c r="I262" s="210">
        <f t="shared" si="33"/>
        <v>0</v>
      </c>
      <c r="J262" s="210">
        <f t="shared" si="33"/>
        <v>0</v>
      </c>
      <c r="K262" s="210">
        <f t="shared" si="33"/>
        <v>0</v>
      </c>
      <c r="L262" s="210">
        <f t="shared" si="33"/>
        <v>0</v>
      </c>
      <c r="M262" s="210">
        <f t="shared" si="33"/>
        <v>0</v>
      </c>
      <c r="N262" s="210">
        <f t="shared" si="33"/>
        <v>0</v>
      </c>
      <c r="O262" s="210">
        <f t="shared" si="33"/>
        <v>0</v>
      </c>
      <c r="P262" s="210">
        <f t="shared" si="33"/>
        <v>0</v>
      </c>
      <c r="Q262" s="210">
        <f t="shared" si="33"/>
        <v>0</v>
      </c>
      <c r="R262" s="686"/>
    </row>
    <row r="263" spans="1:18" ht="18" customHeight="1" x14ac:dyDescent="0.3">
      <c r="A263" s="204">
        <v>80</v>
      </c>
      <c r="B263" s="169" t="s">
        <v>1081</v>
      </c>
      <c r="C263" s="230">
        <v>0.1</v>
      </c>
      <c r="D263" s="230">
        <v>0.1</v>
      </c>
      <c r="E263" s="230">
        <v>0.1</v>
      </c>
      <c r="F263" s="230">
        <v>0.1</v>
      </c>
      <c r="G263" s="230">
        <v>0.1</v>
      </c>
      <c r="H263" s="230">
        <v>0.1</v>
      </c>
      <c r="I263" s="230">
        <v>0.1</v>
      </c>
      <c r="J263" s="230">
        <v>0.1</v>
      </c>
      <c r="K263" s="230">
        <v>0.1</v>
      </c>
      <c r="L263" s="230">
        <v>0.1</v>
      </c>
      <c r="M263" s="230">
        <v>0.1</v>
      </c>
      <c r="N263" s="230">
        <v>0.1</v>
      </c>
      <c r="O263" s="230">
        <v>0.1</v>
      </c>
      <c r="P263" s="230">
        <v>0.1</v>
      </c>
      <c r="Q263" s="230">
        <v>0.1</v>
      </c>
      <c r="R263" s="687"/>
    </row>
    <row r="264" spans="1:18" ht="18" customHeight="1" x14ac:dyDescent="0.3">
      <c r="A264" s="204">
        <v>90</v>
      </c>
      <c r="B264" s="169" t="s">
        <v>1082</v>
      </c>
      <c r="C264" s="90">
        <f t="shared" ref="C264:Q264" si="34">C263*C261</f>
        <v>0</v>
      </c>
      <c r="D264" s="90">
        <f t="shared" si="34"/>
        <v>0</v>
      </c>
      <c r="E264" s="90">
        <f t="shared" si="34"/>
        <v>0</v>
      </c>
      <c r="F264" s="90">
        <f t="shared" si="34"/>
        <v>0</v>
      </c>
      <c r="G264" s="90">
        <f t="shared" si="34"/>
        <v>0</v>
      </c>
      <c r="H264" s="90">
        <f t="shared" si="34"/>
        <v>0</v>
      </c>
      <c r="I264" s="90">
        <f t="shared" si="34"/>
        <v>0</v>
      </c>
      <c r="J264" s="90">
        <f t="shared" si="34"/>
        <v>0</v>
      </c>
      <c r="K264" s="90">
        <f t="shared" si="34"/>
        <v>0</v>
      </c>
      <c r="L264" s="90">
        <f t="shared" si="34"/>
        <v>0</v>
      </c>
      <c r="M264" s="90">
        <f t="shared" si="34"/>
        <v>0</v>
      </c>
      <c r="N264" s="90">
        <f t="shared" si="34"/>
        <v>0</v>
      </c>
      <c r="O264" s="90">
        <f t="shared" si="34"/>
        <v>0</v>
      </c>
      <c r="P264" s="90">
        <f t="shared" si="34"/>
        <v>0</v>
      </c>
      <c r="Q264" s="90">
        <f t="shared" si="34"/>
        <v>0</v>
      </c>
      <c r="R264" s="90">
        <f>SUM(C264:Q264)</f>
        <v>0</v>
      </c>
    </row>
    <row r="265" spans="1:18" ht="18" customHeight="1" x14ac:dyDescent="0.3">
      <c r="A265" s="204">
        <v>100</v>
      </c>
      <c r="B265" s="169" t="s">
        <v>1083</v>
      </c>
      <c r="C265" s="699"/>
      <c r="D265" s="699"/>
      <c r="E265" s="699"/>
      <c r="F265" s="90">
        <f>IF(ABS(SUMIF(C262:F262,"&gt;0"))&gt;ABS(SUMIF(C262:F262,"&lt;0")),ABS(SUMIF(C262:F262,"&lt;0")),ABS(SUMIF(C262:F262,"&gt;0")))</f>
        <v>0</v>
      </c>
      <c r="G265" s="688"/>
      <c r="H265" s="688"/>
      <c r="I265" s="90">
        <f>IF(ABS(SUMIF(G262:I262,"&gt;0"))&gt;ABS(SUMIF(G262:I262,"&lt;0")),ABS(SUMIF(G262:I262,"&lt;0")),ABS(SUMIF(G262:I262,"&gt;0")))</f>
        <v>0</v>
      </c>
      <c r="J265" s="688"/>
      <c r="K265" s="688"/>
      <c r="L265" s="688"/>
      <c r="M265" s="688"/>
      <c r="N265" s="688"/>
      <c r="O265" s="688"/>
      <c r="P265" s="688"/>
      <c r="Q265" s="90">
        <f>IF(ABS(SUMIF(J262:Q262,"&gt;0"))&lt;ABS(SUMIF(J262:Q262,"&lt;0")),ABS(SUMIF(J262:Q262,"&gt;0")),ABS(SUMIF(J262:Q262,"&lt;0")))</f>
        <v>0</v>
      </c>
      <c r="R265" s="683"/>
    </row>
    <row r="266" spans="1:18" ht="18" customHeight="1" x14ac:dyDescent="0.3">
      <c r="A266" s="204">
        <v>110</v>
      </c>
      <c r="B266" s="198" t="s">
        <v>1084</v>
      </c>
      <c r="C266" s="699"/>
      <c r="D266" s="699"/>
      <c r="E266" s="699"/>
      <c r="F266" s="210">
        <f>IF(ABS(SUMIF(C262:F262,"&gt;0"))&gt;ABS(SUMIF(C262:F262,"&lt;0")),ABS(SUMIF(C262:F262,"&gt;0"))-ABS(SUMIF(C262:F262,"&lt;0")),ABS(SUMIF(C262:F262,"&lt;0"))+ABS(SUMIF(C262:F262,"&gt;0")))</f>
        <v>0</v>
      </c>
      <c r="G266" s="688"/>
      <c r="H266" s="688"/>
      <c r="I266" s="210">
        <f>IF(ABS(SUMIF(G262:I262,"&gt;0"))&gt;ABS(SUMIF(G262:I262,"&gt;0")),SUMIF(G262:I262,"&gt;0")-SUMIF(G262:I262,"&lt;0"),SUMIF(G262:I262,"&lt;0")+SUMIF(G262:I262,"&gt;0"))</f>
        <v>0</v>
      </c>
      <c r="J266" s="688"/>
      <c r="K266" s="688"/>
      <c r="L266" s="688"/>
      <c r="M266" s="688"/>
      <c r="N266" s="688"/>
      <c r="O266" s="688"/>
      <c r="P266" s="688"/>
      <c r="Q266" s="210">
        <f>IF(ABS(SUMIF(J262:Q262,"&gt;0"))&lt;ABS(SUMIF(J262:Q262,"&lt;0")),SUMIF(J262:Q262,"&lt;0")-SUMIF(J262:Q262,"&gt;0"),SUMIF(J262:Q262,"&gt;0")+SUMIF(J262:Q262,"&lt;0"))</f>
        <v>0</v>
      </c>
      <c r="R266" s="686"/>
    </row>
    <row r="267" spans="1:18" ht="18" customHeight="1" x14ac:dyDescent="0.3">
      <c r="A267" s="204">
        <v>120</v>
      </c>
      <c r="B267" s="169" t="s">
        <v>1085</v>
      </c>
      <c r="C267" s="699"/>
      <c r="D267" s="699"/>
      <c r="E267" s="699"/>
      <c r="F267" s="230">
        <v>0.4</v>
      </c>
      <c r="G267" s="688"/>
      <c r="H267" s="688"/>
      <c r="I267" s="230">
        <v>0.3</v>
      </c>
      <c r="J267" s="688"/>
      <c r="K267" s="688"/>
      <c r="L267" s="688"/>
      <c r="M267" s="688"/>
      <c r="N267" s="688"/>
      <c r="O267" s="688"/>
      <c r="P267" s="688"/>
      <c r="Q267" s="230">
        <v>0.3</v>
      </c>
      <c r="R267" s="687"/>
    </row>
    <row r="268" spans="1:18" ht="18" customHeight="1" x14ac:dyDescent="0.3">
      <c r="A268" s="204">
        <v>130</v>
      </c>
      <c r="B268" s="169" t="s">
        <v>1086</v>
      </c>
      <c r="C268" s="699"/>
      <c r="D268" s="699"/>
      <c r="E268" s="699"/>
      <c r="F268" s="90">
        <f>F267*F265</f>
        <v>0</v>
      </c>
      <c r="G268" s="688"/>
      <c r="H268" s="688"/>
      <c r="I268" s="90">
        <f>I267*I265</f>
        <v>0</v>
      </c>
      <c r="J268" s="688"/>
      <c r="K268" s="688"/>
      <c r="L268" s="688"/>
      <c r="M268" s="688"/>
      <c r="N268" s="688"/>
      <c r="O268" s="688"/>
      <c r="P268" s="688"/>
      <c r="Q268" s="90">
        <f>Q267*Q265</f>
        <v>0</v>
      </c>
      <c r="R268" s="90">
        <f>SUM(C268:Q268)</f>
        <v>0</v>
      </c>
    </row>
    <row r="269" spans="1:18" ht="18" customHeight="1" x14ac:dyDescent="0.3">
      <c r="A269" s="204">
        <v>140</v>
      </c>
      <c r="B269" s="169" t="s">
        <v>1083</v>
      </c>
      <c r="C269" s="699"/>
      <c r="D269" s="699"/>
      <c r="E269" s="699"/>
      <c r="F269" s="688"/>
      <c r="G269" s="688"/>
      <c r="H269" s="688"/>
      <c r="I269" s="90">
        <f>IF(OR(AND(F266&gt;0,I266&gt;0),AND(F266&lt;0,I266&lt;0)),0,IF(ABS(F266)&lt;ABS(I266),ABS(F266),ABS(I266)))</f>
        <v>0</v>
      </c>
      <c r="J269" s="688"/>
      <c r="K269" s="688"/>
      <c r="L269" s="688"/>
      <c r="M269" s="688"/>
      <c r="N269" s="688"/>
      <c r="O269" s="688"/>
      <c r="P269" s="688"/>
      <c r="Q269" s="90">
        <f>IF(OR(AND(Q266&gt;0,I266&gt;0),AND(Q266&lt;0,I266&lt;0)),0,IF(ABS(I266)&lt;ABS(Q266),ABS(I266),ABS(Q266)))</f>
        <v>0</v>
      </c>
      <c r="R269" s="683"/>
    </row>
    <row r="270" spans="1:18" ht="18" customHeight="1" x14ac:dyDescent="0.3">
      <c r="A270" s="204">
        <v>150</v>
      </c>
      <c r="B270" s="198" t="s">
        <v>1084</v>
      </c>
      <c r="C270" s="699"/>
      <c r="D270" s="699"/>
      <c r="E270" s="699"/>
      <c r="F270" s="688"/>
      <c r="G270" s="688"/>
      <c r="H270" s="688"/>
      <c r="I270" s="210">
        <f>IF(ABS(F266)&gt;ABS(I266),(F266)+(I266),(I266)+(F266))</f>
        <v>0</v>
      </c>
      <c r="J270" s="688"/>
      <c r="K270" s="688"/>
      <c r="L270" s="688"/>
      <c r="M270" s="688"/>
      <c r="N270" s="688"/>
      <c r="O270" s="688"/>
      <c r="P270" s="688"/>
      <c r="Q270" s="210">
        <f>IF(ABS(I266)&gt;ABS(Q266),(I266)+(Q266),(Q266)+(I266))</f>
        <v>0</v>
      </c>
      <c r="R270" s="686"/>
    </row>
    <row r="271" spans="1:18" ht="18" customHeight="1" x14ac:dyDescent="0.3">
      <c r="A271" s="204">
        <v>160</v>
      </c>
      <c r="B271" s="169" t="s">
        <v>1087</v>
      </c>
      <c r="C271" s="699"/>
      <c r="D271" s="699"/>
      <c r="E271" s="699"/>
      <c r="F271" s="688"/>
      <c r="G271" s="688"/>
      <c r="H271" s="688"/>
      <c r="I271" s="230">
        <v>0.4</v>
      </c>
      <c r="J271" s="688"/>
      <c r="K271" s="688"/>
      <c r="L271" s="688"/>
      <c r="M271" s="688"/>
      <c r="N271" s="688"/>
      <c r="O271" s="688"/>
      <c r="P271" s="688"/>
      <c r="Q271" s="230">
        <v>0.4</v>
      </c>
      <c r="R271" s="687"/>
    </row>
    <row r="272" spans="1:18" ht="18" customHeight="1" x14ac:dyDescent="0.3">
      <c r="A272" s="204">
        <v>170</v>
      </c>
      <c r="B272" s="169" t="s">
        <v>1088</v>
      </c>
      <c r="C272" s="699"/>
      <c r="D272" s="699"/>
      <c r="E272" s="699"/>
      <c r="F272" s="688"/>
      <c r="G272" s="688"/>
      <c r="H272" s="688"/>
      <c r="I272" s="90">
        <f>I271*I269</f>
        <v>0</v>
      </c>
      <c r="J272" s="688"/>
      <c r="K272" s="688"/>
      <c r="L272" s="688"/>
      <c r="M272" s="688"/>
      <c r="N272" s="688"/>
      <c r="O272" s="688"/>
      <c r="P272" s="688"/>
      <c r="Q272" s="90">
        <f>Q271*Q269</f>
        <v>0</v>
      </c>
      <c r="R272" s="90">
        <f>SUM(C272:Q272)</f>
        <v>0</v>
      </c>
    </row>
    <row r="273" spans="1:18" ht="18" customHeight="1" x14ac:dyDescent="0.3">
      <c r="A273" s="204">
        <v>180</v>
      </c>
      <c r="B273" s="169" t="s">
        <v>1083</v>
      </c>
      <c r="C273" s="699"/>
      <c r="D273" s="699"/>
      <c r="E273" s="699"/>
      <c r="F273" s="688"/>
      <c r="G273" s="688"/>
      <c r="H273" s="688"/>
      <c r="I273" s="688"/>
      <c r="J273" s="688"/>
      <c r="K273" s="688"/>
      <c r="L273" s="688"/>
      <c r="M273" s="688"/>
      <c r="N273" s="688"/>
      <c r="O273" s="688"/>
      <c r="P273" s="688"/>
      <c r="Q273" s="90">
        <f>IF(OR(AND(F266&lt;0,Q266&lt;0),AND(F266&gt;0,Q266&gt;0)),0,IF(ABS(Q266)&lt;ABS(F266),ABS(Q266),ABS(F266)))</f>
        <v>0</v>
      </c>
      <c r="R273" s="683"/>
    </row>
    <row r="274" spans="1:18" ht="18" customHeight="1" x14ac:dyDescent="0.3">
      <c r="A274" s="204">
        <v>190</v>
      </c>
      <c r="B274" s="198" t="s">
        <v>1084</v>
      </c>
      <c r="C274" s="699"/>
      <c r="D274" s="699"/>
      <c r="E274" s="699"/>
      <c r="F274" s="688"/>
      <c r="G274" s="688"/>
      <c r="H274" s="688"/>
      <c r="I274" s="688"/>
      <c r="J274" s="688"/>
      <c r="K274" s="688"/>
      <c r="L274" s="688"/>
      <c r="M274" s="688"/>
      <c r="N274" s="688"/>
      <c r="O274" s="688"/>
      <c r="P274" s="688"/>
      <c r="Q274" s="210">
        <f>IF(ABS(Q270)&gt;ABS(F266),(Q270)+(F266),(F266)+(Q270))</f>
        <v>0</v>
      </c>
      <c r="R274" s="686"/>
    </row>
    <row r="275" spans="1:18" ht="18" customHeight="1" x14ac:dyDescent="0.3">
      <c r="A275" s="204">
        <v>200</v>
      </c>
      <c r="B275" s="169" t="s">
        <v>1089</v>
      </c>
      <c r="C275" s="699"/>
      <c r="D275" s="699"/>
      <c r="E275" s="699"/>
      <c r="F275" s="688"/>
      <c r="G275" s="688"/>
      <c r="H275" s="688"/>
      <c r="I275" s="688"/>
      <c r="J275" s="688"/>
      <c r="K275" s="688"/>
      <c r="L275" s="688"/>
      <c r="M275" s="688"/>
      <c r="N275" s="688"/>
      <c r="O275" s="688"/>
      <c r="P275" s="688"/>
      <c r="Q275" s="230">
        <v>1</v>
      </c>
      <c r="R275" s="687"/>
    </row>
    <row r="276" spans="1:18" ht="18" customHeight="1" x14ac:dyDescent="0.3">
      <c r="A276" s="204">
        <v>210</v>
      </c>
      <c r="B276" s="169" t="s">
        <v>1090</v>
      </c>
      <c r="C276" s="699"/>
      <c r="D276" s="699"/>
      <c r="E276" s="699"/>
      <c r="F276" s="688"/>
      <c r="G276" s="688"/>
      <c r="H276" s="688"/>
      <c r="I276" s="688"/>
      <c r="J276" s="688"/>
      <c r="K276" s="688"/>
      <c r="L276" s="688"/>
      <c r="M276" s="688"/>
      <c r="N276" s="688"/>
      <c r="O276" s="688"/>
      <c r="P276" s="688"/>
      <c r="Q276" s="90">
        <f>Q275*Q273</f>
        <v>0</v>
      </c>
      <c r="R276" s="90">
        <f>Q276</f>
        <v>0</v>
      </c>
    </row>
    <row r="277" spans="1:18" ht="18" customHeight="1" x14ac:dyDescent="0.3">
      <c r="A277" s="204">
        <v>220</v>
      </c>
      <c r="B277" s="169" t="s">
        <v>1091</v>
      </c>
      <c r="C277" s="699"/>
      <c r="D277" s="699"/>
      <c r="E277" s="699"/>
      <c r="F277" s="688"/>
      <c r="G277" s="688"/>
      <c r="H277" s="688"/>
      <c r="I277" s="688"/>
      <c r="J277" s="688"/>
      <c r="K277" s="688"/>
      <c r="L277" s="688"/>
      <c r="M277" s="688"/>
      <c r="N277" s="688"/>
      <c r="O277" s="688"/>
      <c r="P277" s="688"/>
      <c r="Q277" s="688"/>
      <c r="R277" s="90">
        <f>ABS(SUM(C262:Q262))</f>
        <v>0</v>
      </c>
    </row>
    <row r="278" spans="1:18" ht="18" customHeight="1" x14ac:dyDescent="0.3">
      <c r="A278" s="204">
        <v>230</v>
      </c>
      <c r="B278" s="153" t="s">
        <v>1092</v>
      </c>
      <c r="C278" s="169"/>
      <c r="D278" s="169"/>
      <c r="E278" s="213"/>
      <c r="F278" s="690"/>
      <c r="G278" s="690"/>
      <c r="H278" s="690"/>
      <c r="I278" s="690"/>
      <c r="J278" s="690"/>
      <c r="K278" s="690"/>
      <c r="L278" s="690"/>
      <c r="M278" s="690"/>
      <c r="N278" s="690"/>
      <c r="O278" s="690"/>
      <c r="P278" s="690"/>
      <c r="Q278" s="690"/>
      <c r="R278" s="90">
        <f>R264+R268+R272+R276+R277</f>
        <v>0</v>
      </c>
    </row>
    <row r="279" spans="1:18" ht="12.75" customHeight="1" x14ac:dyDescent="0.3">
      <c r="A279" s="227"/>
      <c r="B279" s="227"/>
      <c r="C279" s="227"/>
      <c r="D279" s="227"/>
      <c r="E279" s="227"/>
      <c r="F279" s="227"/>
      <c r="G279" s="227"/>
      <c r="H279" s="227"/>
      <c r="I279" s="227"/>
      <c r="J279" s="227"/>
      <c r="K279" s="227"/>
      <c r="L279" s="227"/>
      <c r="M279" s="227"/>
      <c r="N279" s="227"/>
      <c r="O279" s="227"/>
      <c r="P279" s="227"/>
      <c r="Q279" s="227"/>
      <c r="R279" s="227"/>
    </row>
    <row r="280" spans="1:18" ht="12.75" customHeight="1" x14ac:dyDescent="0.3">
      <c r="A280" s="235"/>
      <c r="B280" s="235"/>
      <c r="C280" s="235"/>
      <c r="D280" s="235"/>
      <c r="E280" s="235"/>
      <c r="F280" s="235"/>
      <c r="G280" s="235"/>
      <c r="H280" s="235"/>
      <c r="I280" s="235"/>
      <c r="J280" s="235"/>
      <c r="K280" s="235"/>
      <c r="L280" s="235"/>
      <c r="M280" s="235"/>
      <c r="N280" s="235"/>
      <c r="O280" s="235"/>
      <c r="P280" s="235"/>
      <c r="Q280" s="235"/>
      <c r="R280" s="235"/>
    </row>
    <row r="281" spans="1:18" ht="15" customHeight="1" x14ac:dyDescent="0.35">
      <c r="A281" s="2" t="s">
        <v>421</v>
      </c>
      <c r="B281" s="3"/>
      <c r="C281" s="3"/>
      <c r="D281" s="222"/>
      <c r="E281" s="214"/>
      <c r="F281" s="236"/>
      <c r="G281" s="214"/>
      <c r="H281" s="214"/>
      <c r="I281" s="214"/>
      <c r="J281" s="214"/>
      <c r="K281" s="214"/>
      <c r="L281" s="214"/>
      <c r="M281" s="214"/>
      <c r="N281" s="214"/>
      <c r="O281" s="214"/>
      <c r="P281" s="214"/>
      <c r="Q281" s="214"/>
      <c r="R281" s="84" t="s">
        <v>1023</v>
      </c>
    </row>
    <row r="282" spans="1:18" ht="15" customHeight="1" x14ac:dyDescent="0.3">
      <c r="A282" s="221"/>
      <c r="B282" s="3"/>
      <c r="C282" s="3"/>
      <c r="D282" s="214"/>
      <c r="E282" s="222"/>
      <c r="F282" s="214"/>
      <c r="G282" s="197"/>
      <c r="H282" s="66"/>
      <c r="I282" s="197"/>
      <c r="J282" s="214"/>
      <c r="K282" s="214"/>
      <c r="L282" s="214"/>
      <c r="M282" s="214"/>
      <c r="N282" s="214"/>
      <c r="O282" s="214"/>
      <c r="P282" s="214"/>
      <c r="Q282" s="214"/>
      <c r="R282" s="7"/>
    </row>
    <row r="283" spans="1:18" ht="15" customHeight="1" x14ac:dyDescent="0.35">
      <c r="A283" s="221" t="s">
        <v>1</v>
      </c>
      <c r="B283" s="3"/>
      <c r="C283" s="3"/>
      <c r="D283" s="3"/>
      <c r="E283" s="66"/>
      <c r="F283" s="214"/>
      <c r="G283" s="66"/>
      <c r="H283" s="66"/>
      <c r="I283" s="214"/>
      <c r="J283" s="66"/>
      <c r="K283" s="214"/>
      <c r="L283" s="214"/>
      <c r="M283" s="214"/>
      <c r="N283" s="214"/>
      <c r="O283" s="214"/>
      <c r="P283" s="214"/>
      <c r="Q283" s="214"/>
      <c r="R283" s="4" t="s">
        <v>992</v>
      </c>
    </row>
    <row r="284" spans="1:18" ht="18" customHeight="1" x14ac:dyDescent="0.35">
      <c r="A284" s="5"/>
      <c r="B284" s="66"/>
      <c r="C284" s="66"/>
      <c r="D284" s="3"/>
      <c r="E284" s="66"/>
      <c r="F284" s="214"/>
      <c r="G284" s="66"/>
      <c r="H284" s="66"/>
      <c r="I284" s="197"/>
      <c r="J284" s="66"/>
      <c r="K284" s="214"/>
      <c r="L284" s="214"/>
      <c r="M284" s="214"/>
      <c r="N284" s="214"/>
      <c r="O284" s="214"/>
      <c r="P284" s="214"/>
      <c r="Q284" s="214"/>
      <c r="R284" s="84" t="s">
        <v>1024</v>
      </c>
    </row>
    <row r="285" spans="1:18" ht="18" customHeight="1" x14ac:dyDescent="0.3">
      <c r="A285" s="221" t="s">
        <v>3</v>
      </c>
      <c r="B285" s="66"/>
      <c r="C285" s="66"/>
      <c r="D285" s="3"/>
      <c r="E285" s="66"/>
      <c r="F285" s="3"/>
      <c r="G285" s="214"/>
      <c r="H285" s="66"/>
      <c r="I285" s="3"/>
      <c r="J285" s="66"/>
      <c r="K285" s="214"/>
      <c r="L285" s="214"/>
      <c r="M285" s="214"/>
      <c r="N285" s="214"/>
      <c r="O285" s="214"/>
      <c r="P285" s="214"/>
      <c r="Q285" s="214"/>
      <c r="R285" s="7" t="s">
        <v>2</v>
      </c>
    </row>
    <row r="286" spans="1:18" ht="19.5" customHeight="1" x14ac:dyDescent="0.3">
      <c r="A286" s="8"/>
      <c r="B286" s="3"/>
      <c r="C286" s="3"/>
      <c r="D286" s="3"/>
      <c r="E286" s="66"/>
      <c r="F286" s="3"/>
      <c r="G286" s="66"/>
      <c r="H286" s="66"/>
      <c r="I286" s="3"/>
      <c r="J286" s="66"/>
      <c r="K286" s="214"/>
      <c r="L286" s="214"/>
      <c r="M286" s="214"/>
      <c r="N286" s="214"/>
      <c r="O286" s="214"/>
      <c r="P286" s="214"/>
      <c r="Q286" s="214"/>
      <c r="R286" s="7" t="s">
        <v>4</v>
      </c>
    </row>
    <row r="287" spans="1:18" ht="18.75" customHeight="1" x14ac:dyDescent="0.3">
      <c r="A287" s="214"/>
      <c r="B287" s="214"/>
      <c r="C287" s="214"/>
      <c r="D287" s="214"/>
      <c r="E287" s="214"/>
      <c r="F287" s="214"/>
      <c r="G287" s="214"/>
      <c r="H287" s="214"/>
      <c r="I287" s="214"/>
      <c r="J287" s="214"/>
      <c r="K287" s="214"/>
      <c r="L287" s="214"/>
      <c r="M287" s="560" t="s">
        <v>5</v>
      </c>
      <c r="N287" s="603"/>
      <c r="O287" s="695"/>
      <c r="P287" s="668"/>
      <c r="Q287" s="628"/>
      <c r="R287" s="676"/>
    </row>
    <row r="288" spans="1:18" ht="18.75" customHeight="1" x14ac:dyDescent="0.3">
      <c r="A288" s="214"/>
      <c r="B288" s="214"/>
      <c r="C288" s="214"/>
      <c r="D288" s="214"/>
      <c r="E288" s="214"/>
      <c r="F288" s="214"/>
      <c r="G288" s="214"/>
      <c r="H288" s="214"/>
      <c r="I288" s="214"/>
      <c r="J288" s="214"/>
      <c r="K288" s="214"/>
      <c r="L288" s="214"/>
      <c r="M288" s="560" t="s">
        <v>6</v>
      </c>
      <c r="N288" s="603"/>
      <c r="O288" s="593"/>
      <c r="P288" s="545"/>
      <c r="Q288" s="628"/>
      <c r="R288" s="676"/>
    </row>
    <row r="289" spans="1:18" ht="18.75" customHeight="1" x14ac:dyDescent="0.3">
      <c r="A289" s="670" t="s">
        <v>1025</v>
      </c>
      <c r="B289" s="677"/>
      <c r="C289" s="678"/>
      <c r="D289" s="90">
        <f>'SS 1B Capital'!F61</f>
        <v>0</v>
      </c>
      <c r="E289" s="214"/>
      <c r="F289" s="214"/>
      <c r="G289" s="214"/>
      <c r="H289" s="214"/>
      <c r="I289" s="214"/>
      <c r="J289" s="224"/>
      <c r="K289" s="214"/>
      <c r="L289" s="214"/>
      <c r="M289" s="560" t="s">
        <v>8</v>
      </c>
      <c r="N289" s="603"/>
      <c r="O289" s="594"/>
      <c r="P289" s="545"/>
      <c r="Q289" s="628"/>
      <c r="R289" s="676"/>
    </row>
    <row r="290" spans="1:18" ht="18.75" customHeight="1" x14ac:dyDescent="0.3">
      <c r="A290" s="670" t="s">
        <v>1026</v>
      </c>
      <c r="B290" s="677" t="s">
        <v>1027</v>
      </c>
      <c r="C290" s="678" t="s">
        <v>1027</v>
      </c>
      <c r="D290" s="90">
        <f>D289*0.0025</f>
        <v>0</v>
      </c>
      <c r="E290" s="214"/>
      <c r="F290" s="214"/>
      <c r="G290" s="214"/>
      <c r="H290" s="214"/>
      <c r="I290" s="214"/>
      <c r="J290" s="214"/>
      <c r="K290" s="214"/>
      <c r="L290" s="214"/>
      <c r="M290" s="578" t="s">
        <v>1028</v>
      </c>
      <c r="N290" s="696"/>
      <c r="O290" s="593"/>
      <c r="P290" s="545"/>
      <c r="Q290" s="628"/>
      <c r="R290" s="676"/>
    </row>
    <row r="291" spans="1:18" ht="17.25" customHeight="1" x14ac:dyDescent="0.3">
      <c r="A291" s="198" t="s">
        <v>1029</v>
      </c>
      <c r="B291" s="198"/>
      <c r="C291" s="662" t="s">
        <v>1030</v>
      </c>
      <c r="D291" s="663"/>
      <c r="E291" s="663"/>
      <c r="F291" s="664"/>
      <c r="G291" s="662" t="s">
        <v>1031</v>
      </c>
      <c r="H291" s="663"/>
      <c r="I291" s="664"/>
      <c r="J291" s="662" t="s">
        <v>1032</v>
      </c>
      <c r="K291" s="663"/>
      <c r="L291" s="663"/>
      <c r="M291" s="663"/>
      <c r="N291" s="663"/>
      <c r="O291" s="663"/>
      <c r="P291" s="663"/>
      <c r="Q291" s="664"/>
      <c r="R291" s="665" t="s">
        <v>1033</v>
      </c>
    </row>
    <row r="292" spans="1:18" ht="18" customHeight="1" x14ac:dyDescent="0.3">
      <c r="A292" s="199"/>
      <c r="B292" s="199" t="s">
        <v>1034</v>
      </c>
      <c r="C292" s="200" t="s">
        <v>1035</v>
      </c>
      <c r="D292" s="200" t="s">
        <v>1036</v>
      </c>
      <c r="E292" s="200" t="s">
        <v>1037</v>
      </c>
      <c r="F292" s="200" t="s">
        <v>1038</v>
      </c>
      <c r="G292" s="200" t="s">
        <v>1039</v>
      </c>
      <c r="H292" s="200" t="s">
        <v>1040</v>
      </c>
      <c r="I292" s="200" t="s">
        <v>1041</v>
      </c>
      <c r="J292" s="200" t="s">
        <v>1042</v>
      </c>
      <c r="K292" s="200" t="s">
        <v>1043</v>
      </c>
      <c r="L292" s="200" t="s">
        <v>1044</v>
      </c>
      <c r="M292" s="200" t="s">
        <v>1045</v>
      </c>
      <c r="N292" s="200" t="s">
        <v>1046</v>
      </c>
      <c r="O292" s="200" t="s">
        <v>1047</v>
      </c>
      <c r="P292" s="200" t="s">
        <v>1048</v>
      </c>
      <c r="Q292" s="200" t="s">
        <v>1049</v>
      </c>
      <c r="R292" s="666"/>
    </row>
    <row r="293" spans="1:18" ht="21" customHeight="1" x14ac:dyDescent="0.3">
      <c r="A293" s="201"/>
      <c r="B293" s="201" t="s">
        <v>1050</v>
      </c>
      <c r="C293" s="202" t="s">
        <v>1035</v>
      </c>
      <c r="D293" s="202" t="s">
        <v>1036</v>
      </c>
      <c r="E293" s="202" t="s">
        <v>1037</v>
      </c>
      <c r="F293" s="202" t="s">
        <v>1038</v>
      </c>
      <c r="G293" s="202" t="s">
        <v>1051</v>
      </c>
      <c r="H293" s="202" t="s">
        <v>1052</v>
      </c>
      <c r="I293" s="202" t="s">
        <v>1053</v>
      </c>
      <c r="J293" s="202" t="s">
        <v>1054</v>
      </c>
      <c r="K293" s="202" t="s">
        <v>1055</v>
      </c>
      <c r="L293" s="202" t="s">
        <v>1056</v>
      </c>
      <c r="M293" s="202" t="s">
        <v>1057</v>
      </c>
      <c r="N293" s="202" t="s">
        <v>1058</v>
      </c>
      <c r="O293" s="202" t="s">
        <v>1049</v>
      </c>
      <c r="P293" s="202"/>
      <c r="Q293" s="202"/>
      <c r="R293" s="667"/>
    </row>
    <row r="294" spans="1:18" ht="18" customHeight="1" x14ac:dyDescent="0.3">
      <c r="A294" s="153" t="s">
        <v>1059</v>
      </c>
      <c r="B294" s="169"/>
      <c r="C294" s="163" t="s">
        <v>680</v>
      </c>
      <c r="D294" s="163" t="s">
        <v>681</v>
      </c>
      <c r="E294" s="163" t="s">
        <v>1060</v>
      </c>
      <c r="F294" s="163" t="s">
        <v>1061</v>
      </c>
      <c r="G294" s="163" t="s">
        <v>1062</v>
      </c>
      <c r="H294" s="163" t="s">
        <v>1063</v>
      </c>
      <c r="I294" s="163" t="s">
        <v>1064</v>
      </c>
      <c r="J294" s="163" t="s">
        <v>1065</v>
      </c>
      <c r="K294" s="163" t="s">
        <v>1066</v>
      </c>
      <c r="L294" s="163" t="s">
        <v>1067</v>
      </c>
      <c r="M294" s="163" t="s">
        <v>1068</v>
      </c>
      <c r="N294" s="163" t="s">
        <v>1069</v>
      </c>
      <c r="O294" s="163" t="s">
        <v>1070</v>
      </c>
      <c r="P294" s="163" t="s">
        <v>1071</v>
      </c>
      <c r="Q294" s="163" t="s">
        <v>17</v>
      </c>
      <c r="R294" s="163" t="s">
        <v>1072</v>
      </c>
    </row>
    <row r="295" spans="1:18" ht="18" customHeight="1" x14ac:dyDescent="0.3">
      <c r="A295" s="169"/>
      <c r="B295" s="169" t="s">
        <v>1073</v>
      </c>
      <c r="C295" s="203"/>
      <c r="D295" s="203"/>
      <c r="E295" s="203"/>
      <c r="F295" s="203"/>
      <c r="G295" s="203"/>
      <c r="H295" s="203"/>
      <c r="I295" s="203"/>
      <c r="J295" s="203"/>
      <c r="K295" s="203"/>
      <c r="L295" s="203"/>
      <c r="M295" s="203"/>
      <c r="N295" s="203"/>
      <c r="O295" s="203"/>
      <c r="P295" s="203"/>
      <c r="Q295" s="203"/>
      <c r="R295" s="128"/>
    </row>
    <row r="296" spans="1:18" ht="18" customHeight="1" x14ac:dyDescent="0.3">
      <c r="A296" s="204">
        <v>10</v>
      </c>
      <c r="B296" s="169" t="s">
        <v>1074</v>
      </c>
      <c r="C296" s="205"/>
      <c r="D296" s="205"/>
      <c r="E296" s="205"/>
      <c r="F296" s="205"/>
      <c r="G296" s="205"/>
      <c r="H296" s="205"/>
      <c r="I296" s="205"/>
      <c r="J296" s="205"/>
      <c r="K296" s="205"/>
      <c r="L296" s="205"/>
      <c r="M296" s="205"/>
      <c r="N296" s="205"/>
      <c r="O296" s="205"/>
      <c r="P296" s="205"/>
      <c r="Q296" s="205"/>
      <c r="R296" s="683"/>
    </row>
    <row r="297" spans="1:18" ht="18" customHeight="1" x14ac:dyDescent="0.3">
      <c r="A297" s="204">
        <v>20</v>
      </c>
      <c r="B297" s="169" t="s">
        <v>1075</v>
      </c>
      <c r="C297" s="205"/>
      <c r="D297" s="205"/>
      <c r="E297" s="205"/>
      <c r="F297" s="205"/>
      <c r="G297" s="205"/>
      <c r="H297" s="205"/>
      <c r="I297" s="205"/>
      <c r="J297" s="205"/>
      <c r="K297" s="205"/>
      <c r="L297" s="205"/>
      <c r="M297" s="205"/>
      <c r="N297" s="205"/>
      <c r="O297" s="205"/>
      <c r="P297" s="205"/>
      <c r="Q297" s="205"/>
      <c r="R297" s="686"/>
    </row>
    <row r="298" spans="1:18" ht="18" customHeight="1" x14ac:dyDescent="0.3">
      <c r="A298" s="204">
        <v>30</v>
      </c>
      <c r="B298" s="169" t="s">
        <v>1076</v>
      </c>
      <c r="C298" s="230">
        <v>0</v>
      </c>
      <c r="D298" s="230">
        <v>2E-3</v>
      </c>
      <c r="E298" s="230">
        <v>4.0000000000000001E-3</v>
      </c>
      <c r="F298" s="230">
        <v>7.0000000000000001E-3</v>
      </c>
      <c r="G298" s="230">
        <v>1.2500000000000001E-2</v>
      </c>
      <c r="H298" s="230">
        <v>1.7500000000000002E-2</v>
      </c>
      <c r="I298" s="230">
        <v>2.2499999999999999E-2</v>
      </c>
      <c r="J298" s="230">
        <v>2.75E-2</v>
      </c>
      <c r="K298" s="230">
        <v>3.2500000000000001E-2</v>
      </c>
      <c r="L298" s="230">
        <v>3.7499999999999999E-2</v>
      </c>
      <c r="M298" s="231">
        <v>4.4999999999999998E-2</v>
      </c>
      <c r="N298" s="230">
        <v>5.2499999999999998E-2</v>
      </c>
      <c r="O298" s="230">
        <v>0.06</v>
      </c>
      <c r="P298" s="230">
        <v>0.08</v>
      </c>
      <c r="Q298" s="230">
        <v>0.125</v>
      </c>
      <c r="R298" s="686"/>
    </row>
    <row r="299" spans="1:18" ht="18" customHeight="1" x14ac:dyDescent="0.3">
      <c r="A299" s="204">
        <v>40</v>
      </c>
      <c r="B299" s="169" t="s">
        <v>1077</v>
      </c>
      <c r="C299" s="90">
        <f t="shared" ref="C299:Q299" si="35">C298*C296</f>
        <v>0</v>
      </c>
      <c r="D299" s="90">
        <f t="shared" si="35"/>
        <v>0</v>
      </c>
      <c r="E299" s="90">
        <f t="shared" si="35"/>
        <v>0</v>
      </c>
      <c r="F299" s="90">
        <f t="shared" si="35"/>
        <v>0</v>
      </c>
      <c r="G299" s="90">
        <f t="shared" si="35"/>
        <v>0</v>
      </c>
      <c r="H299" s="90">
        <f t="shared" si="35"/>
        <v>0</v>
      </c>
      <c r="I299" s="90">
        <f t="shared" si="35"/>
        <v>0</v>
      </c>
      <c r="J299" s="90">
        <f t="shared" si="35"/>
        <v>0</v>
      </c>
      <c r="K299" s="90">
        <f t="shared" si="35"/>
        <v>0</v>
      </c>
      <c r="L299" s="90">
        <f t="shared" si="35"/>
        <v>0</v>
      </c>
      <c r="M299" s="90">
        <f t="shared" si="35"/>
        <v>0</v>
      </c>
      <c r="N299" s="90">
        <f t="shared" si="35"/>
        <v>0</v>
      </c>
      <c r="O299" s="90">
        <f t="shared" si="35"/>
        <v>0</v>
      </c>
      <c r="P299" s="90">
        <f t="shared" si="35"/>
        <v>0</v>
      </c>
      <c r="Q299" s="90">
        <f t="shared" si="35"/>
        <v>0</v>
      </c>
      <c r="R299" s="686"/>
    </row>
    <row r="300" spans="1:18" ht="18" customHeight="1" x14ac:dyDescent="0.3">
      <c r="A300" s="204">
        <v>50</v>
      </c>
      <c r="B300" s="169" t="s">
        <v>1078</v>
      </c>
      <c r="C300" s="90">
        <f t="shared" ref="C300:Q300" si="36">C298*C297</f>
        <v>0</v>
      </c>
      <c r="D300" s="90">
        <f t="shared" si="36"/>
        <v>0</v>
      </c>
      <c r="E300" s="90">
        <f t="shared" si="36"/>
        <v>0</v>
      </c>
      <c r="F300" s="90">
        <f t="shared" si="36"/>
        <v>0</v>
      </c>
      <c r="G300" s="90">
        <f t="shared" si="36"/>
        <v>0</v>
      </c>
      <c r="H300" s="90">
        <f t="shared" si="36"/>
        <v>0</v>
      </c>
      <c r="I300" s="90">
        <f t="shared" si="36"/>
        <v>0</v>
      </c>
      <c r="J300" s="90">
        <f t="shared" si="36"/>
        <v>0</v>
      </c>
      <c r="K300" s="90">
        <f t="shared" si="36"/>
        <v>0</v>
      </c>
      <c r="L300" s="90">
        <f t="shared" si="36"/>
        <v>0</v>
      </c>
      <c r="M300" s="90">
        <f t="shared" si="36"/>
        <v>0</v>
      </c>
      <c r="N300" s="90">
        <f t="shared" si="36"/>
        <v>0</v>
      </c>
      <c r="O300" s="90">
        <f t="shared" si="36"/>
        <v>0</v>
      </c>
      <c r="P300" s="90">
        <f t="shared" si="36"/>
        <v>0</v>
      </c>
      <c r="Q300" s="90">
        <f t="shared" si="36"/>
        <v>0</v>
      </c>
      <c r="R300" s="686"/>
    </row>
    <row r="301" spans="1:18" ht="18" customHeight="1" x14ac:dyDescent="0.3">
      <c r="A301" s="204">
        <v>60</v>
      </c>
      <c r="B301" s="169" t="s">
        <v>1079</v>
      </c>
      <c r="C301" s="90">
        <f t="shared" ref="C301:Q301" si="37">IF(ABS(C299)&gt;ABS(C300),ABS(C300),ABS(C299))</f>
        <v>0</v>
      </c>
      <c r="D301" s="90">
        <f t="shared" si="37"/>
        <v>0</v>
      </c>
      <c r="E301" s="90">
        <f t="shared" si="37"/>
        <v>0</v>
      </c>
      <c r="F301" s="90">
        <f t="shared" si="37"/>
        <v>0</v>
      </c>
      <c r="G301" s="90">
        <f t="shared" si="37"/>
        <v>0</v>
      </c>
      <c r="H301" s="90">
        <f t="shared" si="37"/>
        <v>0</v>
      </c>
      <c r="I301" s="90">
        <f t="shared" si="37"/>
        <v>0</v>
      </c>
      <c r="J301" s="90">
        <f t="shared" si="37"/>
        <v>0</v>
      </c>
      <c r="K301" s="90">
        <f t="shared" si="37"/>
        <v>0</v>
      </c>
      <c r="L301" s="90">
        <f t="shared" si="37"/>
        <v>0</v>
      </c>
      <c r="M301" s="90">
        <f t="shared" si="37"/>
        <v>0</v>
      </c>
      <c r="N301" s="90">
        <f t="shared" si="37"/>
        <v>0</v>
      </c>
      <c r="O301" s="90">
        <f t="shared" si="37"/>
        <v>0</v>
      </c>
      <c r="P301" s="90">
        <f t="shared" si="37"/>
        <v>0</v>
      </c>
      <c r="Q301" s="90">
        <f t="shared" si="37"/>
        <v>0</v>
      </c>
      <c r="R301" s="686"/>
    </row>
    <row r="302" spans="1:18" ht="18" customHeight="1" x14ac:dyDescent="0.3">
      <c r="A302" s="204">
        <v>70</v>
      </c>
      <c r="B302" s="198" t="s">
        <v>1080</v>
      </c>
      <c r="C302" s="210">
        <f t="shared" ref="C302:Q302" si="38">C299-C300</f>
        <v>0</v>
      </c>
      <c r="D302" s="210">
        <f t="shared" si="38"/>
        <v>0</v>
      </c>
      <c r="E302" s="210">
        <f t="shared" si="38"/>
        <v>0</v>
      </c>
      <c r="F302" s="210">
        <f t="shared" si="38"/>
        <v>0</v>
      </c>
      <c r="G302" s="210">
        <f t="shared" si="38"/>
        <v>0</v>
      </c>
      <c r="H302" s="210">
        <f t="shared" si="38"/>
        <v>0</v>
      </c>
      <c r="I302" s="210">
        <f t="shared" si="38"/>
        <v>0</v>
      </c>
      <c r="J302" s="210">
        <f t="shared" si="38"/>
        <v>0</v>
      </c>
      <c r="K302" s="210">
        <f t="shared" si="38"/>
        <v>0</v>
      </c>
      <c r="L302" s="210">
        <f t="shared" si="38"/>
        <v>0</v>
      </c>
      <c r="M302" s="210">
        <f t="shared" si="38"/>
        <v>0</v>
      </c>
      <c r="N302" s="210">
        <f t="shared" si="38"/>
        <v>0</v>
      </c>
      <c r="O302" s="210">
        <f t="shared" si="38"/>
        <v>0</v>
      </c>
      <c r="P302" s="210">
        <f t="shared" si="38"/>
        <v>0</v>
      </c>
      <c r="Q302" s="210">
        <f t="shared" si="38"/>
        <v>0</v>
      </c>
      <c r="R302" s="686"/>
    </row>
    <row r="303" spans="1:18" ht="18" customHeight="1" x14ac:dyDescent="0.3">
      <c r="A303" s="204">
        <v>80</v>
      </c>
      <c r="B303" s="169" t="s">
        <v>1081</v>
      </c>
      <c r="C303" s="230">
        <v>0.1</v>
      </c>
      <c r="D303" s="230">
        <v>0.1</v>
      </c>
      <c r="E303" s="230">
        <v>0.1</v>
      </c>
      <c r="F303" s="230">
        <v>0.1</v>
      </c>
      <c r="G303" s="230">
        <v>0.1</v>
      </c>
      <c r="H303" s="230">
        <v>0.1</v>
      </c>
      <c r="I303" s="230">
        <v>0.1</v>
      </c>
      <c r="J303" s="230">
        <v>0.1</v>
      </c>
      <c r="K303" s="230">
        <v>0.1</v>
      </c>
      <c r="L303" s="230">
        <v>0.1</v>
      </c>
      <c r="M303" s="230">
        <v>0.1</v>
      </c>
      <c r="N303" s="230">
        <v>0.1</v>
      </c>
      <c r="O303" s="230">
        <v>0.1</v>
      </c>
      <c r="P303" s="230">
        <v>0.1</v>
      </c>
      <c r="Q303" s="230">
        <v>0.1</v>
      </c>
      <c r="R303" s="687"/>
    </row>
    <row r="304" spans="1:18" ht="18" customHeight="1" x14ac:dyDescent="0.3">
      <c r="A304" s="204">
        <v>90</v>
      </c>
      <c r="B304" s="169" t="s">
        <v>1082</v>
      </c>
      <c r="C304" s="90">
        <f t="shared" ref="C304:Q304" si="39">C303*C301</f>
        <v>0</v>
      </c>
      <c r="D304" s="90">
        <f t="shared" si="39"/>
        <v>0</v>
      </c>
      <c r="E304" s="90">
        <f t="shared" si="39"/>
        <v>0</v>
      </c>
      <c r="F304" s="90">
        <f t="shared" si="39"/>
        <v>0</v>
      </c>
      <c r="G304" s="90">
        <f t="shared" si="39"/>
        <v>0</v>
      </c>
      <c r="H304" s="90">
        <f t="shared" si="39"/>
        <v>0</v>
      </c>
      <c r="I304" s="90">
        <f t="shared" si="39"/>
        <v>0</v>
      </c>
      <c r="J304" s="90">
        <f t="shared" si="39"/>
        <v>0</v>
      </c>
      <c r="K304" s="90">
        <f t="shared" si="39"/>
        <v>0</v>
      </c>
      <c r="L304" s="90">
        <f t="shared" si="39"/>
        <v>0</v>
      </c>
      <c r="M304" s="90">
        <f t="shared" si="39"/>
        <v>0</v>
      </c>
      <c r="N304" s="90">
        <f t="shared" si="39"/>
        <v>0</v>
      </c>
      <c r="O304" s="90">
        <f t="shared" si="39"/>
        <v>0</v>
      </c>
      <c r="P304" s="90">
        <f t="shared" si="39"/>
        <v>0</v>
      </c>
      <c r="Q304" s="90">
        <f t="shared" si="39"/>
        <v>0</v>
      </c>
      <c r="R304" s="90">
        <f>SUM(C304:Q304)</f>
        <v>0</v>
      </c>
    </row>
    <row r="305" spans="1:18" ht="18" customHeight="1" x14ac:dyDescent="0.3">
      <c r="A305" s="204">
        <v>100</v>
      </c>
      <c r="B305" s="169" t="s">
        <v>1083</v>
      </c>
      <c r="C305" s="699"/>
      <c r="D305" s="699"/>
      <c r="E305" s="699"/>
      <c r="F305" s="90">
        <f>IF(ABS(SUMIF(C302:F302,"&gt;0"))&gt;ABS(SUMIF(C302:F302,"&lt;0")),ABS(SUMIF(C302:F302,"&lt;0")),ABS(SUMIF(C302:F302,"&gt;0")))</f>
        <v>0</v>
      </c>
      <c r="G305" s="699"/>
      <c r="H305" s="699"/>
      <c r="I305" s="90">
        <f>IF(ABS(SUMIF(G302:I302,"&gt;0"))&gt;ABS(SUMIF(G302:I302,"&lt;0")),ABS(SUMIF(G302:I302,"&lt;0")),ABS(SUMIF(G302:I302,"&gt;0")))</f>
        <v>0</v>
      </c>
      <c r="J305" s="688"/>
      <c r="K305" s="688"/>
      <c r="L305" s="688"/>
      <c r="M305" s="688"/>
      <c r="N305" s="688"/>
      <c r="O305" s="688"/>
      <c r="P305" s="688"/>
      <c r="Q305" s="90">
        <f>IF(ABS(SUMIF(J302:Q302,"&gt;0"))&lt;ABS(SUMIF(J302:Q302,"&lt;0")),ABS(SUMIF(J302:Q302,"&gt;0")),ABS(SUMIF(J302:Q302,"&lt;0")))</f>
        <v>0</v>
      </c>
      <c r="R305" s="683"/>
    </row>
    <row r="306" spans="1:18" ht="18" customHeight="1" x14ac:dyDescent="0.3">
      <c r="A306" s="204">
        <v>110</v>
      </c>
      <c r="B306" s="198" t="s">
        <v>1084</v>
      </c>
      <c r="C306" s="699"/>
      <c r="D306" s="699"/>
      <c r="E306" s="699"/>
      <c r="F306" s="210">
        <f>IF(ABS(SUMIF(C302:F302,"&gt;0"))&gt;ABS(SUMIF(C302:F302,"&lt;0")),ABS(SUMIF(C302:F302,"&gt;0"))-ABS(SUMIF(C302:F302,"&lt;0")),ABS(SUMIF(C302:F302,"&lt;0"))+ABS(SUMIF(C302:F302,"&gt;0")))</f>
        <v>0</v>
      </c>
      <c r="G306" s="699"/>
      <c r="H306" s="699"/>
      <c r="I306" s="210">
        <f>IF(ABS(SUMIF(G302:I302,"&gt;0"))&gt;ABS(SUMIF(G302:I302,"&gt;0")),SUMIF(G302:I302,"&gt;0")-SUMIF(G302:I302,"&lt;0"),SUMIF(G302:I302,"&lt;0")+SUMIF(G302:I302,"&gt;0"))</f>
        <v>0</v>
      </c>
      <c r="J306" s="688"/>
      <c r="K306" s="688"/>
      <c r="L306" s="688"/>
      <c r="M306" s="688"/>
      <c r="N306" s="688"/>
      <c r="O306" s="688"/>
      <c r="P306" s="688"/>
      <c r="Q306" s="210">
        <f>IF(ABS(SUMIF(J302:Q302,"&gt;0"))&lt;ABS(SUMIF(J302:Q302,"&lt;0")),SUMIF(J302:Q302,"&lt;0")-SUMIF(J302:Q302,"&gt;0"),SUMIF(J302:Q302,"&gt;0")+SUMIF(J302:Q302,"&lt;0"))</f>
        <v>0</v>
      </c>
      <c r="R306" s="686"/>
    </row>
    <row r="307" spans="1:18" ht="18" customHeight="1" x14ac:dyDescent="0.3">
      <c r="A307" s="204">
        <v>120</v>
      </c>
      <c r="B307" s="169" t="s">
        <v>1085</v>
      </c>
      <c r="C307" s="699"/>
      <c r="D307" s="699"/>
      <c r="E307" s="699"/>
      <c r="F307" s="230">
        <v>0.4</v>
      </c>
      <c r="G307" s="699"/>
      <c r="H307" s="699"/>
      <c r="I307" s="230">
        <v>0.3</v>
      </c>
      <c r="J307" s="688"/>
      <c r="K307" s="688"/>
      <c r="L307" s="688"/>
      <c r="M307" s="688"/>
      <c r="N307" s="688"/>
      <c r="O307" s="688"/>
      <c r="P307" s="688"/>
      <c r="Q307" s="230">
        <v>0.3</v>
      </c>
      <c r="R307" s="687"/>
    </row>
    <row r="308" spans="1:18" ht="18" customHeight="1" x14ac:dyDescent="0.3">
      <c r="A308" s="204">
        <v>130</v>
      </c>
      <c r="B308" s="169" t="s">
        <v>1086</v>
      </c>
      <c r="C308" s="699"/>
      <c r="D308" s="699"/>
      <c r="E308" s="699"/>
      <c r="F308" s="90">
        <f>F307*F305</f>
        <v>0</v>
      </c>
      <c r="G308" s="699"/>
      <c r="H308" s="699"/>
      <c r="I308" s="90">
        <f>I307*I305</f>
        <v>0</v>
      </c>
      <c r="J308" s="688"/>
      <c r="K308" s="688"/>
      <c r="L308" s="688"/>
      <c r="M308" s="688"/>
      <c r="N308" s="688"/>
      <c r="O308" s="688"/>
      <c r="P308" s="688"/>
      <c r="Q308" s="90">
        <f>Q307*Q305</f>
        <v>0</v>
      </c>
      <c r="R308" s="90">
        <f>SUM(C308:Q308)</f>
        <v>0</v>
      </c>
    </row>
    <row r="309" spans="1:18" ht="18" customHeight="1" x14ac:dyDescent="0.3">
      <c r="A309" s="204">
        <v>140</v>
      </c>
      <c r="B309" s="169" t="s">
        <v>1083</v>
      </c>
      <c r="C309" s="699"/>
      <c r="D309" s="699"/>
      <c r="E309" s="699"/>
      <c r="F309" s="688"/>
      <c r="G309" s="688"/>
      <c r="H309" s="688"/>
      <c r="I309" s="90">
        <f>IF(OR(AND(F306&gt;0,I306&gt;0),AND(F306&lt;0,I306&lt;0)),0,IF(ABS(F306)&lt;ABS(I306),ABS(F306),ABS(I306)))</f>
        <v>0</v>
      </c>
      <c r="J309" s="688"/>
      <c r="K309" s="688"/>
      <c r="L309" s="688"/>
      <c r="M309" s="688"/>
      <c r="N309" s="688"/>
      <c r="O309" s="688"/>
      <c r="P309" s="688"/>
      <c r="Q309" s="90">
        <f>IF(OR(AND(Q306&gt;0,I306&gt;0),AND(Q306&lt;0,I306&lt;0)),0,IF(ABS(I306)&lt;ABS(Q306),ABS(I306),ABS(Q306)))</f>
        <v>0</v>
      </c>
      <c r="R309" s="683"/>
    </row>
    <row r="310" spans="1:18" ht="18" customHeight="1" x14ac:dyDescent="0.3">
      <c r="A310" s="204">
        <v>150</v>
      </c>
      <c r="B310" s="198" t="s">
        <v>1084</v>
      </c>
      <c r="C310" s="699"/>
      <c r="D310" s="699"/>
      <c r="E310" s="699"/>
      <c r="F310" s="688"/>
      <c r="G310" s="688"/>
      <c r="H310" s="688"/>
      <c r="I310" s="210">
        <f>IF(ABS(F306)&gt;ABS(I306),(F306)+(I306),(I306)+(F306))</f>
        <v>0</v>
      </c>
      <c r="J310" s="688"/>
      <c r="K310" s="688"/>
      <c r="L310" s="688"/>
      <c r="M310" s="688"/>
      <c r="N310" s="688"/>
      <c r="O310" s="688"/>
      <c r="P310" s="688"/>
      <c r="Q310" s="210">
        <f>IF(ABS(I306)&gt;ABS(Q306),(I306)+(Q306),(Q306)+(I306))</f>
        <v>0</v>
      </c>
      <c r="R310" s="686"/>
    </row>
    <row r="311" spans="1:18" ht="18" customHeight="1" x14ac:dyDescent="0.3">
      <c r="A311" s="204">
        <v>160</v>
      </c>
      <c r="B311" s="169" t="s">
        <v>1087</v>
      </c>
      <c r="C311" s="699"/>
      <c r="D311" s="699"/>
      <c r="E311" s="699"/>
      <c r="F311" s="688"/>
      <c r="G311" s="688"/>
      <c r="H311" s="688"/>
      <c r="I311" s="230">
        <v>0.4</v>
      </c>
      <c r="J311" s="688"/>
      <c r="K311" s="688"/>
      <c r="L311" s="688"/>
      <c r="M311" s="688"/>
      <c r="N311" s="688"/>
      <c r="O311" s="688"/>
      <c r="P311" s="688"/>
      <c r="Q311" s="230">
        <v>0.4</v>
      </c>
      <c r="R311" s="687"/>
    </row>
    <row r="312" spans="1:18" ht="18" customHeight="1" x14ac:dyDescent="0.3">
      <c r="A312" s="204">
        <v>170</v>
      </c>
      <c r="B312" s="169" t="s">
        <v>1088</v>
      </c>
      <c r="C312" s="699"/>
      <c r="D312" s="699"/>
      <c r="E312" s="699"/>
      <c r="F312" s="688"/>
      <c r="G312" s="688"/>
      <c r="H312" s="688"/>
      <c r="I312" s="90">
        <f>I311*I309</f>
        <v>0</v>
      </c>
      <c r="J312" s="688"/>
      <c r="K312" s="688"/>
      <c r="L312" s="688"/>
      <c r="M312" s="688"/>
      <c r="N312" s="688"/>
      <c r="O312" s="688"/>
      <c r="P312" s="688"/>
      <c r="Q312" s="90">
        <f>Q311*Q309</f>
        <v>0</v>
      </c>
      <c r="R312" s="90">
        <f>SUM(C312:Q312)</f>
        <v>0</v>
      </c>
    </row>
    <row r="313" spans="1:18" ht="18" customHeight="1" x14ac:dyDescent="0.3">
      <c r="A313" s="204">
        <v>180</v>
      </c>
      <c r="B313" s="169" t="s">
        <v>1083</v>
      </c>
      <c r="C313" s="699"/>
      <c r="D313" s="699"/>
      <c r="E313" s="699"/>
      <c r="F313" s="688"/>
      <c r="G313" s="688"/>
      <c r="H313" s="688"/>
      <c r="I313" s="688"/>
      <c r="J313" s="688"/>
      <c r="K313" s="688"/>
      <c r="L313" s="688"/>
      <c r="M313" s="688"/>
      <c r="N313" s="688"/>
      <c r="O313" s="688"/>
      <c r="P313" s="688"/>
      <c r="Q313" s="90">
        <f>IF(OR(AND(F306&lt;0,Q306&lt;0),AND(F306&gt;0,Q306&gt;0)),0,IF(ABS(Q306)&lt;ABS(F306),ABS(Q306),ABS(F306)))</f>
        <v>0</v>
      </c>
      <c r="R313" s="683"/>
    </row>
    <row r="314" spans="1:18" ht="18" customHeight="1" x14ac:dyDescent="0.3">
      <c r="A314" s="204">
        <v>190</v>
      </c>
      <c r="B314" s="198" t="s">
        <v>1084</v>
      </c>
      <c r="C314" s="699"/>
      <c r="D314" s="699"/>
      <c r="E314" s="699"/>
      <c r="F314" s="688"/>
      <c r="G314" s="688"/>
      <c r="H314" s="688"/>
      <c r="I314" s="688"/>
      <c r="J314" s="688"/>
      <c r="K314" s="688"/>
      <c r="L314" s="688"/>
      <c r="M314" s="688"/>
      <c r="N314" s="688"/>
      <c r="O314" s="688"/>
      <c r="P314" s="688"/>
      <c r="Q314" s="210">
        <f>IF(ABS(Q310)&gt;ABS(F306),(Q310)+(F306),(F306)+(Q310))</f>
        <v>0</v>
      </c>
      <c r="R314" s="686"/>
    </row>
    <row r="315" spans="1:18" ht="18" customHeight="1" x14ac:dyDescent="0.3">
      <c r="A315" s="204">
        <v>200</v>
      </c>
      <c r="B315" s="169" t="s">
        <v>1089</v>
      </c>
      <c r="C315" s="699"/>
      <c r="D315" s="699"/>
      <c r="E315" s="699"/>
      <c r="F315" s="688"/>
      <c r="G315" s="688"/>
      <c r="H315" s="688"/>
      <c r="I315" s="688"/>
      <c r="J315" s="688"/>
      <c r="K315" s="688"/>
      <c r="L315" s="688"/>
      <c r="M315" s="688"/>
      <c r="N315" s="688"/>
      <c r="O315" s="688"/>
      <c r="P315" s="688"/>
      <c r="Q315" s="230">
        <v>1</v>
      </c>
      <c r="R315" s="687"/>
    </row>
    <row r="316" spans="1:18" ht="18" customHeight="1" x14ac:dyDescent="0.3">
      <c r="A316" s="204">
        <v>210</v>
      </c>
      <c r="B316" s="169" t="s">
        <v>1090</v>
      </c>
      <c r="C316" s="699"/>
      <c r="D316" s="699"/>
      <c r="E316" s="699"/>
      <c r="F316" s="688"/>
      <c r="G316" s="688"/>
      <c r="H316" s="688"/>
      <c r="I316" s="688"/>
      <c r="J316" s="688"/>
      <c r="K316" s="688"/>
      <c r="L316" s="688"/>
      <c r="M316" s="688"/>
      <c r="N316" s="688"/>
      <c r="O316" s="688"/>
      <c r="P316" s="688"/>
      <c r="Q316" s="90">
        <f>Q315*Q313</f>
        <v>0</v>
      </c>
      <c r="R316" s="90">
        <f>Q316</f>
        <v>0</v>
      </c>
    </row>
    <row r="317" spans="1:18" ht="18" customHeight="1" x14ac:dyDescent="0.3">
      <c r="A317" s="204">
        <v>220</v>
      </c>
      <c r="B317" s="169" t="s">
        <v>1091</v>
      </c>
      <c r="C317" s="699"/>
      <c r="D317" s="699"/>
      <c r="E317" s="699"/>
      <c r="F317" s="688"/>
      <c r="G317" s="688"/>
      <c r="H317" s="688"/>
      <c r="I317" s="688"/>
      <c r="J317" s="688"/>
      <c r="K317" s="688"/>
      <c r="L317" s="688"/>
      <c r="M317" s="688"/>
      <c r="N317" s="688"/>
      <c r="O317" s="688"/>
      <c r="P317" s="688"/>
      <c r="Q317" s="688"/>
      <c r="R317" s="90">
        <f>ABS(SUM(C302:Q302))</f>
        <v>0</v>
      </c>
    </row>
    <row r="318" spans="1:18" ht="18" customHeight="1" x14ac:dyDescent="0.3">
      <c r="A318" s="204">
        <v>230</v>
      </c>
      <c r="B318" s="153" t="s">
        <v>1092</v>
      </c>
      <c r="C318" s="169"/>
      <c r="D318" s="169"/>
      <c r="E318" s="213"/>
      <c r="F318" s="690"/>
      <c r="G318" s="690"/>
      <c r="H318" s="690"/>
      <c r="I318" s="690"/>
      <c r="J318" s="690"/>
      <c r="K318" s="690"/>
      <c r="L318" s="690"/>
      <c r="M318" s="690"/>
      <c r="N318" s="690"/>
      <c r="O318" s="690"/>
      <c r="P318" s="690"/>
      <c r="Q318" s="690"/>
      <c r="R318" s="90">
        <f>R304+R308+R312+R316+R317</f>
        <v>0</v>
      </c>
    </row>
    <row r="319" spans="1:18" ht="12.75" customHeight="1" x14ac:dyDescent="0.3">
      <c r="A319" s="227"/>
      <c r="B319" s="227"/>
      <c r="C319" s="227"/>
      <c r="D319" s="227"/>
      <c r="E319" s="227"/>
      <c r="F319" s="227"/>
      <c r="G319" s="227"/>
      <c r="H319" s="227"/>
      <c r="I319" s="227"/>
      <c r="J319" s="227"/>
      <c r="K319" s="227"/>
      <c r="L319" s="227"/>
      <c r="M319" s="227"/>
      <c r="N319" s="227"/>
      <c r="O319" s="227"/>
      <c r="P319" s="227"/>
      <c r="Q319" s="227"/>
      <c r="R319" s="227"/>
    </row>
    <row r="320" spans="1:18" ht="12.75" customHeight="1" x14ac:dyDescent="0.3">
      <c r="A320" s="227"/>
      <c r="B320" s="227"/>
      <c r="C320" s="227"/>
      <c r="D320" s="227"/>
      <c r="E320" s="227"/>
      <c r="F320" s="227"/>
      <c r="G320" s="227"/>
      <c r="H320" s="227"/>
      <c r="I320" s="227"/>
      <c r="J320" s="227"/>
      <c r="K320" s="227"/>
      <c r="L320" s="227"/>
      <c r="M320" s="227"/>
      <c r="N320" s="227"/>
      <c r="O320" s="227"/>
      <c r="P320" s="227"/>
      <c r="Q320" s="227"/>
      <c r="R320" s="227"/>
    </row>
    <row r="321" spans="1:18" ht="16.5" customHeight="1" x14ac:dyDescent="0.35">
      <c r="A321" s="2" t="s">
        <v>421</v>
      </c>
      <c r="B321" s="3"/>
      <c r="C321" s="3"/>
      <c r="D321" s="222"/>
      <c r="E321" s="214"/>
      <c r="F321" s="236"/>
      <c r="G321" s="214"/>
      <c r="H321" s="214"/>
      <c r="I321" s="214"/>
      <c r="J321" s="214"/>
      <c r="K321" s="214"/>
      <c r="L321" s="214"/>
      <c r="M321" s="214"/>
      <c r="N321" s="214"/>
      <c r="O321" s="214"/>
      <c r="P321" s="214"/>
      <c r="Q321" s="214"/>
      <c r="R321" s="84" t="s">
        <v>1023</v>
      </c>
    </row>
    <row r="322" spans="1:18" ht="16.5" customHeight="1" x14ac:dyDescent="0.3">
      <c r="A322" s="221"/>
      <c r="B322" s="3"/>
      <c r="C322" s="3"/>
      <c r="D322" s="214"/>
      <c r="E322" s="222"/>
      <c r="F322" s="214"/>
      <c r="G322" s="197"/>
      <c r="H322" s="66"/>
      <c r="I322" s="197"/>
      <c r="J322" s="214"/>
      <c r="K322" s="214"/>
      <c r="L322" s="214"/>
      <c r="M322" s="214"/>
      <c r="N322" s="214"/>
      <c r="O322" s="214"/>
      <c r="P322" s="214"/>
      <c r="Q322" s="214"/>
      <c r="R322" s="7"/>
    </row>
    <row r="323" spans="1:18" ht="16.5" customHeight="1" x14ac:dyDescent="0.35">
      <c r="A323" s="221" t="s">
        <v>1</v>
      </c>
      <c r="B323" s="3"/>
      <c r="C323" s="3"/>
      <c r="D323" s="3"/>
      <c r="E323" s="66"/>
      <c r="F323" s="214"/>
      <c r="G323" s="66"/>
      <c r="H323" s="66"/>
      <c r="I323" s="214"/>
      <c r="J323" s="66"/>
      <c r="K323" s="214"/>
      <c r="L323" s="214"/>
      <c r="M323" s="214"/>
      <c r="N323" s="214"/>
      <c r="O323" s="214"/>
      <c r="P323" s="214"/>
      <c r="Q323" s="214"/>
      <c r="R323" s="4" t="s">
        <v>992</v>
      </c>
    </row>
    <row r="324" spans="1:18" ht="16.5" customHeight="1" x14ac:dyDescent="0.35">
      <c r="A324" s="5"/>
      <c r="B324" s="66"/>
      <c r="C324" s="66"/>
      <c r="D324" s="3"/>
      <c r="E324" s="66"/>
      <c r="F324" s="214"/>
      <c r="G324" s="66"/>
      <c r="H324" s="66"/>
      <c r="I324" s="197"/>
      <c r="J324" s="66"/>
      <c r="K324" s="214"/>
      <c r="L324" s="214"/>
      <c r="M324" s="214"/>
      <c r="N324" s="214"/>
      <c r="O324" s="214"/>
      <c r="P324" s="214"/>
      <c r="Q324" s="214"/>
      <c r="R324" s="84" t="s">
        <v>1024</v>
      </c>
    </row>
    <row r="325" spans="1:18" ht="16.5" customHeight="1" x14ac:dyDescent="0.3">
      <c r="A325" s="221" t="s">
        <v>3</v>
      </c>
      <c r="B325" s="66"/>
      <c r="C325" s="66"/>
      <c r="D325" s="3"/>
      <c r="E325" s="66"/>
      <c r="F325" s="3"/>
      <c r="G325" s="214"/>
      <c r="H325" s="66"/>
      <c r="I325" s="3"/>
      <c r="J325" s="66"/>
      <c r="K325" s="214"/>
      <c r="L325" s="214"/>
      <c r="M325" s="214"/>
      <c r="N325" s="214"/>
      <c r="O325" s="214"/>
      <c r="P325" s="214"/>
      <c r="Q325" s="214"/>
      <c r="R325" s="7" t="s">
        <v>2</v>
      </c>
    </row>
    <row r="326" spans="1:18" ht="16.5" customHeight="1" x14ac:dyDescent="0.3">
      <c r="A326" s="8"/>
      <c r="B326" s="3"/>
      <c r="C326" s="3"/>
      <c r="D326" s="3"/>
      <c r="E326" s="66"/>
      <c r="F326" s="3"/>
      <c r="G326" s="66"/>
      <c r="H326" s="66"/>
      <c r="I326" s="3"/>
      <c r="J326" s="66"/>
      <c r="K326" s="214"/>
      <c r="L326" s="214"/>
      <c r="M326" s="214"/>
      <c r="N326" s="214"/>
      <c r="O326" s="214"/>
      <c r="P326" s="214"/>
      <c r="Q326" s="214"/>
      <c r="R326" s="7" t="s">
        <v>4</v>
      </c>
    </row>
    <row r="327" spans="1:18" ht="18.75" customHeight="1" x14ac:dyDescent="0.3">
      <c r="A327" s="214"/>
      <c r="B327" s="214"/>
      <c r="C327" s="214"/>
      <c r="D327" s="214"/>
      <c r="E327" s="214"/>
      <c r="F327" s="214"/>
      <c r="G327" s="214"/>
      <c r="H327" s="214"/>
      <c r="I327" s="214"/>
      <c r="J327" s="214"/>
      <c r="K327" s="214"/>
      <c r="L327" s="214"/>
      <c r="M327" s="560" t="s">
        <v>5</v>
      </c>
      <c r="N327" s="603"/>
      <c r="O327" s="695"/>
      <c r="P327" s="668"/>
      <c r="Q327" s="628"/>
      <c r="R327" s="676"/>
    </row>
    <row r="328" spans="1:18" ht="18.75" customHeight="1" x14ac:dyDescent="0.3">
      <c r="A328" s="214"/>
      <c r="B328" s="214"/>
      <c r="C328" s="214"/>
      <c r="D328" s="214"/>
      <c r="E328" s="214"/>
      <c r="F328" s="214"/>
      <c r="G328" s="214"/>
      <c r="H328" s="214"/>
      <c r="I328" s="214"/>
      <c r="J328" s="214"/>
      <c r="K328" s="214"/>
      <c r="L328" s="214"/>
      <c r="M328" s="560" t="s">
        <v>6</v>
      </c>
      <c r="N328" s="603"/>
      <c r="O328" s="593"/>
      <c r="P328" s="545"/>
      <c r="Q328" s="628"/>
      <c r="R328" s="676"/>
    </row>
    <row r="329" spans="1:18" ht="18.75" customHeight="1" x14ac:dyDescent="0.3">
      <c r="A329" s="670" t="s">
        <v>1025</v>
      </c>
      <c r="B329" s="677"/>
      <c r="C329" s="678"/>
      <c r="D329" s="90">
        <f>'SS 1B Capital'!F61</f>
        <v>0</v>
      </c>
      <c r="E329" s="214"/>
      <c r="F329" s="214"/>
      <c r="G329" s="214"/>
      <c r="H329" s="214"/>
      <c r="I329" s="214"/>
      <c r="J329" s="224"/>
      <c r="K329" s="214"/>
      <c r="L329" s="214"/>
      <c r="M329" s="560" t="s">
        <v>8</v>
      </c>
      <c r="N329" s="603"/>
      <c r="O329" s="594"/>
      <c r="P329" s="545"/>
      <c r="Q329" s="628"/>
      <c r="R329" s="676"/>
    </row>
    <row r="330" spans="1:18" ht="18.75" customHeight="1" x14ac:dyDescent="0.3">
      <c r="A330" s="670" t="s">
        <v>1026</v>
      </c>
      <c r="B330" s="677" t="s">
        <v>1027</v>
      </c>
      <c r="C330" s="678" t="s">
        <v>1027</v>
      </c>
      <c r="D330" s="90">
        <f>D329*0.0025</f>
        <v>0</v>
      </c>
      <c r="E330" s="214"/>
      <c r="F330" s="214"/>
      <c r="G330" s="214"/>
      <c r="H330" s="214"/>
      <c r="I330" s="214"/>
      <c r="J330" s="214"/>
      <c r="K330" s="214"/>
      <c r="L330" s="214"/>
      <c r="M330" s="578" t="s">
        <v>1028</v>
      </c>
      <c r="N330" s="696"/>
      <c r="O330" s="593"/>
      <c r="P330" s="545"/>
      <c r="Q330" s="628"/>
      <c r="R330" s="676"/>
    </row>
    <row r="331" spans="1:18" ht="19.5" customHeight="1" x14ac:dyDescent="0.3">
      <c r="A331" s="198" t="s">
        <v>1029</v>
      </c>
      <c r="B331" s="198"/>
      <c r="C331" s="675" t="s">
        <v>1030</v>
      </c>
      <c r="D331" s="663"/>
      <c r="E331" s="663"/>
      <c r="F331" s="664"/>
      <c r="G331" s="675" t="s">
        <v>1031</v>
      </c>
      <c r="H331" s="663"/>
      <c r="I331" s="664"/>
      <c r="J331" s="675" t="s">
        <v>1032</v>
      </c>
      <c r="K331" s="663"/>
      <c r="L331" s="663"/>
      <c r="M331" s="663"/>
      <c r="N331" s="663"/>
      <c r="O331" s="663"/>
      <c r="P331" s="663"/>
      <c r="Q331" s="664"/>
      <c r="R331" s="679" t="s">
        <v>1033</v>
      </c>
    </row>
    <row r="332" spans="1:18" ht="19.5" customHeight="1" x14ac:dyDescent="0.3">
      <c r="A332" s="199"/>
      <c r="B332" s="199" t="s">
        <v>1034</v>
      </c>
      <c r="C332" s="200" t="s">
        <v>1035</v>
      </c>
      <c r="D332" s="200" t="s">
        <v>1036</v>
      </c>
      <c r="E332" s="200" t="s">
        <v>1037</v>
      </c>
      <c r="F332" s="200" t="s">
        <v>1038</v>
      </c>
      <c r="G332" s="200" t="s">
        <v>1039</v>
      </c>
      <c r="H332" s="200" t="s">
        <v>1040</v>
      </c>
      <c r="I332" s="200" t="s">
        <v>1041</v>
      </c>
      <c r="J332" s="200" t="s">
        <v>1042</v>
      </c>
      <c r="K332" s="200" t="s">
        <v>1043</v>
      </c>
      <c r="L332" s="200" t="s">
        <v>1044</v>
      </c>
      <c r="M332" s="200" t="s">
        <v>1045</v>
      </c>
      <c r="N332" s="200" t="s">
        <v>1046</v>
      </c>
      <c r="O332" s="200" t="s">
        <v>1047</v>
      </c>
      <c r="P332" s="200" t="s">
        <v>1048</v>
      </c>
      <c r="Q332" s="200" t="s">
        <v>1049</v>
      </c>
      <c r="R332" s="666"/>
    </row>
    <row r="333" spans="1:18" ht="19.5" customHeight="1" x14ac:dyDescent="0.3">
      <c r="A333" s="201"/>
      <c r="B333" s="201" t="s">
        <v>1050</v>
      </c>
      <c r="C333" s="202" t="s">
        <v>1035</v>
      </c>
      <c r="D333" s="202" t="s">
        <v>1036</v>
      </c>
      <c r="E333" s="202" t="s">
        <v>1037</v>
      </c>
      <c r="F333" s="202" t="s">
        <v>1038</v>
      </c>
      <c r="G333" s="202" t="s">
        <v>1051</v>
      </c>
      <c r="H333" s="202" t="s">
        <v>1052</v>
      </c>
      <c r="I333" s="202" t="s">
        <v>1053</v>
      </c>
      <c r="J333" s="202" t="s">
        <v>1054</v>
      </c>
      <c r="K333" s="202" t="s">
        <v>1055</v>
      </c>
      <c r="L333" s="202" t="s">
        <v>1056</v>
      </c>
      <c r="M333" s="202" t="s">
        <v>1057</v>
      </c>
      <c r="N333" s="202" t="s">
        <v>1058</v>
      </c>
      <c r="O333" s="202" t="s">
        <v>1049</v>
      </c>
      <c r="P333" s="202"/>
      <c r="Q333" s="202"/>
      <c r="R333" s="667"/>
    </row>
    <row r="334" spans="1:18" ht="18" customHeight="1" x14ac:dyDescent="0.3">
      <c r="A334" s="153" t="s">
        <v>1059</v>
      </c>
      <c r="B334" s="169"/>
      <c r="C334" s="163" t="s">
        <v>680</v>
      </c>
      <c r="D334" s="163" t="s">
        <v>681</v>
      </c>
      <c r="E334" s="163" t="s">
        <v>1060</v>
      </c>
      <c r="F334" s="163" t="s">
        <v>1061</v>
      </c>
      <c r="G334" s="163" t="s">
        <v>1062</v>
      </c>
      <c r="H334" s="163" t="s">
        <v>1063</v>
      </c>
      <c r="I334" s="163" t="s">
        <v>1064</v>
      </c>
      <c r="J334" s="163" t="s">
        <v>1065</v>
      </c>
      <c r="K334" s="163" t="s">
        <v>1066</v>
      </c>
      <c r="L334" s="163" t="s">
        <v>1067</v>
      </c>
      <c r="M334" s="163" t="s">
        <v>1068</v>
      </c>
      <c r="N334" s="163" t="s">
        <v>1069</v>
      </c>
      <c r="O334" s="163" t="s">
        <v>1070</v>
      </c>
      <c r="P334" s="163" t="s">
        <v>1071</v>
      </c>
      <c r="Q334" s="163" t="s">
        <v>17</v>
      </c>
      <c r="R334" s="163" t="s">
        <v>1072</v>
      </c>
    </row>
    <row r="335" spans="1:18" ht="18" customHeight="1" x14ac:dyDescent="0.3">
      <c r="A335" s="169"/>
      <c r="B335" s="169" t="s">
        <v>1073</v>
      </c>
      <c r="C335" s="203"/>
      <c r="D335" s="203"/>
      <c r="E335" s="203"/>
      <c r="F335" s="203"/>
      <c r="G335" s="203"/>
      <c r="H335" s="203"/>
      <c r="I335" s="203"/>
      <c r="J335" s="203"/>
      <c r="K335" s="203"/>
      <c r="L335" s="203"/>
      <c r="M335" s="203"/>
      <c r="N335" s="203"/>
      <c r="O335" s="203"/>
      <c r="P335" s="203"/>
      <c r="Q335" s="203"/>
      <c r="R335" s="683"/>
    </row>
    <row r="336" spans="1:18" ht="18" customHeight="1" x14ac:dyDescent="0.3">
      <c r="A336" s="204">
        <v>10</v>
      </c>
      <c r="B336" s="169" t="s">
        <v>1074</v>
      </c>
      <c r="C336" s="205"/>
      <c r="D336" s="205"/>
      <c r="E336" s="205"/>
      <c r="F336" s="205"/>
      <c r="G336" s="205"/>
      <c r="H336" s="205"/>
      <c r="I336" s="205"/>
      <c r="J336" s="205"/>
      <c r="K336" s="205"/>
      <c r="L336" s="205"/>
      <c r="M336" s="205"/>
      <c r="N336" s="205"/>
      <c r="O336" s="205"/>
      <c r="P336" s="205"/>
      <c r="Q336" s="205"/>
      <c r="R336" s="686"/>
    </row>
    <row r="337" spans="1:18" ht="18" customHeight="1" x14ac:dyDescent="0.3">
      <c r="A337" s="204">
        <v>20</v>
      </c>
      <c r="B337" s="169" t="s">
        <v>1075</v>
      </c>
      <c r="C337" s="205"/>
      <c r="D337" s="205"/>
      <c r="E337" s="205"/>
      <c r="F337" s="205"/>
      <c r="G337" s="205"/>
      <c r="H337" s="205"/>
      <c r="I337" s="205"/>
      <c r="J337" s="205"/>
      <c r="K337" s="205"/>
      <c r="L337" s="205"/>
      <c r="M337" s="205"/>
      <c r="N337" s="205"/>
      <c r="O337" s="205"/>
      <c r="P337" s="205"/>
      <c r="Q337" s="205"/>
      <c r="R337" s="686"/>
    </row>
    <row r="338" spans="1:18" ht="18" customHeight="1" x14ac:dyDescent="0.3">
      <c r="A338" s="204">
        <v>30</v>
      </c>
      <c r="B338" s="169" t="s">
        <v>1076</v>
      </c>
      <c r="C338" s="230">
        <v>0</v>
      </c>
      <c r="D338" s="230">
        <v>2E-3</v>
      </c>
      <c r="E338" s="230">
        <v>4.0000000000000001E-3</v>
      </c>
      <c r="F338" s="230">
        <v>7.0000000000000001E-3</v>
      </c>
      <c r="G338" s="230">
        <v>1.2500000000000001E-2</v>
      </c>
      <c r="H338" s="230">
        <v>1.7500000000000002E-2</v>
      </c>
      <c r="I338" s="230">
        <v>2.2499999999999999E-2</v>
      </c>
      <c r="J338" s="230">
        <v>2.75E-2</v>
      </c>
      <c r="K338" s="230">
        <v>3.2500000000000001E-2</v>
      </c>
      <c r="L338" s="230">
        <v>3.7499999999999999E-2</v>
      </c>
      <c r="M338" s="239">
        <v>4.4999999999999998E-2</v>
      </c>
      <c r="N338" s="230">
        <v>5.2499999999999998E-2</v>
      </c>
      <c r="O338" s="230">
        <v>0.06</v>
      </c>
      <c r="P338" s="230">
        <v>0.08</v>
      </c>
      <c r="Q338" s="230">
        <v>0.125</v>
      </c>
      <c r="R338" s="686"/>
    </row>
    <row r="339" spans="1:18" ht="18" customHeight="1" x14ac:dyDescent="0.3">
      <c r="A339" s="204">
        <v>40</v>
      </c>
      <c r="B339" s="169" t="s">
        <v>1077</v>
      </c>
      <c r="C339" s="90">
        <f t="shared" ref="C339:Q339" si="40">C338*C336</f>
        <v>0</v>
      </c>
      <c r="D339" s="90">
        <f t="shared" si="40"/>
        <v>0</v>
      </c>
      <c r="E339" s="90">
        <f t="shared" si="40"/>
        <v>0</v>
      </c>
      <c r="F339" s="90">
        <f t="shared" si="40"/>
        <v>0</v>
      </c>
      <c r="G339" s="90">
        <f t="shared" si="40"/>
        <v>0</v>
      </c>
      <c r="H339" s="90">
        <f t="shared" si="40"/>
        <v>0</v>
      </c>
      <c r="I339" s="90">
        <f t="shared" si="40"/>
        <v>0</v>
      </c>
      <c r="J339" s="90">
        <f t="shared" si="40"/>
        <v>0</v>
      </c>
      <c r="K339" s="90">
        <f t="shared" si="40"/>
        <v>0</v>
      </c>
      <c r="L339" s="90">
        <f t="shared" si="40"/>
        <v>0</v>
      </c>
      <c r="M339" s="90">
        <f t="shared" si="40"/>
        <v>0</v>
      </c>
      <c r="N339" s="90">
        <f t="shared" si="40"/>
        <v>0</v>
      </c>
      <c r="O339" s="90">
        <f t="shared" si="40"/>
        <v>0</v>
      </c>
      <c r="P339" s="90">
        <f t="shared" si="40"/>
        <v>0</v>
      </c>
      <c r="Q339" s="90">
        <f t="shared" si="40"/>
        <v>0</v>
      </c>
      <c r="R339" s="686"/>
    </row>
    <row r="340" spans="1:18" ht="18" customHeight="1" x14ac:dyDescent="0.3">
      <c r="A340" s="204">
        <v>50</v>
      </c>
      <c r="B340" s="169" t="s">
        <v>1078</v>
      </c>
      <c r="C340" s="90">
        <f t="shared" ref="C340:Q340" si="41">C338*C337</f>
        <v>0</v>
      </c>
      <c r="D340" s="90">
        <f t="shared" si="41"/>
        <v>0</v>
      </c>
      <c r="E340" s="90">
        <f t="shared" si="41"/>
        <v>0</v>
      </c>
      <c r="F340" s="90">
        <f t="shared" si="41"/>
        <v>0</v>
      </c>
      <c r="G340" s="90">
        <f t="shared" si="41"/>
        <v>0</v>
      </c>
      <c r="H340" s="90">
        <f t="shared" si="41"/>
        <v>0</v>
      </c>
      <c r="I340" s="90">
        <f t="shared" si="41"/>
        <v>0</v>
      </c>
      <c r="J340" s="90">
        <f t="shared" si="41"/>
        <v>0</v>
      </c>
      <c r="K340" s="90">
        <f t="shared" si="41"/>
        <v>0</v>
      </c>
      <c r="L340" s="90">
        <f t="shared" si="41"/>
        <v>0</v>
      </c>
      <c r="M340" s="90">
        <f t="shared" si="41"/>
        <v>0</v>
      </c>
      <c r="N340" s="90">
        <f t="shared" si="41"/>
        <v>0</v>
      </c>
      <c r="O340" s="90">
        <f t="shared" si="41"/>
        <v>0</v>
      </c>
      <c r="P340" s="90">
        <f t="shared" si="41"/>
        <v>0</v>
      </c>
      <c r="Q340" s="90">
        <f t="shared" si="41"/>
        <v>0</v>
      </c>
      <c r="R340" s="686"/>
    </row>
    <row r="341" spans="1:18" ht="18" customHeight="1" x14ac:dyDescent="0.3">
      <c r="A341" s="204">
        <v>60</v>
      </c>
      <c r="B341" s="169" t="s">
        <v>1079</v>
      </c>
      <c r="C341" s="90">
        <f t="shared" ref="C341:Q341" si="42">IF(ABS(C339)&gt;ABS(C340),ABS(C340),ABS(C339))</f>
        <v>0</v>
      </c>
      <c r="D341" s="90">
        <f t="shared" si="42"/>
        <v>0</v>
      </c>
      <c r="E341" s="90">
        <f t="shared" si="42"/>
        <v>0</v>
      </c>
      <c r="F341" s="90">
        <f t="shared" si="42"/>
        <v>0</v>
      </c>
      <c r="G341" s="90">
        <f t="shared" si="42"/>
        <v>0</v>
      </c>
      <c r="H341" s="90">
        <f t="shared" si="42"/>
        <v>0</v>
      </c>
      <c r="I341" s="90">
        <f t="shared" si="42"/>
        <v>0</v>
      </c>
      <c r="J341" s="90">
        <f t="shared" si="42"/>
        <v>0</v>
      </c>
      <c r="K341" s="90">
        <f t="shared" si="42"/>
        <v>0</v>
      </c>
      <c r="L341" s="90">
        <f t="shared" si="42"/>
        <v>0</v>
      </c>
      <c r="M341" s="90">
        <f t="shared" si="42"/>
        <v>0</v>
      </c>
      <c r="N341" s="90">
        <f t="shared" si="42"/>
        <v>0</v>
      </c>
      <c r="O341" s="90">
        <f t="shared" si="42"/>
        <v>0</v>
      </c>
      <c r="P341" s="90">
        <f t="shared" si="42"/>
        <v>0</v>
      </c>
      <c r="Q341" s="90">
        <f t="shared" si="42"/>
        <v>0</v>
      </c>
      <c r="R341" s="686"/>
    </row>
    <row r="342" spans="1:18" ht="18" customHeight="1" x14ac:dyDescent="0.3">
      <c r="A342" s="204">
        <v>70</v>
      </c>
      <c r="B342" s="198" t="s">
        <v>1080</v>
      </c>
      <c r="C342" s="210">
        <f t="shared" ref="C342:Q342" si="43">C339-C340</f>
        <v>0</v>
      </c>
      <c r="D342" s="210">
        <f t="shared" si="43"/>
        <v>0</v>
      </c>
      <c r="E342" s="210">
        <f t="shared" si="43"/>
        <v>0</v>
      </c>
      <c r="F342" s="210">
        <f t="shared" si="43"/>
        <v>0</v>
      </c>
      <c r="G342" s="210">
        <f t="shared" si="43"/>
        <v>0</v>
      </c>
      <c r="H342" s="210">
        <f t="shared" si="43"/>
        <v>0</v>
      </c>
      <c r="I342" s="210">
        <f t="shared" si="43"/>
        <v>0</v>
      </c>
      <c r="J342" s="210">
        <f t="shared" si="43"/>
        <v>0</v>
      </c>
      <c r="K342" s="210">
        <f t="shared" si="43"/>
        <v>0</v>
      </c>
      <c r="L342" s="210">
        <f t="shared" si="43"/>
        <v>0</v>
      </c>
      <c r="M342" s="210">
        <f t="shared" si="43"/>
        <v>0</v>
      </c>
      <c r="N342" s="210">
        <f t="shared" si="43"/>
        <v>0</v>
      </c>
      <c r="O342" s="210">
        <f t="shared" si="43"/>
        <v>0</v>
      </c>
      <c r="P342" s="210">
        <f t="shared" si="43"/>
        <v>0</v>
      </c>
      <c r="Q342" s="210">
        <f t="shared" si="43"/>
        <v>0</v>
      </c>
      <c r="R342" s="686"/>
    </row>
    <row r="343" spans="1:18" ht="18" customHeight="1" x14ac:dyDescent="0.3">
      <c r="A343" s="204">
        <v>80</v>
      </c>
      <c r="B343" s="169" t="s">
        <v>1081</v>
      </c>
      <c r="C343" s="230">
        <v>0.1</v>
      </c>
      <c r="D343" s="230">
        <v>0.1</v>
      </c>
      <c r="E343" s="230">
        <v>0.1</v>
      </c>
      <c r="F343" s="230">
        <v>0.1</v>
      </c>
      <c r="G343" s="230">
        <v>0.1</v>
      </c>
      <c r="H343" s="230">
        <v>0.1</v>
      </c>
      <c r="I343" s="230">
        <v>0.1</v>
      </c>
      <c r="J343" s="230">
        <v>0.1</v>
      </c>
      <c r="K343" s="230">
        <v>0.1</v>
      </c>
      <c r="L343" s="230">
        <v>0.1</v>
      </c>
      <c r="M343" s="230">
        <v>0.1</v>
      </c>
      <c r="N343" s="230">
        <v>0.1</v>
      </c>
      <c r="O343" s="230">
        <v>0.1</v>
      </c>
      <c r="P343" s="230">
        <v>0.1</v>
      </c>
      <c r="Q343" s="230">
        <v>0.1</v>
      </c>
      <c r="R343" s="687"/>
    </row>
    <row r="344" spans="1:18" ht="18" customHeight="1" x14ac:dyDescent="0.3">
      <c r="A344" s="204">
        <v>90</v>
      </c>
      <c r="B344" s="169" t="s">
        <v>1082</v>
      </c>
      <c r="C344" s="90">
        <f t="shared" ref="C344:Q344" si="44">C343*C341</f>
        <v>0</v>
      </c>
      <c r="D344" s="90">
        <f t="shared" si="44"/>
        <v>0</v>
      </c>
      <c r="E344" s="90">
        <f t="shared" si="44"/>
        <v>0</v>
      </c>
      <c r="F344" s="90">
        <f t="shared" si="44"/>
        <v>0</v>
      </c>
      <c r="G344" s="90">
        <f t="shared" si="44"/>
        <v>0</v>
      </c>
      <c r="H344" s="90">
        <f t="shared" si="44"/>
        <v>0</v>
      </c>
      <c r="I344" s="90">
        <f t="shared" si="44"/>
        <v>0</v>
      </c>
      <c r="J344" s="90">
        <f t="shared" si="44"/>
        <v>0</v>
      </c>
      <c r="K344" s="90">
        <f t="shared" si="44"/>
        <v>0</v>
      </c>
      <c r="L344" s="90">
        <f t="shared" si="44"/>
        <v>0</v>
      </c>
      <c r="M344" s="90">
        <f t="shared" si="44"/>
        <v>0</v>
      </c>
      <c r="N344" s="90">
        <f t="shared" si="44"/>
        <v>0</v>
      </c>
      <c r="O344" s="90">
        <f t="shared" si="44"/>
        <v>0</v>
      </c>
      <c r="P344" s="90">
        <f t="shared" si="44"/>
        <v>0</v>
      </c>
      <c r="Q344" s="90">
        <f t="shared" si="44"/>
        <v>0</v>
      </c>
      <c r="R344" s="90">
        <f>SUM(C344:Q344)</f>
        <v>0</v>
      </c>
    </row>
    <row r="345" spans="1:18" ht="18" customHeight="1" x14ac:dyDescent="0.3">
      <c r="A345" s="204">
        <v>100</v>
      </c>
      <c r="B345" s="169" t="s">
        <v>1083</v>
      </c>
      <c r="C345" s="699"/>
      <c r="D345" s="699"/>
      <c r="E345" s="699"/>
      <c r="F345" s="90">
        <f>IF(ABS(SUMIF(C342:F342,"&gt;0"))&gt;ABS(SUMIF(C342:F342,"&lt;0")),ABS(SUMIF(C342:F342,"&lt;0")),ABS(SUMIF(C342:F342,"&gt;0")))</f>
        <v>0</v>
      </c>
      <c r="G345" s="688"/>
      <c r="H345" s="688"/>
      <c r="I345" s="90">
        <f>IF(ABS(SUMIF(G342:I342,"&gt;0"))&gt;ABS(SUMIF(G342:I342,"&lt;0")),ABS(SUMIF(G342:I342,"&lt;0")),ABS(SUMIF(G342:I342,"&gt;0")))</f>
        <v>0</v>
      </c>
      <c r="J345" s="688"/>
      <c r="K345" s="688"/>
      <c r="L345" s="688"/>
      <c r="M345" s="688"/>
      <c r="N345" s="688"/>
      <c r="O345" s="688"/>
      <c r="P345" s="688"/>
      <c r="Q345" s="90">
        <f>IF(ABS(SUMIF(J342:Q342,"&gt;0"))&lt;ABS(SUMIF(J342:Q342,"&lt;0")),ABS(SUMIF(J342:Q342,"&gt;0")),ABS(SUMIF(J342:Q342,"&lt;0")))</f>
        <v>0</v>
      </c>
      <c r="R345" s="683"/>
    </row>
    <row r="346" spans="1:18" ht="18" customHeight="1" x14ac:dyDescent="0.3">
      <c r="A346" s="204">
        <v>110</v>
      </c>
      <c r="B346" s="198" t="s">
        <v>1084</v>
      </c>
      <c r="C346" s="699"/>
      <c r="D346" s="699"/>
      <c r="E346" s="699"/>
      <c r="F346" s="210">
        <f>IF(ABS(SUMIF(C342:F342,"&gt;0"))&gt;ABS(SUMIF(C342:F342,"&lt;0")),ABS(SUMIF(C342:F342,"&gt;0"))-ABS(SUMIF(C342:F342,"&lt;0")),ABS(SUMIF(C342:F342,"&lt;0"))+ABS(SUMIF(C342:F342,"&gt;0")))</f>
        <v>0</v>
      </c>
      <c r="G346" s="688"/>
      <c r="H346" s="688"/>
      <c r="I346" s="210">
        <f>IF(ABS(SUMIF(G342:I342,"&gt;0"))&gt;ABS(SUMIF(G342:I342,"&gt;0")),SUMIF(G342:I342,"&gt;0")-SUMIF(G342:I342,"&lt;0"),SUMIF(G342:I342,"&lt;0")+SUMIF(G342:I342,"&gt;0"))</f>
        <v>0</v>
      </c>
      <c r="J346" s="688"/>
      <c r="K346" s="688"/>
      <c r="L346" s="688"/>
      <c r="M346" s="688"/>
      <c r="N346" s="688"/>
      <c r="O346" s="688"/>
      <c r="P346" s="688"/>
      <c r="Q346" s="210">
        <f>IF(ABS(SUMIF(J342:Q342,"&gt;0"))&lt;ABS(SUMIF(J342:Q342,"&lt;0")),SUMIF(J342:Q342,"&lt;0")-SUMIF(J342:Q342,"&gt;0"),SUMIF(J342:Q342,"&gt;0")+SUMIF(J342:Q342,"&lt;0"))</f>
        <v>0</v>
      </c>
      <c r="R346" s="686"/>
    </row>
    <row r="347" spans="1:18" ht="18" customHeight="1" x14ac:dyDescent="0.3">
      <c r="A347" s="204">
        <v>120</v>
      </c>
      <c r="B347" s="169" t="s">
        <v>1085</v>
      </c>
      <c r="C347" s="699"/>
      <c r="D347" s="699"/>
      <c r="E347" s="699"/>
      <c r="F347" s="230">
        <v>0.4</v>
      </c>
      <c r="G347" s="688"/>
      <c r="H347" s="688"/>
      <c r="I347" s="230">
        <v>0.3</v>
      </c>
      <c r="J347" s="688"/>
      <c r="K347" s="688"/>
      <c r="L347" s="688"/>
      <c r="M347" s="688"/>
      <c r="N347" s="688"/>
      <c r="O347" s="688"/>
      <c r="P347" s="688"/>
      <c r="Q347" s="230">
        <v>0.3</v>
      </c>
      <c r="R347" s="687"/>
    </row>
    <row r="348" spans="1:18" ht="18" customHeight="1" x14ac:dyDescent="0.3">
      <c r="A348" s="204">
        <v>130</v>
      </c>
      <c r="B348" s="169" t="s">
        <v>1086</v>
      </c>
      <c r="C348" s="699"/>
      <c r="D348" s="699"/>
      <c r="E348" s="699"/>
      <c r="F348" s="90">
        <f>F347*F345</f>
        <v>0</v>
      </c>
      <c r="G348" s="688"/>
      <c r="H348" s="688"/>
      <c r="I348" s="90">
        <f>I347*I345</f>
        <v>0</v>
      </c>
      <c r="J348" s="688"/>
      <c r="K348" s="688"/>
      <c r="L348" s="688"/>
      <c r="M348" s="688"/>
      <c r="N348" s="688"/>
      <c r="O348" s="688"/>
      <c r="P348" s="688"/>
      <c r="Q348" s="90">
        <f>Q347*Q345</f>
        <v>0</v>
      </c>
      <c r="R348" s="90">
        <f>SUM(C348:Q348)</f>
        <v>0</v>
      </c>
    </row>
    <row r="349" spans="1:18" ht="18" customHeight="1" x14ac:dyDescent="0.3">
      <c r="A349" s="204">
        <v>140</v>
      </c>
      <c r="B349" s="169" t="s">
        <v>1083</v>
      </c>
      <c r="C349" s="699"/>
      <c r="D349" s="699"/>
      <c r="E349" s="699"/>
      <c r="F349" s="688"/>
      <c r="G349" s="688"/>
      <c r="H349" s="688"/>
      <c r="I349" s="90">
        <f>IF(OR(AND(F346&gt;0,I346&gt;0),AND(F346&lt;0,I346&lt;0)),0,IF(ABS(F346)&lt;ABS(I346),ABS(F346),ABS(I346)))</f>
        <v>0</v>
      </c>
      <c r="J349" s="688"/>
      <c r="K349" s="688"/>
      <c r="L349" s="688"/>
      <c r="M349" s="688"/>
      <c r="N349" s="688"/>
      <c r="O349" s="688"/>
      <c r="P349" s="688"/>
      <c r="Q349" s="90">
        <f>IF(OR(AND(Q346&gt;0,I346&gt;0),AND(Q346&lt;0,I346&lt;0)),0,IF(ABS(I346)&lt;ABS(Q346),ABS(I346),ABS(Q346)))</f>
        <v>0</v>
      </c>
      <c r="R349" s="683"/>
    </row>
    <row r="350" spans="1:18" ht="18" customHeight="1" x14ac:dyDescent="0.3">
      <c r="A350" s="204">
        <v>150</v>
      </c>
      <c r="B350" s="198" t="s">
        <v>1084</v>
      </c>
      <c r="C350" s="699"/>
      <c r="D350" s="699"/>
      <c r="E350" s="699"/>
      <c r="F350" s="688"/>
      <c r="G350" s="688"/>
      <c r="H350" s="688"/>
      <c r="I350" s="210">
        <f>IF(ABS(F346)&gt;ABS(I346),(F346)+(I346),(I346)+(F346))</f>
        <v>0</v>
      </c>
      <c r="J350" s="688"/>
      <c r="K350" s="688"/>
      <c r="L350" s="688"/>
      <c r="M350" s="688"/>
      <c r="N350" s="688"/>
      <c r="O350" s="688"/>
      <c r="P350" s="688"/>
      <c r="Q350" s="210">
        <f>IF(ABS(I346)&gt;ABS(Q346),(I346)+(Q346),(Q346)+(I346))</f>
        <v>0</v>
      </c>
      <c r="R350" s="686"/>
    </row>
    <row r="351" spans="1:18" ht="18" customHeight="1" x14ac:dyDescent="0.3">
      <c r="A351" s="204">
        <v>160</v>
      </c>
      <c r="B351" s="169" t="s">
        <v>1087</v>
      </c>
      <c r="C351" s="699"/>
      <c r="D351" s="699"/>
      <c r="E351" s="699"/>
      <c r="F351" s="688"/>
      <c r="G351" s="688"/>
      <c r="H351" s="688"/>
      <c r="I351" s="230">
        <v>0.4</v>
      </c>
      <c r="J351" s="688"/>
      <c r="K351" s="688"/>
      <c r="L351" s="688"/>
      <c r="M351" s="688"/>
      <c r="N351" s="688"/>
      <c r="O351" s="688"/>
      <c r="P351" s="688"/>
      <c r="Q351" s="230">
        <v>0.4</v>
      </c>
      <c r="R351" s="687"/>
    </row>
    <row r="352" spans="1:18" ht="18" customHeight="1" x14ac:dyDescent="0.3">
      <c r="A352" s="204">
        <v>170</v>
      </c>
      <c r="B352" s="169" t="s">
        <v>1088</v>
      </c>
      <c r="C352" s="699"/>
      <c r="D352" s="699"/>
      <c r="E352" s="699"/>
      <c r="F352" s="688"/>
      <c r="G352" s="688"/>
      <c r="H352" s="688"/>
      <c r="I352" s="90">
        <f>I351*I349</f>
        <v>0</v>
      </c>
      <c r="J352" s="688"/>
      <c r="K352" s="688"/>
      <c r="L352" s="688"/>
      <c r="M352" s="688"/>
      <c r="N352" s="688"/>
      <c r="O352" s="688"/>
      <c r="P352" s="688"/>
      <c r="Q352" s="90">
        <f>Q351*Q349</f>
        <v>0</v>
      </c>
      <c r="R352" s="90">
        <f>SUM(C352:Q352)</f>
        <v>0</v>
      </c>
    </row>
    <row r="353" spans="1:18" ht="18" customHeight="1" x14ac:dyDescent="0.3">
      <c r="A353" s="204">
        <v>180</v>
      </c>
      <c r="B353" s="169" t="s">
        <v>1083</v>
      </c>
      <c r="C353" s="699"/>
      <c r="D353" s="699"/>
      <c r="E353" s="699"/>
      <c r="F353" s="688"/>
      <c r="G353" s="688"/>
      <c r="H353" s="688"/>
      <c r="I353" s="688"/>
      <c r="J353" s="688"/>
      <c r="K353" s="688"/>
      <c r="L353" s="688"/>
      <c r="M353" s="688"/>
      <c r="N353" s="688"/>
      <c r="O353" s="688"/>
      <c r="P353" s="688"/>
      <c r="Q353" s="90">
        <f>IF(OR(AND(F346&lt;0,Q346&lt;0),AND(F346&gt;0,Q346&gt;0)),0,IF(ABS(Q346)&lt;ABS(F346),ABS(Q346),ABS(F346)))</f>
        <v>0</v>
      </c>
      <c r="R353" s="683"/>
    </row>
    <row r="354" spans="1:18" ht="18" customHeight="1" x14ac:dyDescent="0.3">
      <c r="A354" s="204">
        <v>190</v>
      </c>
      <c r="B354" s="198" t="s">
        <v>1084</v>
      </c>
      <c r="C354" s="699"/>
      <c r="D354" s="699"/>
      <c r="E354" s="699"/>
      <c r="F354" s="688"/>
      <c r="G354" s="688"/>
      <c r="H354" s="688"/>
      <c r="I354" s="688"/>
      <c r="J354" s="688"/>
      <c r="K354" s="688"/>
      <c r="L354" s="688"/>
      <c r="M354" s="688"/>
      <c r="N354" s="688"/>
      <c r="O354" s="688"/>
      <c r="P354" s="688"/>
      <c r="Q354" s="210">
        <f>IF(ABS(Q350)&gt;ABS(F346),(Q350)+(F346),(F346)+(Q350))</f>
        <v>0</v>
      </c>
      <c r="R354" s="686"/>
    </row>
    <row r="355" spans="1:18" ht="18" customHeight="1" x14ac:dyDescent="0.3">
      <c r="A355" s="204">
        <v>200</v>
      </c>
      <c r="B355" s="169" t="s">
        <v>1089</v>
      </c>
      <c r="C355" s="699"/>
      <c r="D355" s="699"/>
      <c r="E355" s="699"/>
      <c r="F355" s="688"/>
      <c r="G355" s="688"/>
      <c r="H355" s="688"/>
      <c r="I355" s="688"/>
      <c r="J355" s="688"/>
      <c r="K355" s="688"/>
      <c r="L355" s="688"/>
      <c r="M355" s="688"/>
      <c r="N355" s="688"/>
      <c r="O355" s="688"/>
      <c r="P355" s="688"/>
      <c r="Q355" s="230">
        <v>1</v>
      </c>
      <c r="R355" s="687"/>
    </row>
    <row r="356" spans="1:18" ht="18" customHeight="1" x14ac:dyDescent="0.3">
      <c r="A356" s="204">
        <v>210</v>
      </c>
      <c r="B356" s="169" t="s">
        <v>1090</v>
      </c>
      <c r="C356" s="699"/>
      <c r="D356" s="699"/>
      <c r="E356" s="699"/>
      <c r="F356" s="688"/>
      <c r="G356" s="688"/>
      <c r="H356" s="688"/>
      <c r="I356" s="688"/>
      <c r="J356" s="688"/>
      <c r="K356" s="688"/>
      <c r="L356" s="688"/>
      <c r="M356" s="688"/>
      <c r="N356" s="688"/>
      <c r="O356" s="688"/>
      <c r="P356" s="688"/>
      <c r="Q356" s="90">
        <f>Q355*Q353</f>
        <v>0</v>
      </c>
      <c r="R356" s="90">
        <f>Q356</f>
        <v>0</v>
      </c>
    </row>
    <row r="357" spans="1:18" ht="18" customHeight="1" x14ac:dyDescent="0.3">
      <c r="A357" s="204">
        <v>220</v>
      </c>
      <c r="B357" s="169" t="s">
        <v>1091</v>
      </c>
      <c r="C357" s="699"/>
      <c r="D357" s="699"/>
      <c r="E357" s="699"/>
      <c r="F357" s="688"/>
      <c r="G357" s="688"/>
      <c r="H357" s="688"/>
      <c r="I357" s="688"/>
      <c r="J357" s="688"/>
      <c r="K357" s="688"/>
      <c r="L357" s="688"/>
      <c r="M357" s="688"/>
      <c r="N357" s="688"/>
      <c r="O357" s="688"/>
      <c r="P357" s="688"/>
      <c r="Q357" s="688"/>
      <c r="R357" s="90">
        <f>ABS(SUM(C342:Q342))</f>
        <v>0</v>
      </c>
    </row>
    <row r="358" spans="1:18" ht="18" customHeight="1" x14ac:dyDescent="0.3">
      <c r="A358" s="204">
        <v>230</v>
      </c>
      <c r="B358" s="153" t="s">
        <v>1092</v>
      </c>
      <c r="C358" s="169"/>
      <c r="D358" s="169"/>
      <c r="E358" s="213"/>
      <c r="F358" s="690"/>
      <c r="G358" s="690"/>
      <c r="H358" s="690"/>
      <c r="I358" s="690"/>
      <c r="J358" s="690"/>
      <c r="K358" s="690"/>
      <c r="L358" s="690"/>
      <c r="M358" s="690"/>
      <c r="N358" s="690"/>
      <c r="O358" s="690"/>
      <c r="P358" s="690"/>
      <c r="Q358" s="690"/>
      <c r="R358" s="90">
        <f>R344+R348+R352+R356+R357</f>
        <v>0</v>
      </c>
    </row>
    <row r="359" spans="1:18" ht="12.75" customHeight="1" x14ac:dyDescent="0.3">
      <c r="A359" s="227"/>
      <c r="B359" s="227"/>
      <c r="C359" s="227"/>
      <c r="D359" s="227"/>
      <c r="E359" s="227"/>
      <c r="F359" s="227"/>
      <c r="G359" s="227"/>
      <c r="H359" s="227"/>
      <c r="I359" s="227"/>
      <c r="J359" s="227"/>
      <c r="K359" s="227"/>
      <c r="L359" s="227"/>
      <c r="M359" s="227"/>
      <c r="N359" s="227"/>
      <c r="O359" s="227"/>
      <c r="P359" s="227"/>
      <c r="Q359" s="227"/>
      <c r="R359" s="227"/>
    </row>
    <row r="360" spans="1:18" ht="12.75" customHeight="1" x14ac:dyDescent="0.3">
      <c r="A360" s="227"/>
      <c r="B360" s="227"/>
      <c r="C360" s="227"/>
      <c r="D360" s="227"/>
      <c r="E360" s="227"/>
      <c r="F360" s="227"/>
      <c r="G360" s="227"/>
      <c r="H360" s="227"/>
      <c r="I360" s="227"/>
      <c r="J360" s="227"/>
      <c r="K360" s="227"/>
      <c r="L360" s="227"/>
      <c r="M360" s="227"/>
      <c r="N360" s="227"/>
      <c r="O360" s="227"/>
      <c r="P360" s="227"/>
      <c r="Q360" s="227"/>
      <c r="R360" s="227"/>
    </row>
    <row r="361" spans="1:18" ht="16.5" customHeight="1" x14ac:dyDescent="0.35">
      <c r="A361" s="2" t="s">
        <v>421</v>
      </c>
      <c r="B361" s="3"/>
      <c r="C361" s="3"/>
      <c r="D361" s="222"/>
      <c r="E361" s="214"/>
      <c r="F361" s="236"/>
      <c r="G361" s="214"/>
      <c r="H361" s="214"/>
      <c r="I361" s="214"/>
      <c r="J361" s="214"/>
      <c r="K361" s="214"/>
      <c r="L361" s="214"/>
      <c r="M361" s="214"/>
      <c r="N361" s="214"/>
      <c r="O361" s="214"/>
      <c r="P361" s="214"/>
      <c r="Q361" s="214"/>
      <c r="R361" s="84" t="s">
        <v>1023</v>
      </c>
    </row>
    <row r="362" spans="1:18" ht="16.5" customHeight="1" x14ac:dyDescent="0.3">
      <c r="A362" s="221"/>
      <c r="B362" s="3"/>
      <c r="C362" s="3"/>
      <c r="D362" s="214"/>
      <c r="E362" s="222"/>
      <c r="F362" s="214"/>
      <c r="G362" s="197"/>
      <c r="H362" s="66"/>
      <c r="I362" s="197"/>
      <c r="J362" s="214"/>
      <c r="K362" s="214"/>
      <c r="L362" s="214"/>
      <c r="M362" s="214"/>
      <c r="N362" s="214"/>
      <c r="O362" s="214"/>
      <c r="P362" s="214"/>
      <c r="Q362" s="214"/>
      <c r="R362" s="7"/>
    </row>
    <row r="363" spans="1:18" ht="16.5" customHeight="1" x14ac:dyDescent="0.35">
      <c r="A363" s="221" t="s">
        <v>1</v>
      </c>
      <c r="B363" s="3"/>
      <c r="C363" s="3"/>
      <c r="D363" s="3"/>
      <c r="E363" s="66"/>
      <c r="F363" s="214"/>
      <c r="G363" s="66"/>
      <c r="H363" s="66"/>
      <c r="I363" s="214"/>
      <c r="J363" s="66"/>
      <c r="K363" s="214"/>
      <c r="L363" s="214"/>
      <c r="M363" s="214"/>
      <c r="N363" s="214"/>
      <c r="O363" s="214"/>
      <c r="P363" s="214"/>
      <c r="Q363" s="214"/>
      <c r="R363" s="4" t="s">
        <v>992</v>
      </c>
    </row>
    <row r="364" spans="1:18" ht="16.5" customHeight="1" x14ac:dyDescent="0.35">
      <c r="A364" s="5"/>
      <c r="B364" s="66"/>
      <c r="C364" s="66"/>
      <c r="D364" s="3"/>
      <c r="E364" s="66"/>
      <c r="F364" s="214"/>
      <c r="G364" s="66"/>
      <c r="H364" s="66"/>
      <c r="I364" s="197"/>
      <c r="J364" s="66"/>
      <c r="K364" s="214"/>
      <c r="L364" s="214"/>
      <c r="M364" s="214"/>
      <c r="N364" s="214"/>
      <c r="O364" s="214"/>
      <c r="P364" s="214"/>
      <c r="Q364" s="214"/>
      <c r="R364" s="84" t="s">
        <v>1024</v>
      </c>
    </row>
    <row r="365" spans="1:18" ht="16.5" customHeight="1" x14ac:dyDescent="0.3">
      <c r="A365" s="221" t="s">
        <v>3</v>
      </c>
      <c r="B365" s="66"/>
      <c r="C365" s="66"/>
      <c r="D365" s="3"/>
      <c r="E365" s="66"/>
      <c r="F365" s="3"/>
      <c r="G365" s="214"/>
      <c r="H365" s="66"/>
      <c r="I365" s="3"/>
      <c r="J365" s="66"/>
      <c r="K365" s="214"/>
      <c r="L365" s="214"/>
      <c r="M365" s="214"/>
      <c r="N365" s="214"/>
      <c r="O365" s="214"/>
      <c r="P365" s="214"/>
      <c r="Q365" s="214"/>
      <c r="R365" s="7" t="s">
        <v>2</v>
      </c>
    </row>
    <row r="366" spans="1:18" ht="16.5" customHeight="1" x14ac:dyDescent="0.3">
      <c r="A366" s="8"/>
      <c r="B366" s="3"/>
      <c r="C366" s="3"/>
      <c r="D366" s="3"/>
      <c r="E366" s="66"/>
      <c r="F366" s="3"/>
      <c r="G366" s="66"/>
      <c r="H366" s="66"/>
      <c r="I366" s="3"/>
      <c r="J366" s="66"/>
      <c r="K366" s="214"/>
      <c r="L366" s="214"/>
      <c r="M366" s="214"/>
      <c r="N366" s="214"/>
      <c r="O366" s="214"/>
      <c r="P366" s="214"/>
      <c r="Q366" s="214"/>
      <c r="R366" s="7" t="s">
        <v>4</v>
      </c>
    </row>
    <row r="367" spans="1:18" ht="18.75" customHeight="1" x14ac:dyDescent="0.3">
      <c r="A367" s="214"/>
      <c r="B367" s="214"/>
      <c r="C367" s="214"/>
      <c r="D367" s="214"/>
      <c r="E367" s="214"/>
      <c r="F367" s="214"/>
      <c r="G367" s="214"/>
      <c r="H367" s="214"/>
      <c r="I367" s="214"/>
      <c r="J367" s="214"/>
      <c r="K367" s="214"/>
      <c r="L367" s="214"/>
      <c r="M367" s="560" t="s">
        <v>5</v>
      </c>
      <c r="N367" s="603"/>
      <c r="O367" s="695"/>
      <c r="P367" s="668"/>
      <c r="Q367" s="628"/>
      <c r="R367" s="676"/>
    </row>
    <row r="368" spans="1:18" ht="18.75" customHeight="1" x14ac:dyDescent="0.3">
      <c r="A368" s="214"/>
      <c r="B368" s="214"/>
      <c r="C368" s="214"/>
      <c r="D368" s="214"/>
      <c r="E368" s="214"/>
      <c r="F368" s="214"/>
      <c r="G368" s="214"/>
      <c r="H368" s="214"/>
      <c r="I368" s="214"/>
      <c r="J368" s="214"/>
      <c r="K368" s="214"/>
      <c r="L368" s="214"/>
      <c r="M368" s="560" t="s">
        <v>6</v>
      </c>
      <c r="N368" s="603"/>
      <c r="O368" s="593"/>
      <c r="P368" s="545"/>
      <c r="Q368" s="628"/>
      <c r="R368" s="676"/>
    </row>
    <row r="369" spans="1:18" ht="18.75" customHeight="1" x14ac:dyDescent="0.3">
      <c r="A369" s="670" t="s">
        <v>1025</v>
      </c>
      <c r="B369" s="677"/>
      <c r="C369" s="678"/>
      <c r="D369" s="90">
        <f>'SS 1B Capital'!F61</f>
        <v>0</v>
      </c>
      <c r="E369" s="214"/>
      <c r="F369" s="214"/>
      <c r="G369" s="214"/>
      <c r="H369" s="214"/>
      <c r="I369" s="214"/>
      <c r="J369" s="224"/>
      <c r="K369" s="214"/>
      <c r="L369" s="214"/>
      <c r="M369" s="560" t="s">
        <v>8</v>
      </c>
      <c r="N369" s="603"/>
      <c r="O369" s="594"/>
      <c r="P369" s="545"/>
      <c r="Q369" s="628"/>
      <c r="R369" s="676"/>
    </row>
    <row r="370" spans="1:18" ht="18.75" customHeight="1" x14ac:dyDescent="0.3">
      <c r="A370" s="670" t="s">
        <v>1026</v>
      </c>
      <c r="B370" s="677" t="s">
        <v>1027</v>
      </c>
      <c r="C370" s="678" t="s">
        <v>1027</v>
      </c>
      <c r="D370" s="90">
        <f>D369*0.0025</f>
        <v>0</v>
      </c>
      <c r="E370" s="214"/>
      <c r="F370" s="214"/>
      <c r="G370" s="214"/>
      <c r="H370" s="214"/>
      <c r="I370" s="214"/>
      <c r="J370" s="214"/>
      <c r="K370" s="214"/>
      <c r="L370" s="214"/>
      <c r="M370" s="578" t="s">
        <v>1028</v>
      </c>
      <c r="N370" s="696"/>
      <c r="O370" s="593"/>
      <c r="P370" s="545"/>
      <c r="Q370" s="628"/>
      <c r="R370" s="676"/>
    </row>
    <row r="371" spans="1:18" ht="18" customHeight="1" x14ac:dyDescent="0.3">
      <c r="A371" s="198" t="s">
        <v>1029</v>
      </c>
      <c r="B371" s="169"/>
      <c r="C371" s="662" t="s">
        <v>1030</v>
      </c>
      <c r="D371" s="663"/>
      <c r="E371" s="663"/>
      <c r="F371" s="664"/>
      <c r="G371" s="662" t="s">
        <v>1031</v>
      </c>
      <c r="H371" s="663"/>
      <c r="I371" s="664"/>
      <c r="J371" s="662" t="s">
        <v>1032</v>
      </c>
      <c r="K371" s="663"/>
      <c r="L371" s="663"/>
      <c r="M371" s="663"/>
      <c r="N371" s="663"/>
      <c r="O371" s="663"/>
      <c r="P371" s="663"/>
      <c r="Q371" s="664"/>
      <c r="R371" s="665" t="s">
        <v>1033</v>
      </c>
    </row>
    <row r="372" spans="1:18" ht="18" customHeight="1" x14ac:dyDescent="0.3">
      <c r="A372" s="199"/>
      <c r="B372" s="199" t="s">
        <v>1034</v>
      </c>
      <c r="C372" s="200" t="s">
        <v>1035</v>
      </c>
      <c r="D372" s="200" t="s">
        <v>1036</v>
      </c>
      <c r="E372" s="200" t="s">
        <v>1037</v>
      </c>
      <c r="F372" s="200" t="s">
        <v>1038</v>
      </c>
      <c r="G372" s="200" t="s">
        <v>1039</v>
      </c>
      <c r="H372" s="200" t="s">
        <v>1040</v>
      </c>
      <c r="I372" s="200" t="s">
        <v>1041</v>
      </c>
      <c r="J372" s="200" t="s">
        <v>1042</v>
      </c>
      <c r="K372" s="200" t="s">
        <v>1043</v>
      </c>
      <c r="L372" s="200" t="s">
        <v>1044</v>
      </c>
      <c r="M372" s="200" t="s">
        <v>1045</v>
      </c>
      <c r="N372" s="200" t="s">
        <v>1046</v>
      </c>
      <c r="O372" s="200" t="s">
        <v>1047</v>
      </c>
      <c r="P372" s="200" t="s">
        <v>1048</v>
      </c>
      <c r="Q372" s="200" t="s">
        <v>1049</v>
      </c>
      <c r="R372" s="666"/>
    </row>
    <row r="373" spans="1:18" ht="18" customHeight="1" x14ac:dyDescent="0.3">
      <c r="A373" s="201"/>
      <c r="B373" s="201" t="s">
        <v>1050</v>
      </c>
      <c r="C373" s="202" t="s">
        <v>1035</v>
      </c>
      <c r="D373" s="202" t="s">
        <v>1036</v>
      </c>
      <c r="E373" s="202" t="s">
        <v>1037</v>
      </c>
      <c r="F373" s="202" t="s">
        <v>1038</v>
      </c>
      <c r="G373" s="202" t="s">
        <v>1051</v>
      </c>
      <c r="H373" s="202" t="s">
        <v>1052</v>
      </c>
      <c r="I373" s="202" t="s">
        <v>1053</v>
      </c>
      <c r="J373" s="202" t="s">
        <v>1054</v>
      </c>
      <c r="K373" s="202" t="s">
        <v>1055</v>
      </c>
      <c r="L373" s="202" t="s">
        <v>1056</v>
      </c>
      <c r="M373" s="202" t="s">
        <v>1057</v>
      </c>
      <c r="N373" s="202" t="s">
        <v>1058</v>
      </c>
      <c r="O373" s="202" t="s">
        <v>1049</v>
      </c>
      <c r="P373" s="202"/>
      <c r="Q373" s="202"/>
      <c r="R373" s="667"/>
    </row>
    <row r="374" spans="1:18" ht="18" customHeight="1" x14ac:dyDescent="0.3">
      <c r="A374" s="153" t="s">
        <v>1059</v>
      </c>
      <c r="B374" s="169"/>
      <c r="C374" s="163" t="s">
        <v>680</v>
      </c>
      <c r="D374" s="163" t="s">
        <v>681</v>
      </c>
      <c r="E374" s="163" t="s">
        <v>1060</v>
      </c>
      <c r="F374" s="163" t="s">
        <v>1061</v>
      </c>
      <c r="G374" s="163" t="s">
        <v>1062</v>
      </c>
      <c r="H374" s="163" t="s">
        <v>1063</v>
      </c>
      <c r="I374" s="163" t="s">
        <v>1064</v>
      </c>
      <c r="J374" s="163" t="s">
        <v>1065</v>
      </c>
      <c r="K374" s="163" t="s">
        <v>1066</v>
      </c>
      <c r="L374" s="163" t="s">
        <v>1067</v>
      </c>
      <c r="M374" s="163" t="s">
        <v>1068</v>
      </c>
      <c r="N374" s="163" t="s">
        <v>1069</v>
      </c>
      <c r="O374" s="163" t="s">
        <v>1070</v>
      </c>
      <c r="P374" s="163" t="s">
        <v>1071</v>
      </c>
      <c r="Q374" s="163" t="s">
        <v>17</v>
      </c>
      <c r="R374" s="163" t="s">
        <v>1072</v>
      </c>
    </row>
    <row r="375" spans="1:18" ht="18" customHeight="1" x14ac:dyDescent="0.3">
      <c r="A375" s="169"/>
      <c r="B375" s="169" t="s">
        <v>1073</v>
      </c>
      <c r="C375" s="203"/>
      <c r="D375" s="203"/>
      <c r="E375" s="203"/>
      <c r="F375" s="203"/>
      <c r="G375" s="203"/>
      <c r="H375" s="203"/>
      <c r="I375" s="203"/>
      <c r="J375" s="203"/>
      <c r="K375" s="203"/>
      <c r="L375" s="203"/>
      <c r="M375" s="203"/>
      <c r="N375" s="203"/>
      <c r="O375" s="203"/>
      <c r="P375" s="203"/>
      <c r="Q375" s="203"/>
      <c r="R375" s="128"/>
    </row>
    <row r="376" spans="1:18" ht="18" customHeight="1" x14ac:dyDescent="0.3">
      <c r="A376" s="204">
        <v>10</v>
      </c>
      <c r="B376" s="169" t="s">
        <v>1074</v>
      </c>
      <c r="C376" s="205"/>
      <c r="D376" s="205"/>
      <c r="E376" s="205"/>
      <c r="F376" s="205"/>
      <c r="G376" s="205"/>
      <c r="H376" s="205"/>
      <c r="I376" s="205"/>
      <c r="J376" s="205"/>
      <c r="K376" s="205"/>
      <c r="L376" s="205"/>
      <c r="M376" s="205"/>
      <c r="N376" s="205"/>
      <c r="O376" s="205"/>
      <c r="P376" s="205"/>
      <c r="Q376" s="205"/>
      <c r="R376" s="683"/>
    </row>
    <row r="377" spans="1:18" ht="18" customHeight="1" x14ac:dyDescent="0.3">
      <c r="A377" s="204">
        <v>20</v>
      </c>
      <c r="B377" s="169" t="s">
        <v>1075</v>
      </c>
      <c r="C377" s="205"/>
      <c r="D377" s="205"/>
      <c r="E377" s="205"/>
      <c r="F377" s="205"/>
      <c r="G377" s="205"/>
      <c r="H377" s="205"/>
      <c r="I377" s="205"/>
      <c r="J377" s="205"/>
      <c r="K377" s="205"/>
      <c r="L377" s="205"/>
      <c r="M377" s="205"/>
      <c r="N377" s="205"/>
      <c r="O377" s="205"/>
      <c r="P377" s="205"/>
      <c r="Q377" s="205"/>
      <c r="R377" s="686"/>
    </row>
    <row r="378" spans="1:18" ht="18" customHeight="1" x14ac:dyDescent="0.3">
      <c r="A378" s="204">
        <v>30</v>
      </c>
      <c r="B378" s="169" t="s">
        <v>1076</v>
      </c>
      <c r="C378" s="230">
        <v>0</v>
      </c>
      <c r="D378" s="230">
        <v>2E-3</v>
      </c>
      <c r="E378" s="230">
        <v>4.0000000000000001E-3</v>
      </c>
      <c r="F378" s="230">
        <v>7.0000000000000001E-3</v>
      </c>
      <c r="G378" s="230">
        <v>1.2500000000000001E-2</v>
      </c>
      <c r="H378" s="230">
        <v>1.7500000000000002E-2</v>
      </c>
      <c r="I378" s="230">
        <v>2.2499999999999999E-2</v>
      </c>
      <c r="J378" s="230">
        <v>2.75E-2</v>
      </c>
      <c r="K378" s="230">
        <v>3.2500000000000001E-2</v>
      </c>
      <c r="L378" s="230">
        <v>3.7499999999999999E-2</v>
      </c>
      <c r="M378" s="231">
        <v>4.4999999999999998E-2</v>
      </c>
      <c r="N378" s="230">
        <v>5.2499999999999998E-2</v>
      </c>
      <c r="O378" s="230">
        <v>0.06</v>
      </c>
      <c r="P378" s="230">
        <v>0.08</v>
      </c>
      <c r="Q378" s="230">
        <v>0.125</v>
      </c>
      <c r="R378" s="686"/>
    </row>
    <row r="379" spans="1:18" ht="18" customHeight="1" x14ac:dyDescent="0.3">
      <c r="A379" s="204">
        <v>40</v>
      </c>
      <c r="B379" s="169" t="s">
        <v>1077</v>
      </c>
      <c r="C379" s="90">
        <f t="shared" ref="C379:Q379" si="45">C378*C376</f>
        <v>0</v>
      </c>
      <c r="D379" s="90">
        <f t="shared" si="45"/>
        <v>0</v>
      </c>
      <c r="E379" s="90">
        <f t="shared" si="45"/>
        <v>0</v>
      </c>
      <c r="F379" s="90">
        <f t="shared" si="45"/>
        <v>0</v>
      </c>
      <c r="G379" s="90">
        <f t="shared" si="45"/>
        <v>0</v>
      </c>
      <c r="H379" s="90">
        <f t="shared" si="45"/>
        <v>0</v>
      </c>
      <c r="I379" s="90">
        <f t="shared" si="45"/>
        <v>0</v>
      </c>
      <c r="J379" s="90">
        <f t="shared" si="45"/>
        <v>0</v>
      </c>
      <c r="K379" s="90">
        <f t="shared" si="45"/>
        <v>0</v>
      </c>
      <c r="L379" s="90">
        <f t="shared" si="45"/>
        <v>0</v>
      </c>
      <c r="M379" s="90">
        <f t="shared" si="45"/>
        <v>0</v>
      </c>
      <c r="N379" s="90">
        <f t="shared" si="45"/>
        <v>0</v>
      </c>
      <c r="O379" s="90">
        <f t="shared" si="45"/>
        <v>0</v>
      </c>
      <c r="P379" s="90">
        <f t="shared" si="45"/>
        <v>0</v>
      </c>
      <c r="Q379" s="90">
        <f t="shared" si="45"/>
        <v>0</v>
      </c>
      <c r="R379" s="686"/>
    </row>
    <row r="380" spans="1:18" ht="18" customHeight="1" x14ac:dyDescent="0.3">
      <c r="A380" s="204">
        <v>50</v>
      </c>
      <c r="B380" s="169" t="s">
        <v>1078</v>
      </c>
      <c r="C380" s="90">
        <f t="shared" ref="C380:Q380" si="46">C378*C377</f>
        <v>0</v>
      </c>
      <c r="D380" s="90">
        <f t="shared" si="46"/>
        <v>0</v>
      </c>
      <c r="E380" s="90">
        <f t="shared" si="46"/>
        <v>0</v>
      </c>
      <c r="F380" s="90">
        <f t="shared" si="46"/>
        <v>0</v>
      </c>
      <c r="G380" s="90">
        <f t="shared" si="46"/>
        <v>0</v>
      </c>
      <c r="H380" s="90">
        <f t="shared" si="46"/>
        <v>0</v>
      </c>
      <c r="I380" s="90">
        <f t="shared" si="46"/>
        <v>0</v>
      </c>
      <c r="J380" s="90">
        <f t="shared" si="46"/>
        <v>0</v>
      </c>
      <c r="K380" s="90">
        <f t="shared" si="46"/>
        <v>0</v>
      </c>
      <c r="L380" s="90">
        <f t="shared" si="46"/>
        <v>0</v>
      </c>
      <c r="M380" s="90">
        <f t="shared" si="46"/>
        <v>0</v>
      </c>
      <c r="N380" s="90">
        <f t="shared" si="46"/>
        <v>0</v>
      </c>
      <c r="O380" s="90">
        <f t="shared" si="46"/>
        <v>0</v>
      </c>
      <c r="P380" s="90">
        <f t="shared" si="46"/>
        <v>0</v>
      </c>
      <c r="Q380" s="90">
        <f t="shared" si="46"/>
        <v>0</v>
      </c>
      <c r="R380" s="686"/>
    </row>
    <row r="381" spans="1:18" ht="18" customHeight="1" x14ac:dyDescent="0.3">
      <c r="A381" s="204">
        <v>60</v>
      </c>
      <c r="B381" s="169" t="s">
        <v>1079</v>
      </c>
      <c r="C381" s="90">
        <f t="shared" ref="C381:Q381" si="47">IF(ABS(C379)&gt;ABS(C380),ABS(C380),ABS(C379))</f>
        <v>0</v>
      </c>
      <c r="D381" s="90">
        <f t="shared" si="47"/>
        <v>0</v>
      </c>
      <c r="E381" s="90">
        <f t="shared" si="47"/>
        <v>0</v>
      </c>
      <c r="F381" s="90">
        <f t="shared" si="47"/>
        <v>0</v>
      </c>
      <c r="G381" s="90">
        <f t="shared" si="47"/>
        <v>0</v>
      </c>
      <c r="H381" s="90">
        <f t="shared" si="47"/>
        <v>0</v>
      </c>
      <c r="I381" s="90">
        <f t="shared" si="47"/>
        <v>0</v>
      </c>
      <c r="J381" s="90">
        <f t="shared" si="47"/>
        <v>0</v>
      </c>
      <c r="K381" s="90">
        <f t="shared" si="47"/>
        <v>0</v>
      </c>
      <c r="L381" s="90">
        <f t="shared" si="47"/>
        <v>0</v>
      </c>
      <c r="M381" s="90">
        <f t="shared" si="47"/>
        <v>0</v>
      </c>
      <c r="N381" s="90">
        <f t="shared" si="47"/>
        <v>0</v>
      </c>
      <c r="O381" s="90">
        <f t="shared" si="47"/>
        <v>0</v>
      </c>
      <c r="P381" s="90">
        <f t="shared" si="47"/>
        <v>0</v>
      </c>
      <c r="Q381" s="90">
        <f t="shared" si="47"/>
        <v>0</v>
      </c>
      <c r="R381" s="686"/>
    </row>
    <row r="382" spans="1:18" ht="18" customHeight="1" x14ac:dyDescent="0.3">
      <c r="A382" s="204">
        <v>70</v>
      </c>
      <c r="B382" s="198" t="s">
        <v>1080</v>
      </c>
      <c r="C382" s="210">
        <f t="shared" ref="C382:Q382" si="48">C379-C380</f>
        <v>0</v>
      </c>
      <c r="D382" s="210">
        <f t="shared" si="48"/>
        <v>0</v>
      </c>
      <c r="E382" s="210">
        <f t="shared" si="48"/>
        <v>0</v>
      </c>
      <c r="F382" s="210">
        <f t="shared" si="48"/>
        <v>0</v>
      </c>
      <c r="G382" s="210">
        <f t="shared" si="48"/>
        <v>0</v>
      </c>
      <c r="H382" s="210">
        <f t="shared" si="48"/>
        <v>0</v>
      </c>
      <c r="I382" s="210">
        <f t="shared" si="48"/>
        <v>0</v>
      </c>
      <c r="J382" s="210">
        <f t="shared" si="48"/>
        <v>0</v>
      </c>
      <c r="K382" s="210">
        <f t="shared" si="48"/>
        <v>0</v>
      </c>
      <c r="L382" s="210">
        <f t="shared" si="48"/>
        <v>0</v>
      </c>
      <c r="M382" s="210">
        <f t="shared" si="48"/>
        <v>0</v>
      </c>
      <c r="N382" s="210">
        <f t="shared" si="48"/>
        <v>0</v>
      </c>
      <c r="O382" s="210">
        <f t="shared" si="48"/>
        <v>0</v>
      </c>
      <c r="P382" s="210">
        <f t="shared" si="48"/>
        <v>0</v>
      </c>
      <c r="Q382" s="210">
        <f t="shared" si="48"/>
        <v>0</v>
      </c>
      <c r="R382" s="686"/>
    </row>
    <row r="383" spans="1:18" ht="18" customHeight="1" x14ac:dyDescent="0.3">
      <c r="A383" s="204">
        <v>80</v>
      </c>
      <c r="B383" s="169" t="s">
        <v>1081</v>
      </c>
      <c r="C383" s="240">
        <v>0.1</v>
      </c>
      <c r="D383" s="240">
        <v>0.1</v>
      </c>
      <c r="E383" s="240">
        <v>0.1</v>
      </c>
      <c r="F383" s="240">
        <v>0.1</v>
      </c>
      <c r="G383" s="240">
        <v>0.1</v>
      </c>
      <c r="H383" s="240">
        <v>0.1</v>
      </c>
      <c r="I383" s="240">
        <v>0.1</v>
      </c>
      <c r="J383" s="240">
        <v>0.1</v>
      </c>
      <c r="K383" s="240">
        <v>0.1</v>
      </c>
      <c r="L383" s="240">
        <v>0.1</v>
      </c>
      <c r="M383" s="240">
        <v>0.1</v>
      </c>
      <c r="N383" s="240">
        <v>0.1</v>
      </c>
      <c r="O383" s="240">
        <v>0.1</v>
      </c>
      <c r="P383" s="240">
        <v>0.1</v>
      </c>
      <c r="Q383" s="240">
        <v>0.1</v>
      </c>
      <c r="R383" s="687"/>
    </row>
    <row r="384" spans="1:18" ht="18" customHeight="1" x14ac:dyDescent="0.3">
      <c r="A384" s="204">
        <v>90</v>
      </c>
      <c r="B384" s="169" t="s">
        <v>1082</v>
      </c>
      <c r="C384" s="90">
        <f t="shared" ref="C384:Q384" si="49">C383*C381</f>
        <v>0</v>
      </c>
      <c r="D384" s="90">
        <f t="shared" si="49"/>
        <v>0</v>
      </c>
      <c r="E384" s="90">
        <f t="shared" si="49"/>
        <v>0</v>
      </c>
      <c r="F384" s="90">
        <f t="shared" si="49"/>
        <v>0</v>
      </c>
      <c r="G384" s="90">
        <f t="shared" si="49"/>
        <v>0</v>
      </c>
      <c r="H384" s="90">
        <f t="shared" si="49"/>
        <v>0</v>
      </c>
      <c r="I384" s="90">
        <f t="shared" si="49"/>
        <v>0</v>
      </c>
      <c r="J384" s="90">
        <f t="shared" si="49"/>
        <v>0</v>
      </c>
      <c r="K384" s="90">
        <f t="shared" si="49"/>
        <v>0</v>
      </c>
      <c r="L384" s="90">
        <f t="shared" si="49"/>
        <v>0</v>
      </c>
      <c r="M384" s="90">
        <f t="shared" si="49"/>
        <v>0</v>
      </c>
      <c r="N384" s="90">
        <f t="shared" si="49"/>
        <v>0</v>
      </c>
      <c r="O384" s="90">
        <f t="shared" si="49"/>
        <v>0</v>
      </c>
      <c r="P384" s="90">
        <f t="shared" si="49"/>
        <v>0</v>
      </c>
      <c r="Q384" s="90">
        <f t="shared" si="49"/>
        <v>0</v>
      </c>
      <c r="R384" s="90">
        <f>SUM(C384:Q384)</f>
        <v>0</v>
      </c>
    </row>
    <row r="385" spans="1:18" ht="18" customHeight="1" x14ac:dyDescent="0.3">
      <c r="A385" s="204">
        <v>100</v>
      </c>
      <c r="B385" s="169" t="s">
        <v>1083</v>
      </c>
      <c r="C385" s="699"/>
      <c r="D385" s="699"/>
      <c r="E385" s="699"/>
      <c r="F385" s="90">
        <f>IF(ABS(SUMIF(C382:F382,"&gt;0"))&gt;ABS(SUMIF(C382:F382,"&lt;0")),ABS(SUMIF(C382:F382,"&lt;0")),ABS(SUMIF(C382:F382,"&gt;0")))</f>
        <v>0</v>
      </c>
      <c r="G385" s="688"/>
      <c r="H385" s="688"/>
      <c r="I385" s="90">
        <f>IF(ABS(SUMIF(G382:I382,"&gt;0"))&gt;ABS(SUMIF(G382:I382,"&lt;0")),ABS(SUMIF(G382:I382,"&lt;0")),ABS(SUMIF(G382:I382,"&gt;0")))</f>
        <v>0</v>
      </c>
      <c r="J385" s="688"/>
      <c r="K385" s="688"/>
      <c r="L385" s="688"/>
      <c r="M385" s="688"/>
      <c r="N385" s="688"/>
      <c r="O385" s="688"/>
      <c r="P385" s="688"/>
      <c r="Q385" s="90">
        <f>IF(ABS(SUMIF(J382:Q382,"&gt;0"))&lt;ABS(SUMIF(J382:Q382,"&lt;0")),ABS(SUMIF(J382:Q382,"&gt;0")),ABS(SUMIF(J382:Q382,"&lt;0")))</f>
        <v>0</v>
      </c>
      <c r="R385" s="683"/>
    </row>
    <row r="386" spans="1:18" ht="18" customHeight="1" x14ac:dyDescent="0.3">
      <c r="A386" s="204">
        <v>110</v>
      </c>
      <c r="B386" s="198" t="s">
        <v>1084</v>
      </c>
      <c r="C386" s="699"/>
      <c r="D386" s="699"/>
      <c r="E386" s="699"/>
      <c r="F386" s="210">
        <f>IF(ABS(SUMIF(C382:F382,"&gt;0"))&gt;ABS(SUMIF(C382:F382,"&lt;0")),ABS(SUMIF(C382:F382,"&gt;0"))-ABS(SUMIF(C382:F382,"&lt;0")),ABS(SUMIF(C382:F382,"&lt;0"))+ABS(SUMIF(C382:F382,"&gt;0")))</f>
        <v>0</v>
      </c>
      <c r="G386" s="688"/>
      <c r="H386" s="688"/>
      <c r="I386" s="210">
        <f>IF(ABS(SUMIF(G382:I382,"&gt;0"))&gt;ABS(SUMIF(G382:I382,"&gt;0")),SUMIF(G382:I382,"&gt;0")-SUMIF(G382:I382,"&lt;0"),SUMIF(G382:I382,"&lt;0")+SUMIF(G382:I382,"&gt;0"))</f>
        <v>0</v>
      </c>
      <c r="J386" s="688"/>
      <c r="K386" s="688"/>
      <c r="L386" s="688"/>
      <c r="M386" s="688"/>
      <c r="N386" s="688"/>
      <c r="O386" s="688"/>
      <c r="P386" s="688"/>
      <c r="Q386" s="210">
        <f>IF(ABS(SUMIF(J382:Q382,"&gt;0"))&lt;ABS(SUMIF(J382:Q382,"&lt;0")),SUMIF(J382:Q382,"&lt;0")-SUMIF(J382:Q382,"&gt;0"),SUMIF(J382:Q382,"&gt;0")+SUMIF(J382:Q382,"&lt;0"))</f>
        <v>0</v>
      </c>
      <c r="R386" s="686"/>
    </row>
    <row r="387" spans="1:18" ht="18" customHeight="1" x14ac:dyDescent="0.3">
      <c r="A387" s="204">
        <v>120</v>
      </c>
      <c r="B387" s="169" t="s">
        <v>1085</v>
      </c>
      <c r="C387" s="699"/>
      <c r="D387" s="699"/>
      <c r="E387" s="699"/>
      <c r="F387" s="230">
        <v>0.4</v>
      </c>
      <c r="G387" s="688"/>
      <c r="H387" s="688"/>
      <c r="I387" s="230">
        <v>0.3</v>
      </c>
      <c r="J387" s="688"/>
      <c r="K387" s="688"/>
      <c r="L387" s="688"/>
      <c r="M387" s="688"/>
      <c r="N387" s="688"/>
      <c r="O387" s="688"/>
      <c r="P387" s="688"/>
      <c r="Q387" s="230">
        <v>0.3</v>
      </c>
      <c r="R387" s="687"/>
    </row>
    <row r="388" spans="1:18" ht="18" customHeight="1" x14ac:dyDescent="0.3">
      <c r="A388" s="204">
        <v>130</v>
      </c>
      <c r="B388" s="169" t="s">
        <v>1086</v>
      </c>
      <c r="C388" s="699"/>
      <c r="D388" s="699"/>
      <c r="E388" s="699"/>
      <c r="F388" s="90">
        <f>F387*F385</f>
        <v>0</v>
      </c>
      <c r="G388" s="688"/>
      <c r="H388" s="688"/>
      <c r="I388" s="90">
        <f>I387*I385</f>
        <v>0</v>
      </c>
      <c r="J388" s="688"/>
      <c r="K388" s="688"/>
      <c r="L388" s="688"/>
      <c r="M388" s="688"/>
      <c r="N388" s="688"/>
      <c r="O388" s="688"/>
      <c r="P388" s="688"/>
      <c r="Q388" s="90">
        <f>Q387*Q385</f>
        <v>0</v>
      </c>
      <c r="R388" s="90">
        <f>SUM(C388:Q388)</f>
        <v>0</v>
      </c>
    </row>
    <row r="389" spans="1:18" ht="18" customHeight="1" x14ac:dyDescent="0.3">
      <c r="A389" s="151">
        <v>140</v>
      </c>
      <c r="B389" s="169" t="s">
        <v>1083</v>
      </c>
      <c r="C389" s="702"/>
      <c r="D389" s="702"/>
      <c r="E389" s="702"/>
      <c r="F389" s="688"/>
      <c r="G389" s="703"/>
      <c r="H389" s="703"/>
      <c r="I389" s="90">
        <f>IF(OR(AND(F386&gt;0,I386&gt;0),AND(F386&lt;0,I386&lt;0)),0,IF(ABS(F386)&lt;ABS(I386),ABS(F386),ABS(I386)))</f>
        <v>0</v>
      </c>
      <c r="J389" s="703"/>
      <c r="K389" s="703"/>
      <c r="L389" s="703"/>
      <c r="M389" s="703"/>
      <c r="N389" s="703"/>
      <c r="O389" s="703"/>
      <c r="P389" s="703"/>
      <c r="Q389" s="90">
        <f>IF(OR(AND(Q386&gt;0,I386&gt;0),AND(Q386&lt;0,I386&lt;0)),0,IF(ABS(I386)&lt;ABS(Q386),ABS(I386),ABS(Q386)))</f>
        <v>0</v>
      </c>
      <c r="R389" s="683"/>
    </row>
    <row r="390" spans="1:18" ht="18" customHeight="1" x14ac:dyDescent="0.3">
      <c r="A390" s="151">
        <v>150</v>
      </c>
      <c r="B390" s="198" t="s">
        <v>1084</v>
      </c>
      <c r="C390" s="702"/>
      <c r="D390" s="702"/>
      <c r="E390" s="702"/>
      <c r="F390" s="703"/>
      <c r="G390" s="703"/>
      <c r="H390" s="703"/>
      <c r="I390" s="210">
        <f>IF(ABS(F386)&gt;ABS(I386),(F386)+(I386),(I386)+(F386))</f>
        <v>0</v>
      </c>
      <c r="J390" s="703"/>
      <c r="K390" s="703"/>
      <c r="L390" s="703"/>
      <c r="M390" s="703"/>
      <c r="N390" s="703"/>
      <c r="O390" s="703"/>
      <c r="P390" s="703"/>
      <c r="Q390" s="210">
        <f>IF(ABS(I386)&gt;ABS(Q386),(I386)+(Q386),(Q386)+(I386))</f>
        <v>0</v>
      </c>
      <c r="R390" s="637"/>
    </row>
    <row r="391" spans="1:18" ht="18" customHeight="1" x14ac:dyDescent="0.3">
      <c r="A391" s="151">
        <v>160</v>
      </c>
      <c r="B391" s="169" t="s">
        <v>1087</v>
      </c>
      <c r="C391" s="702"/>
      <c r="D391" s="702"/>
      <c r="E391" s="702"/>
      <c r="F391" s="703"/>
      <c r="G391" s="703"/>
      <c r="H391" s="703"/>
      <c r="I391" s="241">
        <v>0.4</v>
      </c>
      <c r="J391" s="703"/>
      <c r="K391" s="703"/>
      <c r="L391" s="703"/>
      <c r="M391" s="703"/>
      <c r="N391" s="703"/>
      <c r="O391" s="703"/>
      <c r="P391" s="703"/>
      <c r="Q391" s="230">
        <v>0.4</v>
      </c>
      <c r="R391" s="630"/>
    </row>
    <row r="392" spans="1:18" ht="18" customHeight="1" x14ac:dyDescent="0.3">
      <c r="A392" s="151">
        <v>170</v>
      </c>
      <c r="B392" s="169" t="s">
        <v>1088</v>
      </c>
      <c r="C392" s="702"/>
      <c r="D392" s="702"/>
      <c r="E392" s="702"/>
      <c r="F392" s="703"/>
      <c r="G392" s="703"/>
      <c r="H392" s="703"/>
      <c r="I392" s="90">
        <f>I391*I389</f>
        <v>0</v>
      </c>
      <c r="J392" s="703"/>
      <c r="K392" s="703"/>
      <c r="L392" s="703"/>
      <c r="M392" s="703"/>
      <c r="N392" s="703"/>
      <c r="O392" s="703"/>
      <c r="P392" s="703"/>
      <c r="Q392" s="90">
        <f>Q391*Q389</f>
        <v>0</v>
      </c>
      <c r="R392" s="90">
        <f>SUM(C392:Q392)</f>
        <v>0</v>
      </c>
    </row>
    <row r="393" spans="1:18" ht="18" customHeight="1" x14ac:dyDescent="0.3">
      <c r="A393" s="151">
        <v>180</v>
      </c>
      <c r="B393" s="169" t="s">
        <v>1083</v>
      </c>
      <c r="C393" s="702"/>
      <c r="D393" s="702"/>
      <c r="E393" s="702"/>
      <c r="F393" s="703"/>
      <c r="G393" s="703"/>
      <c r="H393" s="703"/>
      <c r="I393" s="705"/>
      <c r="J393" s="703"/>
      <c r="K393" s="703"/>
      <c r="L393" s="703"/>
      <c r="M393" s="703"/>
      <c r="N393" s="703"/>
      <c r="O393" s="703"/>
      <c r="P393" s="703"/>
      <c r="Q393" s="90">
        <f>IF(OR(AND(F386&lt;0,Q386&lt;0),AND(F386&gt;0,Q386&gt;0)),0,IF(ABS(Q386)&lt;ABS(F386),ABS(Q386),ABS(F386)))</f>
        <v>0</v>
      </c>
      <c r="R393" s="683"/>
    </row>
    <row r="394" spans="1:18" ht="18" customHeight="1" x14ac:dyDescent="0.3">
      <c r="A394" s="151">
        <v>190</v>
      </c>
      <c r="B394" s="198" t="s">
        <v>1084</v>
      </c>
      <c r="C394" s="702"/>
      <c r="D394" s="702"/>
      <c r="E394" s="702"/>
      <c r="F394" s="703"/>
      <c r="G394" s="703"/>
      <c r="H394" s="703"/>
      <c r="I394" s="703"/>
      <c r="J394" s="703"/>
      <c r="K394" s="703"/>
      <c r="L394" s="703"/>
      <c r="M394" s="703"/>
      <c r="N394" s="703"/>
      <c r="O394" s="703"/>
      <c r="P394" s="703"/>
      <c r="Q394" s="210">
        <f>IF(ABS(Q390)&gt;ABS(F386),(Q390)+(F386),(F386)+(Q390))</f>
        <v>0</v>
      </c>
      <c r="R394" s="637"/>
    </row>
    <row r="395" spans="1:18" ht="18" customHeight="1" x14ac:dyDescent="0.3">
      <c r="A395" s="151">
        <v>200</v>
      </c>
      <c r="B395" s="169" t="s">
        <v>1089</v>
      </c>
      <c r="C395" s="702"/>
      <c r="D395" s="702"/>
      <c r="E395" s="702"/>
      <c r="F395" s="703"/>
      <c r="G395" s="703"/>
      <c r="H395" s="703"/>
      <c r="I395" s="703"/>
      <c r="J395" s="703"/>
      <c r="K395" s="703"/>
      <c r="L395" s="703"/>
      <c r="M395" s="703"/>
      <c r="N395" s="703"/>
      <c r="O395" s="703"/>
      <c r="P395" s="703"/>
      <c r="Q395" s="230">
        <v>1</v>
      </c>
      <c r="R395" s="630"/>
    </row>
    <row r="396" spans="1:18" ht="18" customHeight="1" x14ac:dyDescent="0.3">
      <c r="A396" s="151">
        <v>210</v>
      </c>
      <c r="B396" s="169" t="s">
        <v>1090</v>
      </c>
      <c r="C396" s="702"/>
      <c r="D396" s="702"/>
      <c r="E396" s="702"/>
      <c r="F396" s="703"/>
      <c r="G396" s="703"/>
      <c r="H396" s="703"/>
      <c r="I396" s="703"/>
      <c r="J396" s="703"/>
      <c r="K396" s="703"/>
      <c r="L396" s="703"/>
      <c r="M396" s="703"/>
      <c r="N396" s="703"/>
      <c r="O396" s="703"/>
      <c r="P396" s="703"/>
      <c r="Q396" s="90">
        <f>Q395*Q393</f>
        <v>0</v>
      </c>
      <c r="R396" s="90">
        <f>Q396</f>
        <v>0</v>
      </c>
    </row>
    <row r="397" spans="1:18" ht="18" customHeight="1" x14ac:dyDescent="0.3">
      <c r="A397" s="151">
        <v>220</v>
      </c>
      <c r="B397" s="169" t="s">
        <v>1091</v>
      </c>
      <c r="C397" s="702"/>
      <c r="D397" s="702"/>
      <c r="E397" s="702"/>
      <c r="F397" s="703"/>
      <c r="G397" s="703"/>
      <c r="H397" s="703"/>
      <c r="I397" s="703"/>
      <c r="J397" s="703"/>
      <c r="K397" s="703"/>
      <c r="L397" s="703"/>
      <c r="M397" s="703"/>
      <c r="N397" s="703"/>
      <c r="O397" s="703"/>
      <c r="P397" s="703"/>
      <c r="Q397" s="688"/>
      <c r="R397" s="90">
        <f>ABS(SUM(C382:Q382))</f>
        <v>0</v>
      </c>
    </row>
    <row r="398" spans="1:18" ht="18" customHeight="1" x14ac:dyDescent="0.3">
      <c r="A398" s="151">
        <v>230</v>
      </c>
      <c r="B398" s="153" t="s">
        <v>1092</v>
      </c>
      <c r="C398" s="153"/>
      <c r="D398" s="153"/>
      <c r="E398" s="153"/>
      <c r="F398" s="704"/>
      <c r="G398" s="704"/>
      <c r="H398" s="704"/>
      <c r="I398" s="704"/>
      <c r="J398" s="704"/>
      <c r="K398" s="704"/>
      <c r="L398" s="704"/>
      <c r="M398" s="704"/>
      <c r="N398" s="704"/>
      <c r="O398" s="704"/>
      <c r="P398" s="704"/>
      <c r="Q398" s="704"/>
      <c r="R398" s="90">
        <f>R384+R388+R392+R396+R397</f>
        <v>0</v>
      </c>
    </row>
    <row r="399" spans="1:18" ht="16.5" customHeight="1" x14ac:dyDescent="0.25">
      <c r="A399" s="242"/>
      <c r="B399" s="243"/>
      <c r="C399" s="242"/>
      <c r="D399" s="242"/>
      <c r="E399" s="242"/>
      <c r="F399" s="242"/>
      <c r="G399" s="242"/>
      <c r="H399" s="242"/>
      <c r="I399" s="242"/>
      <c r="J399" s="242"/>
      <c r="K399" s="242"/>
      <c r="L399" s="242"/>
      <c r="M399" s="242"/>
      <c r="N399" s="242"/>
      <c r="O399" s="242"/>
      <c r="P399" s="242"/>
      <c r="Q399" s="242"/>
      <c r="R399" s="244"/>
    </row>
    <row r="400" spans="1:18" ht="16.5" customHeight="1" x14ac:dyDescent="0.35">
      <c r="A400" s="175" t="s">
        <v>1022</v>
      </c>
      <c r="B400" s="245"/>
      <c r="C400" s="175"/>
      <c r="D400" s="175"/>
      <c r="E400" s="175"/>
      <c r="F400" s="175"/>
      <c r="G400" s="175"/>
      <c r="H400" s="246"/>
      <c r="I400" s="246"/>
      <c r="J400" s="246"/>
      <c r="K400" s="227"/>
      <c r="L400" s="227"/>
      <c r="M400" s="247"/>
      <c r="N400" s="247"/>
      <c r="O400" s="247"/>
      <c r="P400" s="227"/>
      <c r="Q400" s="227"/>
      <c r="R400" s="248"/>
    </row>
    <row r="401" spans="1:18" ht="16.5" customHeight="1" x14ac:dyDescent="0.35">
      <c r="A401" s="175" t="s">
        <v>1093</v>
      </c>
      <c r="B401" s="245"/>
      <c r="C401" s="175"/>
      <c r="D401" s="175"/>
      <c r="E401" s="175"/>
      <c r="F401" s="175"/>
      <c r="G401" s="175"/>
      <c r="H401" s="246"/>
      <c r="I401" s="246"/>
      <c r="J401" s="246"/>
      <c r="K401" s="227"/>
      <c r="L401" s="227"/>
      <c r="M401" s="247"/>
      <c r="N401" s="247"/>
      <c r="O401" s="247"/>
      <c r="P401" s="227"/>
      <c r="Q401" s="227"/>
      <c r="R401" s="248"/>
    </row>
  </sheetData>
  <mergeCells count="241">
    <mergeCell ref="R389:R391"/>
    <mergeCell ref="R393:R395"/>
    <mergeCell ref="Q397:Q398"/>
    <mergeCell ref="C385:E397"/>
    <mergeCell ref="G385:H398"/>
    <mergeCell ref="F389:F398"/>
    <mergeCell ref="J385:P398"/>
    <mergeCell ref="I393:I398"/>
    <mergeCell ref="R376:R383"/>
    <mergeCell ref="R385:R387"/>
    <mergeCell ref="I33:I38"/>
    <mergeCell ref="G65:H78"/>
    <mergeCell ref="F69:F78"/>
    <mergeCell ref="R95:R103"/>
    <mergeCell ref="C145:E157"/>
    <mergeCell ref="F149:F158"/>
    <mergeCell ref="G145:H158"/>
    <mergeCell ref="J145:O158"/>
    <mergeCell ref="I153:I158"/>
    <mergeCell ref="P145:P158"/>
    <mergeCell ref="R145:R147"/>
    <mergeCell ref="R149:R151"/>
    <mergeCell ref="R153:R155"/>
    <mergeCell ref="Q157:Q158"/>
    <mergeCell ref="R135:R143"/>
    <mergeCell ref="F29:F38"/>
    <mergeCell ref="M47:O47"/>
    <mergeCell ref="M48:O48"/>
    <mergeCell ref="M49:O49"/>
    <mergeCell ref="M50:O50"/>
    <mergeCell ref="C371:F371"/>
    <mergeCell ref="G371:I371"/>
    <mergeCell ref="J371:Q371"/>
    <mergeCell ref="R371:R373"/>
    <mergeCell ref="M7:O7"/>
    <mergeCell ref="M8:O8"/>
    <mergeCell ref="M9:O9"/>
    <mergeCell ref="M10:O10"/>
    <mergeCell ref="R15:R23"/>
    <mergeCell ref="R25:R27"/>
    <mergeCell ref="R29:R31"/>
    <mergeCell ref="R33:R35"/>
    <mergeCell ref="J25:P38"/>
    <mergeCell ref="Q37:Q38"/>
    <mergeCell ref="G25:H38"/>
    <mergeCell ref="C25:E37"/>
    <mergeCell ref="P368:R368"/>
    <mergeCell ref="A369:C369"/>
    <mergeCell ref="P369:R369"/>
    <mergeCell ref="A370:C370"/>
    <mergeCell ref="P370:R370"/>
    <mergeCell ref="M368:O368"/>
    <mergeCell ref="M369:O369"/>
    <mergeCell ref="M370:O370"/>
    <mergeCell ref="C331:F331"/>
    <mergeCell ref="G331:I331"/>
    <mergeCell ref="J331:Q331"/>
    <mergeCell ref="R331:R333"/>
    <mergeCell ref="P367:R367"/>
    <mergeCell ref="R353:R355"/>
    <mergeCell ref="R349:R351"/>
    <mergeCell ref="R345:R347"/>
    <mergeCell ref="R335:R343"/>
    <mergeCell ref="C345:E357"/>
    <mergeCell ref="F349:F358"/>
    <mergeCell ref="G345:H358"/>
    <mergeCell ref="I353:I358"/>
    <mergeCell ref="J345:P358"/>
    <mergeCell ref="Q357:Q358"/>
    <mergeCell ref="M367:O367"/>
    <mergeCell ref="P328:R328"/>
    <mergeCell ref="A329:C329"/>
    <mergeCell ref="P329:R329"/>
    <mergeCell ref="A330:C330"/>
    <mergeCell ref="P330:R330"/>
    <mergeCell ref="M328:O328"/>
    <mergeCell ref="M330:O330"/>
    <mergeCell ref="M329:O329"/>
    <mergeCell ref="C291:F291"/>
    <mergeCell ref="G291:I291"/>
    <mergeCell ref="J291:Q291"/>
    <mergeCell ref="R291:R293"/>
    <mergeCell ref="P327:R327"/>
    <mergeCell ref="R296:R303"/>
    <mergeCell ref="R305:R307"/>
    <mergeCell ref="R309:R311"/>
    <mergeCell ref="R313:R315"/>
    <mergeCell ref="Q317:Q318"/>
    <mergeCell ref="C305:E317"/>
    <mergeCell ref="F309:H318"/>
    <mergeCell ref="G305:H308"/>
    <mergeCell ref="I313:I318"/>
    <mergeCell ref="J305:P318"/>
    <mergeCell ref="M327:O327"/>
    <mergeCell ref="P288:R288"/>
    <mergeCell ref="A289:C289"/>
    <mergeCell ref="P289:R289"/>
    <mergeCell ref="A290:C290"/>
    <mergeCell ref="P290:R290"/>
    <mergeCell ref="M288:O288"/>
    <mergeCell ref="M289:O289"/>
    <mergeCell ref="M290:O290"/>
    <mergeCell ref="C251:F251"/>
    <mergeCell ref="G251:I251"/>
    <mergeCell ref="J251:Q251"/>
    <mergeCell ref="R251:R253"/>
    <mergeCell ref="P287:R287"/>
    <mergeCell ref="R255:R263"/>
    <mergeCell ref="R265:R267"/>
    <mergeCell ref="R269:R271"/>
    <mergeCell ref="R273:R275"/>
    <mergeCell ref="C265:E277"/>
    <mergeCell ref="F269:F278"/>
    <mergeCell ref="G265:H278"/>
    <mergeCell ref="I273:I278"/>
    <mergeCell ref="J265:P278"/>
    <mergeCell ref="Q277:Q278"/>
    <mergeCell ref="M287:O287"/>
    <mergeCell ref="P248:R248"/>
    <mergeCell ref="A249:C249"/>
    <mergeCell ref="P249:R249"/>
    <mergeCell ref="A250:C250"/>
    <mergeCell ref="P250:R250"/>
    <mergeCell ref="M248:O248"/>
    <mergeCell ref="M249:O249"/>
    <mergeCell ref="M250:O250"/>
    <mergeCell ref="C211:F211"/>
    <mergeCell ref="G211:I211"/>
    <mergeCell ref="J211:Q211"/>
    <mergeCell ref="R211:R213"/>
    <mergeCell ref="P247:R247"/>
    <mergeCell ref="R215:R223"/>
    <mergeCell ref="R225:R227"/>
    <mergeCell ref="R229:R231"/>
    <mergeCell ref="R233:R235"/>
    <mergeCell ref="Q237:Q238"/>
    <mergeCell ref="C225:E237"/>
    <mergeCell ref="G225:H238"/>
    <mergeCell ref="F229:F238"/>
    <mergeCell ref="I233:I238"/>
    <mergeCell ref="J225:P238"/>
    <mergeCell ref="M247:O247"/>
    <mergeCell ref="P208:R208"/>
    <mergeCell ref="A209:C209"/>
    <mergeCell ref="P209:R209"/>
    <mergeCell ref="A210:C210"/>
    <mergeCell ref="P210:R210"/>
    <mergeCell ref="M209:O209"/>
    <mergeCell ref="M210:O210"/>
    <mergeCell ref="M208:O208"/>
    <mergeCell ref="C171:F171"/>
    <mergeCell ref="G171:I171"/>
    <mergeCell ref="J171:Q171"/>
    <mergeCell ref="R171:R173"/>
    <mergeCell ref="P207:R207"/>
    <mergeCell ref="R175:R183"/>
    <mergeCell ref="R185:R187"/>
    <mergeCell ref="R189:R191"/>
    <mergeCell ref="R193:R195"/>
    <mergeCell ref="C185:E197"/>
    <mergeCell ref="F189:F198"/>
    <mergeCell ref="G185:H198"/>
    <mergeCell ref="I193:I198"/>
    <mergeCell ref="J185:P198"/>
    <mergeCell ref="Q197:Q198"/>
    <mergeCell ref="M207:O207"/>
    <mergeCell ref="P168:R168"/>
    <mergeCell ref="A169:C169"/>
    <mergeCell ref="P169:R169"/>
    <mergeCell ref="A170:C170"/>
    <mergeCell ref="P170:R170"/>
    <mergeCell ref="M169:O169"/>
    <mergeCell ref="M170:O170"/>
    <mergeCell ref="M168:O168"/>
    <mergeCell ref="C131:F131"/>
    <mergeCell ref="G131:I131"/>
    <mergeCell ref="J131:Q131"/>
    <mergeCell ref="R131:R133"/>
    <mergeCell ref="P167:R167"/>
    <mergeCell ref="M167:O167"/>
    <mergeCell ref="P128:R128"/>
    <mergeCell ref="A129:C129"/>
    <mergeCell ref="P129:R129"/>
    <mergeCell ref="A130:C130"/>
    <mergeCell ref="P130:R130"/>
    <mergeCell ref="M128:O128"/>
    <mergeCell ref="M129:O129"/>
    <mergeCell ref="M130:O130"/>
    <mergeCell ref="C91:F91"/>
    <mergeCell ref="G91:I91"/>
    <mergeCell ref="J91:Q91"/>
    <mergeCell ref="R91:R93"/>
    <mergeCell ref="P127:R127"/>
    <mergeCell ref="M127:O127"/>
    <mergeCell ref="C105:E117"/>
    <mergeCell ref="G105:H118"/>
    <mergeCell ref="F109:F118"/>
    <mergeCell ref="J105:M118"/>
    <mergeCell ref="I113:I118"/>
    <mergeCell ref="N105:P118"/>
    <mergeCell ref="Q117:Q118"/>
    <mergeCell ref="R105:R107"/>
    <mergeCell ref="R109:R111"/>
    <mergeCell ref="R113:R115"/>
    <mergeCell ref="P88:R88"/>
    <mergeCell ref="A89:C89"/>
    <mergeCell ref="P89:R89"/>
    <mergeCell ref="A90:C90"/>
    <mergeCell ref="P90:R90"/>
    <mergeCell ref="M88:O88"/>
    <mergeCell ref="M89:O89"/>
    <mergeCell ref="M90:O90"/>
    <mergeCell ref="C51:F51"/>
    <mergeCell ref="G51:I51"/>
    <mergeCell ref="J51:Q51"/>
    <mergeCell ref="R51:R53"/>
    <mergeCell ref="P87:R87"/>
    <mergeCell ref="R55:R63"/>
    <mergeCell ref="R65:R67"/>
    <mergeCell ref="R69:R71"/>
    <mergeCell ref="R73:R75"/>
    <mergeCell ref="C65:E77"/>
    <mergeCell ref="J65:P78"/>
    <mergeCell ref="Q77:Q78"/>
    <mergeCell ref="I73:I78"/>
    <mergeCell ref="P47:R47"/>
    <mergeCell ref="P48:R48"/>
    <mergeCell ref="A49:C49"/>
    <mergeCell ref="P49:R49"/>
    <mergeCell ref="A50:C50"/>
    <mergeCell ref="P50:R50"/>
    <mergeCell ref="C11:F11"/>
    <mergeCell ref="G11:I11"/>
    <mergeCell ref="J11:Q11"/>
    <mergeCell ref="R11:R13"/>
    <mergeCell ref="P7:R7"/>
    <mergeCell ref="P8:R8"/>
    <mergeCell ref="P9:R9"/>
    <mergeCell ref="P10:R10"/>
    <mergeCell ref="A9:C9"/>
    <mergeCell ref="A10:C10"/>
  </mergeCells>
  <pageMargins left="0.26041666666666669" right="0.22916666666666666" top="0.36458333333333331" bottom="0.27083333333333331" header="0.29166666666666669" footer="0.29166666666666669"/>
  <pageSetup orientation="landscape" useFirstPageNumber="1"/>
  <headerFooter>
    <oddHeader>&amp;L&amp;"Aptos"&amp;10&amp;K7FAA39 | DNB PUBLIC |&amp;1#_x000D_</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23"/>
  <sheetViews>
    <sheetView workbookViewId="0">
      <selection activeCell="H17" sqref="H17"/>
    </sheetView>
  </sheetViews>
  <sheetFormatPr defaultColWidth="12.453125" defaultRowHeight="12.75" customHeight="1" x14ac:dyDescent="0.25"/>
  <cols>
    <col min="1" max="1" width="6.81640625" style="54" customWidth="1"/>
    <col min="2" max="2" width="38.81640625" style="54" customWidth="1"/>
    <col min="3" max="7" width="13.7265625" style="54" customWidth="1"/>
    <col min="8" max="8" width="16.26953125" style="54" customWidth="1"/>
    <col min="9" max="9" width="12.453125" style="54" customWidth="1"/>
    <col min="10" max="10" width="12.453125" style="1" customWidth="1"/>
    <col min="11" max="16384" width="12.453125" style="1"/>
  </cols>
  <sheetData>
    <row r="1" spans="1:8" ht="15.75" customHeight="1" x14ac:dyDescent="0.35">
      <c r="A1" s="5" t="s">
        <v>421</v>
      </c>
      <c r="H1" s="187" t="s">
        <v>1094</v>
      </c>
    </row>
    <row r="2" spans="1:8" ht="15.75" customHeight="1" x14ac:dyDescent="0.35">
      <c r="A2" s="5"/>
      <c r="C2" s="3"/>
      <c r="H2" s="187"/>
    </row>
    <row r="3" spans="1:8" ht="15.75" customHeight="1" x14ac:dyDescent="0.35">
      <c r="A3" s="5" t="s">
        <v>1</v>
      </c>
      <c r="C3" s="3"/>
      <c r="D3" s="3"/>
      <c r="H3" s="4" t="s">
        <v>992</v>
      </c>
    </row>
    <row r="4" spans="1:8" ht="15.75" customHeight="1" x14ac:dyDescent="0.35">
      <c r="B4" s="67"/>
      <c r="C4" s="67"/>
      <c r="D4" s="3"/>
      <c r="H4" s="84" t="s">
        <v>1095</v>
      </c>
    </row>
    <row r="5" spans="1:8" ht="15.75" customHeight="1" x14ac:dyDescent="0.35">
      <c r="A5" s="5" t="s">
        <v>3</v>
      </c>
      <c r="B5" s="67"/>
      <c r="C5" s="67"/>
      <c r="D5" s="3"/>
      <c r="H5" s="7" t="s">
        <v>2</v>
      </c>
    </row>
    <row r="6" spans="1:8" ht="15.75" customHeight="1" x14ac:dyDescent="0.3">
      <c r="A6" s="8"/>
      <c r="B6" s="3"/>
      <c r="D6" s="3"/>
      <c r="H6" s="7" t="s">
        <v>4</v>
      </c>
    </row>
    <row r="7" spans="1:8" ht="18.75" customHeight="1" x14ac:dyDescent="0.25">
      <c r="B7" s="3"/>
      <c r="C7" s="67"/>
      <c r="D7" s="560" t="s">
        <v>5</v>
      </c>
      <c r="E7" s="561"/>
      <c r="F7" s="578"/>
      <c r="G7" s="619"/>
      <c r="H7" s="541"/>
    </row>
    <row r="8" spans="1:8" ht="18.75" customHeight="1" x14ac:dyDescent="0.25">
      <c r="B8" s="3"/>
      <c r="C8" s="3"/>
      <c r="D8" s="560" t="s">
        <v>6</v>
      </c>
      <c r="E8" s="554"/>
      <c r="F8" s="545" t="str">
        <f>""</f>
        <v/>
      </c>
      <c r="G8" s="619"/>
      <c r="H8" s="541"/>
    </row>
    <row r="9" spans="1:8" ht="18.75" customHeight="1" x14ac:dyDescent="0.25">
      <c r="D9" s="560" t="s">
        <v>8</v>
      </c>
      <c r="E9" s="554"/>
      <c r="F9" s="586"/>
      <c r="G9" s="619"/>
      <c r="H9" s="541"/>
    </row>
    <row r="10" spans="1:8" ht="18" customHeight="1" x14ac:dyDescent="0.3">
      <c r="A10" s="600" t="s">
        <v>678</v>
      </c>
      <c r="B10" s="86" t="s">
        <v>680</v>
      </c>
      <c r="C10" s="86" t="s">
        <v>681</v>
      </c>
      <c r="D10" s="86" t="s">
        <v>1060</v>
      </c>
      <c r="E10" s="86" t="s">
        <v>1061</v>
      </c>
      <c r="F10" s="86" t="s">
        <v>1062</v>
      </c>
      <c r="G10" s="86" t="s">
        <v>1063</v>
      </c>
      <c r="H10" s="86" t="s">
        <v>1064</v>
      </c>
    </row>
    <row r="11" spans="1:8" ht="16.5" customHeight="1" x14ac:dyDescent="0.3">
      <c r="A11" s="614" t="s">
        <v>829</v>
      </c>
      <c r="B11" s="707" t="s">
        <v>1096</v>
      </c>
      <c r="C11" s="708" t="s">
        <v>1097</v>
      </c>
      <c r="D11" s="617"/>
      <c r="E11" s="617"/>
      <c r="F11" s="617"/>
      <c r="G11" s="617"/>
      <c r="H11" s="618"/>
    </row>
    <row r="12" spans="1:8" ht="17.25" customHeight="1" x14ac:dyDescent="0.3">
      <c r="A12" s="706"/>
      <c r="B12" s="613"/>
      <c r="C12" s="86" t="s">
        <v>1066</v>
      </c>
      <c r="D12" s="86" t="s">
        <v>1098</v>
      </c>
      <c r="E12" s="249" t="s">
        <v>1099</v>
      </c>
      <c r="F12" s="249" t="s">
        <v>1100</v>
      </c>
      <c r="G12" s="249" t="s">
        <v>1101</v>
      </c>
      <c r="H12" s="86" t="s">
        <v>1102</v>
      </c>
    </row>
    <row r="13" spans="1:8" ht="17.25" customHeight="1" x14ac:dyDescent="0.25">
      <c r="A13" s="88">
        <v>10</v>
      </c>
      <c r="B13" s="69" t="s">
        <v>1103</v>
      </c>
      <c r="C13" s="24"/>
      <c r="D13" s="24"/>
      <c r="E13" s="24"/>
      <c r="F13" s="24"/>
      <c r="G13" s="24"/>
      <c r="H13" s="130">
        <f t="shared" ref="H13:H20" si="0">SUM(C13:G13)</f>
        <v>0</v>
      </c>
    </row>
    <row r="14" spans="1:8" ht="17.25" customHeight="1" x14ac:dyDescent="0.25">
      <c r="A14" s="88">
        <v>20</v>
      </c>
      <c r="B14" s="69" t="s">
        <v>1104</v>
      </c>
      <c r="C14" s="24"/>
      <c r="D14" s="24"/>
      <c r="E14" s="24"/>
      <c r="F14" s="24"/>
      <c r="G14" s="24"/>
      <c r="H14" s="130">
        <f t="shared" si="0"/>
        <v>0</v>
      </c>
    </row>
    <row r="15" spans="1:8" ht="17.25" customHeight="1" x14ac:dyDescent="0.25">
      <c r="A15" s="88">
        <v>30</v>
      </c>
      <c r="B15" s="69" t="s">
        <v>1105</v>
      </c>
      <c r="C15" s="24"/>
      <c r="D15" s="24"/>
      <c r="E15" s="24"/>
      <c r="F15" s="24"/>
      <c r="G15" s="24"/>
      <c r="H15" s="130">
        <f t="shared" si="0"/>
        <v>0</v>
      </c>
    </row>
    <row r="16" spans="1:8" ht="17.25" customHeight="1" x14ac:dyDescent="0.25">
      <c r="A16" s="88">
        <v>40</v>
      </c>
      <c r="B16" s="69" t="s">
        <v>1106</v>
      </c>
      <c r="C16" s="24"/>
      <c r="D16" s="24"/>
      <c r="E16" s="24"/>
      <c r="F16" s="24"/>
      <c r="G16" s="24"/>
      <c r="H16" s="130">
        <f t="shared" si="0"/>
        <v>0</v>
      </c>
    </row>
    <row r="17" spans="1:8" ht="17.25" customHeight="1" x14ac:dyDescent="0.25">
      <c r="A17" s="88">
        <v>50</v>
      </c>
      <c r="B17" s="69" t="s">
        <v>1107</v>
      </c>
      <c r="C17" s="24"/>
      <c r="D17" s="24"/>
      <c r="E17" s="24"/>
      <c r="F17" s="24"/>
      <c r="G17" s="24"/>
      <c r="H17" s="130">
        <f t="shared" si="0"/>
        <v>0</v>
      </c>
    </row>
    <row r="18" spans="1:8" ht="17.25" customHeight="1" x14ac:dyDescent="0.25">
      <c r="A18" s="88">
        <v>60</v>
      </c>
      <c r="B18" s="69" t="s">
        <v>1108</v>
      </c>
      <c r="C18" s="24"/>
      <c r="D18" s="24"/>
      <c r="E18" s="24"/>
      <c r="F18" s="24"/>
      <c r="G18" s="24"/>
      <c r="H18" s="130">
        <f t="shared" si="0"/>
        <v>0</v>
      </c>
    </row>
    <row r="19" spans="1:8" ht="17.25" customHeight="1" x14ac:dyDescent="0.25">
      <c r="A19" s="88">
        <v>70</v>
      </c>
      <c r="B19" s="69" t="s">
        <v>1109</v>
      </c>
      <c r="C19" s="24"/>
      <c r="D19" s="24"/>
      <c r="E19" s="24"/>
      <c r="F19" s="24"/>
      <c r="G19" s="24"/>
      <c r="H19" s="130">
        <f t="shared" si="0"/>
        <v>0</v>
      </c>
    </row>
    <row r="20" spans="1:8" ht="17.25" customHeight="1" x14ac:dyDescent="0.25">
      <c r="A20" s="88">
        <v>80</v>
      </c>
      <c r="B20" s="69" t="s">
        <v>57</v>
      </c>
      <c r="C20" s="24"/>
      <c r="D20" s="24"/>
      <c r="E20" s="24"/>
      <c r="F20" s="24"/>
      <c r="G20" s="24"/>
      <c r="H20" s="130">
        <f t="shared" si="0"/>
        <v>0</v>
      </c>
    </row>
    <row r="21" spans="1:8" ht="39" customHeight="1" x14ac:dyDescent="0.3">
      <c r="A21" s="88">
        <v>90</v>
      </c>
      <c r="B21" s="112" t="s">
        <v>1110</v>
      </c>
      <c r="C21" s="128"/>
      <c r="D21" s="128"/>
      <c r="E21" s="128"/>
      <c r="F21" s="128"/>
      <c r="G21" s="128"/>
      <c r="H21" s="90">
        <f>SUM(H13:H20)</f>
        <v>0</v>
      </c>
    </row>
    <row r="22" spans="1:8" ht="15" customHeight="1" x14ac:dyDescent="0.25"/>
    <row r="23" spans="1:8" ht="15" customHeight="1" x14ac:dyDescent="0.35">
      <c r="A23" s="175" t="s">
        <v>1022</v>
      </c>
      <c r="B23" s="175"/>
      <c r="C23" s="175"/>
      <c r="D23" s="175"/>
    </row>
  </sheetData>
  <mergeCells count="9">
    <mergeCell ref="F7:H7"/>
    <mergeCell ref="F8:H8"/>
    <mergeCell ref="F9:H9"/>
    <mergeCell ref="A10:A12"/>
    <mergeCell ref="B11:B12"/>
    <mergeCell ref="C11:H11"/>
    <mergeCell ref="D7:E7"/>
    <mergeCell ref="D8:E8"/>
    <mergeCell ref="D9:E9"/>
  </mergeCells>
  <pageMargins left="0.33333333333333331" right="0.26041666666666669" top="0.45833333333333331" bottom="0.42708333333333331" header="0.29166666666666669" footer="0.29166666666666669"/>
  <pageSetup orientation="landscape" useFirstPageNumber="1"/>
  <headerFooter>
    <oddHeader>&amp;L&amp;"Aptos"&amp;10&amp;K7FAA39 | DNB PUBLIC |&amp;1#_x000D_</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ADD8E6"/>
  </sheetPr>
  <dimension ref="A1:F313"/>
  <sheetViews>
    <sheetView workbookViewId="0">
      <selection activeCell="F35" sqref="F35"/>
    </sheetView>
  </sheetViews>
  <sheetFormatPr defaultColWidth="12.453125" defaultRowHeight="12.75" customHeight="1" x14ac:dyDescent="0.25"/>
  <cols>
    <col min="1" max="1" width="6.7265625" style="54" customWidth="1"/>
    <col min="2" max="2" width="40.7265625" style="54" customWidth="1"/>
    <col min="3" max="3" width="18.7265625" style="54" customWidth="1"/>
    <col min="4" max="4" width="20.54296875" style="54" customWidth="1"/>
    <col min="5" max="5" width="18.54296875" style="54" customWidth="1"/>
    <col min="6" max="6" width="18.7265625" style="54" customWidth="1"/>
    <col min="7" max="7" width="12.453125" style="1" customWidth="1"/>
    <col min="8" max="16384" width="12.453125" style="1"/>
  </cols>
  <sheetData>
    <row r="1" spans="1:6" ht="15.75" customHeight="1" x14ac:dyDescent="0.35">
      <c r="A1" s="5" t="s">
        <v>421</v>
      </c>
      <c r="F1" s="187" t="s">
        <v>1111</v>
      </c>
    </row>
    <row r="2" spans="1:6" ht="15.75" customHeight="1" x14ac:dyDescent="0.35">
      <c r="A2" s="5"/>
      <c r="C2" s="3"/>
      <c r="F2" s="187"/>
    </row>
    <row r="3" spans="1:6" ht="15.75" customHeight="1" x14ac:dyDescent="0.35">
      <c r="A3" s="5" t="s">
        <v>1</v>
      </c>
      <c r="C3" s="3"/>
      <c r="D3" s="3"/>
      <c r="F3" s="4" t="s">
        <v>992</v>
      </c>
    </row>
    <row r="4" spans="1:6" ht="15.75" customHeight="1" x14ac:dyDescent="0.35">
      <c r="B4" s="67"/>
      <c r="C4" s="67"/>
      <c r="D4" s="3"/>
      <c r="F4" s="84" t="s">
        <v>1112</v>
      </c>
    </row>
    <row r="5" spans="1:6" ht="15.75" customHeight="1" x14ac:dyDescent="0.35">
      <c r="A5" s="5" t="s">
        <v>3</v>
      </c>
      <c r="B5" s="67"/>
      <c r="C5" s="67"/>
      <c r="D5" s="3"/>
      <c r="F5" s="7" t="s">
        <v>2</v>
      </c>
    </row>
    <row r="6" spans="1:6" ht="15.75" customHeight="1" x14ac:dyDescent="0.3">
      <c r="A6" s="8"/>
      <c r="B6" s="3"/>
      <c r="D6" s="3"/>
      <c r="F6" s="7" t="s">
        <v>4</v>
      </c>
    </row>
    <row r="7" spans="1:6" ht="18.75" customHeight="1" x14ac:dyDescent="0.25">
      <c r="B7" s="3"/>
      <c r="C7" s="560" t="s">
        <v>5</v>
      </c>
      <c r="D7" s="561"/>
      <c r="E7" s="578"/>
      <c r="F7" s="627"/>
    </row>
    <row r="8" spans="1:6" ht="18.75" customHeight="1" x14ac:dyDescent="0.25">
      <c r="B8" s="3"/>
      <c r="C8" s="560" t="s">
        <v>6</v>
      </c>
      <c r="D8" s="554"/>
      <c r="E8" s="545" t="str">
        <f>""</f>
        <v/>
      </c>
      <c r="F8" s="627"/>
    </row>
    <row r="9" spans="1:6" ht="18.75" customHeight="1" x14ac:dyDescent="0.25">
      <c r="B9" s="3"/>
      <c r="C9" s="560" t="s">
        <v>8</v>
      </c>
      <c r="D9" s="554"/>
      <c r="E9" s="586"/>
      <c r="F9" s="627"/>
    </row>
    <row r="10" spans="1:6" ht="18.75" customHeight="1" x14ac:dyDescent="0.25">
      <c r="C10" s="73" t="s">
        <v>1113</v>
      </c>
      <c r="D10" s="250"/>
      <c r="E10" s="545"/>
      <c r="F10" s="627"/>
    </row>
    <row r="11" spans="1:6" ht="15" customHeight="1" x14ac:dyDescent="0.3">
      <c r="A11" s="71"/>
      <c r="B11" s="86" t="s">
        <v>680</v>
      </c>
      <c r="C11" s="251" t="s">
        <v>681</v>
      </c>
      <c r="D11" s="251" t="s">
        <v>1060</v>
      </c>
      <c r="E11" s="251" t="s">
        <v>1061</v>
      </c>
      <c r="F11" s="251" t="s">
        <v>1062</v>
      </c>
    </row>
    <row r="12" spans="1:6" ht="60" customHeight="1" x14ac:dyDescent="0.25">
      <c r="A12" s="163" t="s">
        <v>678</v>
      </c>
      <c r="B12" s="71" t="s">
        <v>1114</v>
      </c>
      <c r="C12" s="144" t="s">
        <v>1115</v>
      </c>
      <c r="D12" s="144" t="s">
        <v>1116</v>
      </c>
      <c r="E12" s="156" t="s">
        <v>1117</v>
      </c>
      <c r="F12" s="156" t="s">
        <v>1118</v>
      </c>
    </row>
    <row r="13" spans="1:6" ht="17.25" customHeight="1" x14ac:dyDescent="0.3">
      <c r="A13" s="204">
        <v>10</v>
      </c>
      <c r="B13" s="252"/>
      <c r="C13" s="205"/>
      <c r="D13" s="205"/>
      <c r="E13" s="130">
        <f t="shared" ref="E13:E34" si="0">C13+D13</f>
        <v>0</v>
      </c>
      <c r="F13" s="130">
        <f t="shared" ref="F13:F34" si="1">C13-D13</f>
        <v>0</v>
      </c>
    </row>
    <row r="14" spans="1:6" ht="17.25" customHeight="1" x14ac:dyDescent="0.3">
      <c r="A14" s="204">
        <v>20</v>
      </c>
      <c r="B14" s="252"/>
      <c r="C14" s="205"/>
      <c r="D14" s="205"/>
      <c r="E14" s="130">
        <f t="shared" si="0"/>
        <v>0</v>
      </c>
      <c r="F14" s="130">
        <f t="shared" si="1"/>
        <v>0</v>
      </c>
    </row>
    <row r="15" spans="1:6" ht="17.25" customHeight="1" x14ac:dyDescent="0.3">
      <c r="A15" s="204">
        <v>30</v>
      </c>
      <c r="B15" s="252"/>
      <c r="C15" s="205"/>
      <c r="D15" s="205"/>
      <c r="E15" s="130">
        <f t="shared" si="0"/>
        <v>0</v>
      </c>
      <c r="F15" s="130">
        <f t="shared" si="1"/>
        <v>0</v>
      </c>
    </row>
    <row r="16" spans="1:6" ht="17.25" customHeight="1" x14ac:dyDescent="0.3">
      <c r="A16" s="204">
        <v>40</v>
      </c>
      <c r="B16" s="252"/>
      <c r="C16" s="205"/>
      <c r="D16" s="205"/>
      <c r="E16" s="130">
        <f t="shared" si="0"/>
        <v>0</v>
      </c>
      <c r="F16" s="130">
        <f t="shared" si="1"/>
        <v>0</v>
      </c>
    </row>
    <row r="17" spans="1:6" ht="17.25" customHeight="1" x14ac:dyDescent="0.3">
      <c r="A17" s="204">
        <v>50</v>
      </c>
      <c r="B17" s="252"/>
      <c r="C17" s="205"/>
      <c r="D17" s="205"/>
      <c r="E17" s="130">
        <f t="shared" si="0"/>
        <v>0</v>
      </c>
      <c r="F17" s="130">
        <f t="shared" si="1"/>
        <v>0</v>
      </c>
    </row>
    <row r="18" spans="1:6" ht="17.25" customHeight="1" x14ac:dyDescent="0.3">
      <c r="A18" s="204">
        <v>60</v>
      </c>
      <c r="B18" s="252"/>
      <c r="C18" s="205"/>
      <c r="D18" s="205"/>
      <c r="E18" s="130">
        <f t="shared" si="0"/>
        <v>0</v>
      </c>
      <c r="F18" s="130">
        <f t="shared" si="1"/>
        <v>0</v>
      </c>
    </row>
    <row r="19" spans="1:6" ht="17.25" customHeight="1" x14ac:dyDescent="0.3">
      <c r="A19" s="204">
        <v>70</v>
      </c>
      <c r="B19" s="252"/>
      <c r="C19" s="205"/>
      <c r="D19" s="205"/>
      <c r="E19" s="130">
        <f t="shared" si="0"/>
        <v>0</v>
      </c>
      <c r="F19" s="130">
        <f t="shared" si="1"/>
        <v>0</v>
      </c>
    </row>
    <row r="20" spans="1:6" ht="17.25" customHeight="1" x14ac:dyDescent="0.3">
      <c r="A20" s="204">
        <v>80</v>
      </c>
      <c r="B20" s="252"/>
      <c r="C20" s="205"/>
      <c r="D20" s="205"/>
      <c r="E20" s="130">
        <f t="shared" si="0"/>
        <v>0</v>
      </c>
      <c r="F20" s="130">
        <f t="shared" si="1"/>
        <v>0</v>
      </c>
    </row>
    <row r="21" spans="1:6" ht="17.25" customHeight="1" x14ac:dyDescent="0.3">
      <c r="A21" s="204">
        <v>90</v>
      </c>
      <c r="B21" s="252"/>
      <c r="C21" s="205"/>
      <c r="D21" s="205"/>
      <c r="E21" s="130">
        <f t="shared" si="0"/>
        <v>0</v>
      </c>
      <c r="F21" s="130">
        <f t="shared" si="1"/>
        <v>0</v>
      </c>
    </row>
    <row r="22" spans="1:6" ht="17.25" customHeight="1" x14ac:dyDescent="0.3">
      <c r="A22" s="204">
        <v>100</v>
      </c>
      <c r="B22" s="252"/>
      <c r="C22" s="205"/>
      <c r="D22" s="205"/>
      <c r="E22" s="130">
        <f t="shared" si="0"/>
        <v>0</v>
      </c>
      <c r="F22" s="130">
        <f t="shared" si="1"/>
        <v>0</v>
      </c>
    </row>
    <row r="23" spans="1:6" ht="17.25" customHeight="1" x14ac:dyDescent="0.3">
      <c r="A23" s="204">
        <v>110</v>
      </c>
      <c r="B23" s="252"/>
      <c r="C23" s="205"/>
      <c r="D23" s="205"/>
      <c r="E23" s="130">
        <f t="shared" si="0"/>
        <v>0</v>
      </c>
      <c r="F23" s="130">
        <f t="shared" si="1"/>
        <v>0</v>
      </c>
    </row>
    <row r="24" spans="1:6" ht="17.25" customHeight="1" x14ac:dyDescent="0.3">
      <c r="A24" s="204">
        <v>120</v>
      </c>
      <c r="B24" s="252"/>
      <c r="C24" s="205"/>
      <c r="D24" s="205"/>
      <c r="E24" s="130">
        <f t="shared" si="0"/>
        <v>0</v>
      </c>
      <c r="F24" s="130">
        <f t="shared" si="1"/>
        <v>0</v>
      </c>
    </row>
    <row r="25" spans="1:6" s="253" customFormat="1" ht="17.25" customHeight="1" x14ac:dyDescent="0.3">
      <c r="A25" s="151">
        <v>130</v>
      </c>
      <c r="B25" s="252"/>
      <c r="C25" s="205"/>
      <c r="D25" s="205"/>
      <c r="E25" s="130">
        <f t="shared" si="0"/>
        <v>0</v>
      </c>
      <c r="F25" s="130">
        <f t="shared" si="1"/>
        <v>0</v>
      </c>
    </row>
    <row r="26" spans="1:6" ht="17.25" customHeight="1" x14ac:dyDescent="0.3">
      <c r="A26" s="151">
        <v>140</v>
      </c>
      <c r="B26" s="252"/>
      <c r="C26" s="205"/>
      <c r="D26" s="205"/>
      <c r="E26" s="130">
        <f t="shared" si="0"/>
        <v>0</v>
      </c>
      <c r="F26" s="130">
        <f t="shared" si="1"/>
        <v>0</v>
      </c>
    </row>
    <row r="27" spans="1:6" s="253" customFormat="1" ht="17.25" customHeight="1" x14ac:dyDescent="0.3">
      <c r="A27" s="151">
        <v>150</v>
      </c>
      <c r="B27" s="252"/>
      <c r="C27" s="205"/>
      <c r="D27" s="205"/>
      <c r="E27" s="130">
        <f t="shared" si="0"/>
        <v>0</v>
      </c>
      <c r="F27" s="130">
        <f t="shared" si="1"/>
        <v>0</v>
      </c>
    </row>
    <row r="28" spans="1:6" s="253" customFormat="1" ht="17.25" customHeight="1" x14ac:dyDescent="0.3">
      <c r="A28" s="151">
        <v>160</v>
      </c>
      <c r="B28" s="252"/>
      <c r="C28" s="205"/>
      <c r="D28" s="205"/>
      <c r="E28" s="130">
        <f t="shared" si="0"/>
        <v>0</v>
      </c>
      <c r="F28" s="130">
        <f t="shared" si="1"/>
        <v>0</v>
      </c>
    </row>
    <row r="29" spans="1:6" s="253" customFormat="1" ht="17.25" customHeight="1" x14ac:dyDescent="0.3">
      <c r="A29" s="151">
        <v>170</v>
      </c>
      <c r="B29" s="252"/>
      <c r="C29" s="205"/>
      <c r="D29" s="205"/>
      <c r="E29" s="130">
        <f t="shared" si="0"/>
        <v>0</v>
      </c>
      <c r="F29" s="130">
        <f t="shared" si="1"/>
        <v>0</v>
      </c>
    </row>
    <row r="30" spans="1:6" ht="17.25" customHeight="1" x14ac:dyDescent="0.3">
      <c r="A30" s="151">
        <v>180</v>
      </c>
      <c r="B30" s="252"/>
      <c r="C30" s="205"/>
      <c r="D30" s="205"/>
      <c r="E30" s="130">
        <f t="shared" si="0"/>
        <v>0</v>
      </c>
      <c r="F30" s="130">
        <f t="shared" si="1"/>
        <v>0</v>
      </c>
    </row>
    <row r="31" spans="1:6" ht="17.25" customHeight="1" x14ac:dyDescent="0.3">
      <c r="A31" s="151">
        <v>190</v>
      </c>
      <c r="B31" s="252"/>
      <c r="C31" s="205"/>
      <c r="D31" s="205"/>
      <c r="E31" s="130">
        <f t="shared" si="0"/>
        <v>0</v>
      </c>
      <c r="F31" s="130">
        <f t="shared" si="1"/>
        <v>0</v>
      </c>
    </row>
    <row r="32" spans="1:6" ht="17.25" customHeight="1" x14ac:dyDescent="0.3">
      <c r="A32" s="151">
        <v>200</v>
      </c>
      <c r="B32" s="252"/>
      <c r="C32" s="205"/>
      <c r="D32" s="205"/>
      <c r="E32" s="130">
        <f t="shared" si="0"/>
        <v>0</v>
      </c>
      <c r="F32" s="130">
        <f t="shared" si="1"/>
        <v>0</v>
      </c>
    </row>
    <row r="33" spans="1:6" ht="17.25" customHeight="1" x14ac:dyDescent="0.3">
      <c r="A33" s="151">
        <v>210</v>
      </c>
      <c r="B33" s="252"/>
      <c r="C33" s="205"/>
      <c r="D33" s="205"/>
      <c r="E33" s="130">
        <f t="shared" si="0"/>
        <v>0</v>
      </c>
      <c r="F33" s="130">
        <f t="shared" si="1"/>
        <v>0</v>
      </c>
    </row>
    <row r="34" spans="1:6" ht="17.25" customHeight="1" x14ac:dyDescent="0.3">
      <c r="A34" s="151">
        <v>220</v>
      </c>
      <c r="B34" s="252"/>
      <c r="C34" s="205"/>
      <c r="D34" s="205"/>
      <c r="E34" s="130">
        <f t="shared" si="0"/>
        <v>0</v>
      </c>
      <c r="F34" s="130">
        <f t="shared" si="1"/>
        <v>0</v>
      </c>
    </row>
    <row r="35" spans="1:6" ht="17.25" customHeight="1" x14ac:dyDescent="0.3">
      <c r="A35" s="151">
        <v>230</v>
      </c>
      <c r="B35" s="153" t="s">
        <v>912</v>
      </c>
      <c r="C35" s="254">
        <f>SUM(C13:C34)</f>
        <v>0</v>
      </c>
      <c r="D35" s="130">
        <f>SUM(D13:D34)</f>
        <v>0</v>
      </c>
      <c r="E35" s="130">
        <f>SUM(E13:E34)</f>
        <v>0</v>
      </c>
      <c r="F35" s="130">
        <f>SUM(F13:F34)</f>
        <v>0</v>
      </c>
    </row>
    <row r="36" spans="1:6" ht="17.25" customHeight="1" x14ac:dyDescent="0.3">
      <c r="A36" s="151">
        <v>240</v>
      </c>
      <c r="B36" s="153" t="s">
        <v>1119</v>
      </c>
      <c r="C36" s="152"/>
      <c r="D36" s="152"/>
      <c r="E36" s="152"/>
      <c r="F36" s="130">
        <f>(0.08*E35)</f>
        <v>0</v>
      </c>
    </row>
    <row r="37" spans="1:6" ht="17.25" customHeight="1" x14ac:dyDescent="0.3">
      <c r="A37" s="151">
        <v>250</v>
      </c>
      <c r="B37" s="153" t="s">
        <v>1120</v>
      </c>
      <c r="C37" s="152"/>
      <c r="D37" s="152"/>
      <c r="E37" s="255"/>
      <c r="F37" s="130">
        <f>ABS(0.08*F35)</f>
        <v>0</v>
      </c>
    </row>
    <row r="40" spans="1:6" ht="12.75" customHeight="1" x14ac:dyDescent="0.25">
      <c r="A40" s="228" t="s">
        <v>421</v>
      </c>
      <c r="B40" s="228"/>
      <c r="C40" s="217"/>
      <c r="D40" s="256"/>
      <c r="E40" s="257"/>
      <c r="F40" s="258" t="s">
        <v>1111</v>
      </c>
    </row>
    <row r="41" spans="1:6" ht="18" customHeight="1" x14ac:dyDescent="0.25">
      <c r="A41" s="2"/>
      <c r="B41" s="2"/>
      <c r="C41" s="3"/>
      <c r="E41" s="259"/>
      <c r="F41" s="187"/>
    </row>
    <row r="42" spans="1:6" ht="12.75" customHeight="1" x14ac:dyDescent="0.35">
      <c r="A42" s="2" t="s">
        <v>1</v>
      </c>
      <c r="B42" s="2"/>
      <c r="C42" s="3"/>
      <c r="D42" s="3"/>
      <c r="F42" s="4" t="s">
        <v>992</v>
      </c>
    </row>
    <row r="43" spans="1:6" ht="12.75" customHeight="1" x14ac:dyDescent="0.35">
      <c r="B43" s="67"/>
      <c r="C43" s="67"/>
      <c r="D43" s="3"/>
      <c r="E43" s="259"/>
      <c r="F43" s="84" t="s">
        <v>1112</v>
      </c>
    </row>
    <row r="44" spans="1:6" ht="12.75" customHeight="1" x14ac:dyDescent="0.3">
      <c r="A44" s="2" t="s">
        <v>3</v>
      </c>
      <c r="B44" s="67"/>
      <c r="C44" s="67"/>
      <c r="D44" s="3"/>
      <c r="E44" s="2"/>
      <c r="F44" s="7" t="s">
        <v>2</v>
      </c>
    </row>
    <row r="45" spans="1:6" ht="12.75" customHeight="1" x14ac:dyDescent="0.3">
      <c r="A45" s="3"/>
      <c r="B45" s="3"/>
      <c r="C45" s="2"/>
      <c r="D45" s="3"/>
      <c r="E45" s="2"/>
      <c r="F45" s="7" t="s">
        <v>4</v>
      </c>
    </row>
    <row r="46" spans="1:6" ht="18.75" customHeight="1" x14ac:dyDescent="0.25">
      <c r="B46" s="3"/>
      <c r="C46" s="560" t="s">
        <v>5</v>
      </c>
      <c r="D46" s="561"/>
      <c r="E46" s="711"/>
      <c r="F46" s="627"/>
    </row>
    <row r="47" spans="1:6" ht="18.75" customHeight="1" x14ac:dyDescent="0.25">
      <c r="A47" s="222"/>
      <c r="B47" s="3"/>
      <c r="C47" s="560" t="s">
        <v>6</v>
      </c>
      <c r="D47" s="715"/>
      <c r="E47" s="712"/>
      <c r="F47" s="627"/>
    </row>
    <row r="48" spans="1:6" ht="18.75" customHeight="1" x14ac:dyDescent="0.25">
      <c r="B48" s="3"/>
      <c r="C48" s="560" t="s">
        <v>8</v>
      </c>
      <c r="D48" s="715"/>
      <c r="E48" s="713"/>
      <c r="F48" s="627"/>
    </row>
    <row r="49" spans="1:6" ht="18.75" customHeight="1" x14ac:dyDescent="0.3">
      <c r="C49" s="78" t="s">
        <v>1113</v>
      </c>
      <c r="D49" s="152"/>
      <c r="E49" s="674"/>
      <c r="F49" s="627"/>
    </row>
    <row r="50" spans="1:6" ht="12.75" customHeight="1" x14ac:dyDescent="0.3">
      <c r="A50" s="71"/>
      <c r="B50" s="163" t="s">
        <v>680</v>
      </c>
      <c r="C50" s="86" t="s">
        <v>681</v>
      </c>
      <c r="D50" s="86" t="s">
        <v>1060</v>
      </c>
      <c r="E50" s="86" t="s">
        <v>1061</v>
      </c>
      <c r="F50" s="86" t="s">
        <v>1062</v>
      </c>
    </row>
    <row r="51" spans="1:6" ht="59.25" customHeight="1" x14ac:dyDescent="0.25">
      <c r="A51" s="71" t="s">
        <v>678</v>
      </c>
      <c r="B51" s="71" t="s">
        <v>48</v>
      </c>
      <c r="C51" s="144" t="s">
        <v>1115</v>
      </c>
      <c r="D51" s="144" t="s">
        <v>1116</v>
      </c>
      <c r="E51" s="156" t="s">
        <v>1117</v>
      </c>
      <c r="F51" s="156" t="s">
        <v>1118</v>
      </c>
    </row>
    <row r="52" spans="1:6" ht="18" customHeight="1" x14ac:dyDescent="0.3">
      <c r="A52" s="204">
        <v>10</v>
      </c>
      <c r="B52" s="252"/>
      <c r="C52" s="205"/>
      <c r="D52" s="205"/>
      <c r="E52" s="130">
        <f t="shared" ref="E52:E73" si="2">C52+D52</f>
        <v>0</v>
      </c>
      <c r="F52" s="130">
        <f t="shared" ref="F52:F73" si="3">C52-D52</f>
        <v>0</v>
      </c>
    </row>
    <row r="53" spans="1:6" ht="18" customHeight="1" x14ac:dyDescent="0.3">
      <c r="A53" s="204">
        <v>20</v>
      </c>
      <c r="B53" s="252"/>
      <c r="C53" s="205"/>
      <c r="D53" s="205"/>
      <c r="E53" s="130">
        <f t="shared" si="2"/>
        <v>0</v>
      </c>
      <c r="F53" s="130">
        <f t="shared" si="3"/>
        <v>0</v>
      </c>
    </row>
    <row r="54" spans="1:6" ht="18" customHeight="1" x14ac:dyDescent="0.3">
      <c r="A54" s="204">
        <v>30</v>
      </c>
      <c r="B54" s="252"/>
      <c r="C54" s="205"/>
      <c r="D54" s="205"/>
      <c r="E54" s="130">
        <f t="shared" si="2"/>
        <v>0</v>
      </c>
      <c r="F54" s="130">
        <f t="shared" si="3"/>
        <v>0</v>
      </c>
    </row>
    <row r="55" spans="1:6" ht="18" customHeight="1" x14ac:dyDescent="0.3">
      <c r="A55" s="204">
        <v>40</v>
      </c>
      <c r="B55" s="252"/>
      <c r="C55" s="205"/>
      <c r="D55" s="205"/>
      <c r="E55" s="130">
        <f t="shared" si="2"/>
        <v>0</v>
      </c>
      <c r="F55" s="130">
        <f t="shared" si="3"/>
        <v>0</v>
      </c>
    </row>
    <row r="56" spans="1:6" ht="18" customHeight="1" x14ac:dyDescent="0.3">
      <c r="A56" s="204">
        <v>50</v>
      </c>
      <c r="B56" s="252"/>
      <c r="C56" s="205"/>
      <c r="D56" s="205"/>
      <c r="E56" s="130">
        <f t="shared" si="2"/>
        <v>0</v>
      </c>
      <c r="F56" s="130">
        <f t="shared" si="3"/>
        <v>0</v>
      </c>
    </row>
    <row r="57" spans="1:6" ht="18" customHeight="1" x14ac:dyDescent="0.3">
      <c r="A57" s="204">
        <v>60</v>
      </c>
      <c r="B57" s="252"/>
      <c r="C57" s="205"/>
      <c r="D57" s="205"/>
      <c r="E57" s="130">
        <f t="shared" si="2"/>
        <v>0</v>
      </c>
      <c r="F57" s="130">
        <f t="shared" si="3"/>
        <v>0</v>
      </c>
    </row>
    <row r="58" spans="1:6" ht="18" customHeight="1" x14ac:dyDescent="0.3">
      <c r="A58" s="204">
        <v>70</v>
      </c>
      <c r="B58" s="252"/>
      <c r="C58" s="205"/>
      <c r="D58" s="205"/>
      <c r="E58" s="130">
        <f t="shared" si="2"/>
        <v>0</v>
      </c>
      <c r="F58" s="130">
        <f t="shared" si="3"/>
        <v>0</v>
      </c>
    </row>
    <row r="59" spans="1:6" ht="18" customHeight="1" x14ac:dyDescent="0.3">
      <c r="A59" s="204">
        <v>80</v>
      </c>
      <c r="B59" s="252"/>
      <c r="C59" s="205"/>
      <c r="D59" s="205"/>
      <c r="E59" s="130">
        <f t="shared" si="2"/>
        <v>0</v>
      </c>
      <c r="F59" s="130">
        <f t="shared" si="3"/>
        <v>0</v>
      </c>
    </row>
    <row r="60" spans="1:6" ht="18" customHeight="1" x14ac:dyDescent="0.3">
      <c r="A60" s="204">
        <v>90</v>
      </c>
      <c r="B60" s="252"/>
      <c r="C60" s="205"/>
      <c r="D60" s="205"/>
      <c r="E60" s="130">
        <f t="shared" si="2"/>
        <v>0</v>
      </c>
      <c r="F60" s="130">
        <f t="shared" si="3"/>
        <v>0</v>
      </c>
    </row>
    <row r="61" spans="1:6" ht="18" customHeight="1" x14ac:dyDescent="0.3">
      <c r="A61" s="204">
        <v>100</v>
      </c>
      <c r="B61" s="252"/>
      <c r="C61" s="205"/>
      <c r="D61" s="205"/>
      <c r="E61" s="130">
        <f t="shared" si="2"/>
        <v>0</v>
      </c>
      <c r="F61" s="130">
        <f t="shared" si="3"/>
        <v>0</v>
      </c>
    </row>
    <row r="62" spans="1:6" ht="18" customHeight="1" x14ac:dyDescent="0.3">
      <c r="A62" s="204">
        <v>110</v>
      </c>
      <c r="B62" s="252"/>
      <c r="C62" s="205"/>
      <c r="D62" s="205"/>
      <c r="E62" s="130">
        <f t="shared" si="2"/>
        <v>0</v>
      </c>
      <c r="F62" s="130">
        <f t="shared" si="3"/>
        <v>0</v>
      </c>
    </row>
    <row r="63" spans="1:6" ht="18" customHeight="1" x14ac:dyDescent="0.3">
      <c r="A63" s="204">
        <v>120</v>
      </c>
      <c r="B63" s="252"/>
      <c r="C63" s="205"/>
      <c r="D63" s="205"/>
      <c r="E63" s="130">
        <f t="shared" si="2"/>
        <v>0</v>
      </c>
      <c r="F63" s="130">
        <f t="shared" si="3"/>
        <v>0</v>
      </c>
    </row>
    <row r="64" spans="1:6" ht="18" customHeight="1" x14ac:dyDescent="0.3">
      <c r="A64" s="151">
        <v>130</v>
      </c>
      <c r="B64" s="252"/>
      <c r="C64" s="205"/>
      <c r="D64" s="205"/>
      <c r="E64" s="130">
        <f t="shared" si="2"/>
        <v>0</v>
      </c>
      <c r="F64" s="130">
        <f t="shared" si="3"/>
        <v>0</v>
      </c>
    </row>
    <row r="65" spans="1:6" ht="18" customHeight="1" x14ac:dyDescent="0.3">
      <c r="A65" s="151">
        <v>140</v>
      </c>
      <c r="B65" s="252"/>
      <c r="C65" s="205"/>
      <c r="D65" s="205"/>
      <c r="E65" s="130">
        <f t="shared" si="2"/>
        <v>0</v>
      </c>
      <c r="F65" s="130">
        <f t="shared" si="3"/>
        <v>0</v>
      </c>
    </row>
    <row r="66" spans="1:6" ht="18" customHeight="1" x14ac:dyDescent="0.3">
      <c r="A66" s="151">
        <v>150</v>
      </c>
      <c r="B66" s="252"/>
      <c r="C66" s="205"/>
      <c r="D66" s="205"/>
      <c r="E66" s="130">
        <f t="shared" si="2"/>
        <v>0</v>
      </c>
      <c r="F66" s="130">
        <f t="shared" si="3"/>
        <v>0</v>
      </c>
    </row>
    <row r="67" spans="1:6" ht="18" customHeight="1" x14ac:dyDescent="0.3">
      <c r="A67" s="151">
        <v>160</v>
      </c>
      <c r="B67" s="252"/>
      <c r="C67" s="205"/>
      <c r="D67" s="205"/>
      <c r="E67" s="130">
        <f t="shared" si="2"/>
        <v>0</v>
      </c>
      <c r="F67" s="130">
        <f t="shared" si="3"/>
        <v>0</v>
      </c>
    </row>
    <row r="68" spans="1:6" ht="18" customHeight="1" x14ac:dyDescent="0.3">
      <c r="A68" s="151">
        <v>170</v>
      </c>
      <c r="B68" s="252"/>
      <c r="C68" s="205"/>
      <c r="D68" s="205"/>
      <c r="E68" s="130">
        <f t="shared" si="2"/>
        <v>0</v>
      </c>
      <c r="F68" s="130">
        <f t="shared" si="3"/>
        <v>0</v>
      </c>
    </row>
    <row r="69" spans="1:6" ht="18" customHeight="1" x14ac:dyDescent="0.3">
      <c r="A69" s="151">
        <v>180</v>
      </c>
      <c r="B69" s="252"/>
      <c r="C69" s="205"/>
      <c r="D69" s="205"/>
      <c r="E69" s="130">
        <f t="shared" si="2"/>
        <v>0</v>
      </c>
      <c r="F69" s="130">
        <f t="shared" si="3"/>
        <v>0</v>
      </c>
    </row>
    <row r="70" spans="1:6" ht="18" customHeight="1" x14ac:dyDescent="0.3">
      <c r="A70" s="151">
        <v>190</v>
      </c>
      <c r="B70" s="252"/>
      <c r="C70" s="205"/>
      <c r="D70" s="205"/>
      <c r="E70" s="130">
        <f t="shared" si="2"/>
        <v>0</v>
      </c>
      <c r="F70" s="130">
        <f t="shared" si="3"/>
        <v>0</v>
      </c>
    </row>
    <row r="71" spans="1:6" ht="18" customHeight="1" x14ac:dyDescent="0.3">
      <c r="A71" s="151">
        <v>200</v>
      </c>
      <c r="B71" s="252"/>
      <c r="C71" s="205"/>
      <c r="D71" s="205"/>
      <c r="E71" s="130">
        <f t="shared" si="2"/>
        <v>0</v>
      </c>
      <c r="F71" s="130">
        <f t="shared" si="3"/>
        <v>0</v>
      </c>
    </row>
    <row r="72" spans="1:6" ht="18" customHeight="1" x14ac:dyDescent="0.3">
      <c r="A72" s="151">
        <v>210</v>
      </c>
      <c r="B72" s="252"/>
      <c r="C72" s="205"/>
      <c r="D72" s="205"/>
      <c r="E72" s="130">
        <f t="shared" si="2"/>
        <v>0</v>
      </c>
      <c r="F72" s="130">
        <f t="shared" si="3"/>
        <v>0</v>
      </c>
    </row>
    <row r="73" spans="1:6" ht="18" customHeight="1" x14ac:dyDescent="0.3">
      <c r="A73" s="151">
        <v>220</v>
      </c>
      <c r="B73" s="252"/>
      <c r="C73" s="205"/>
      <c r="D73" s="205"/>
      <c r="E73" s="130">
        <f t="shared" si="2"/>
        <v>0</v>
      </c>
      <c r="F73" s="130">
        <f t="shared" si="3"/>
        <v>0</v>
      </c>
    </row>
    <row r="74" spans="1:6" ht="18" customHeight="1" x14ac:dyDescent="0.3">
      <c r="A74" s="151">
        <v>230</v>
      </c>
      <c r="B74" s="153" t="s">
        <v>912</v>
      </c>
      <c r="C74" s="192">
        <f>SUM(C52:C63)</f>
        <v>0</v>
      </c>
      <c r="D74" s="192">
        <f>SUM(D52:D63)</f>
        <v>0</v>
      </c>
      <c r="E74" s="130">
        <f>SUM(E52:E63)</f>
        <v>0</v>
      </c>
      <c r="F74" s="130">
        <f>SUM(F52:F63)</f>
        <v>0</v>
      </c>
    </row>
    <row r="75" spans="1:6" ht="18" customHeight="1" x14ac:dyDescent="0.3">
      <c r="A75" s="151">
        <v>240</v>
      </c>
      <c r="B75" s="153" t="s">
        <v>1119</v>
      </c>
      <c r="C75" s="152"/>
      <c r="D75" s="152"/>
      <c r="E75" s="152"/>
      <c r="F75" s="130">
        <f>(0.08*E74)</f>
        <v>0</v>
      </c>
    </row>
    <row r="76" spans="1:6" ht="18" customHeight="1" x14ac:dyDescent="0.3">
      <c r="A76" s="151">
        <v>250</v>
      </c>
      <c r="B76" s="153" t="s">
        <v>1120</v>
      </c>
      <c r="C76" s="152"/>
      <c r="D76" s="152"/>
      <c r="E76" s="260"/>
      <c r="F76" s="130">
        <f>ABS(0.08*F74)</f>
        <v>0</v>
      </c>
    </row>
    <row r="77" spans="1:6" ht="12.75" customHeight="1" x14ac:dyDescent="0.25">
      <c r="A77" s="253"/>
      <c r="B77" s="253"/>
      <c r="C77" s="253"/>
      <c r="D77" s="253"/>
      <c r="E77" s="253"/>
      <c r="F77" s="253"/>
    </row>
    <row r="78" spans="1:6" ht="12.75" customHeight="1" x14ac:dyDescent="0.25">
      <c r="A78" s="253"/>
      <c r="B78" s="253"/>
      <c r="C78" s="253"/>
      <c r="D78" s="253"/>
      <c r="E78" s="253"/>
      <c r="F78" s="253"/>
    </row>
    <row r="79" spans="1:6" ht="12.75" customHeight="1" x14ac:dyDescent="0.25">
      <c r="A79" s="215" t="s">
        <v>421</v>
      </c>
      <c r="B79" s="228"/>
      <c r="C79" s="217"/>
      <c r="D79" s="256"/>
      <c r="E79" s="257"/>
      <c r="F79" s="258" t="s">
        <v>1111</v>
      </c>
    </row>
    <row r="80" spans="1:6" ht="15" customHeight="1" x14ac:dyDescent="0.35">
      <c r="A80" s="5"/>
      <c r="C80" s="3"/>
      <c r="F80" s="187"/>
    </row>
    <row r="81" spans="1:6" ht="15" customHeight="1" x14ac:dyDescent="0.35">
      <c r="A81" s="5" t="s">
        <v>1</v>
      </c>
      <c r="C81" s="3"/>
      <c r="D81" s="3"/>
      <c r="F81" s="4" t="s">
        <v>992</v>
      </c>
    </row>
    <row r="82" spans="1:6" ht="15" customHeight="1" x14ac:dyDescent="0.35">
      <c r="B82" s="67"/>
      <c r="C82" s="67"/>
      <c r="D82" s="3"/>
      <c r="F82" s="84" t="s">
        <v>1112</v>
      </c>
    </row>
    <row r="83" spans="1:6" ht="12.75" customHeight="1" x14ac:dyDescent="0.35">
      <c r="A83" s="5" t="s">
        <v>3</v>
      </c>
      <c r="B83" s="67"/>
      <c r="C83" s="67"/>
      <c r="D83" s="3"/>
      <c r="F83" s="7" t="s">
        <v>2</v>
      </c>
    </row>
    <row r="84" spans="1:6" ht="12.75" customHeight="1" x14ac:dyDescent="0.3">
      <c r="A84" s="8"/>
      <c r="B84" s="3"/>
      <c r="D84" s="3"/>
      <c r="F84" s="7" t="s">
        <v>4</v>
      </c>
    </row>
    <row r="85" spans="1:6" ht="18.75" customHeight="1" x14ac:dyDescent="0.3">
      <c r="B85" s="3"/>
      <c r="C85" s="73" t="s">
        <v>5</v>
      </c>
      <c r="D85" s="166"/>
      <c r="E85" s="711"/>
      <c r="F85" s="714"/>
    </row>
    <row r="86" spans="1:6" ht="18.75" customHeight="1" x14ac:dyDescent="0.25">
      <c r="B86" s="3"/>
      <c r="C86" s="560" t="s">
        <v>6</v>
      </c>
      <c r="D86" s="715"/>
      <c r="E86" s="712"/>
      <c r="F86" s="627"/>
    </row>
    <row r="87" spans="1:6" ht="18.75" customHeight="1" x14ac:dyDescent="0.25">
      <c r="B87" s="3"/>
      <c r="C87" s="560" t="s">
        <v>8</v>
      </c>
      <c r="D87" s="715"/>
      <c r="E87" s="713"/>
      <c r="F87" s="627"/>
    </row>
    <row r="88" spans="1:6" ht="18.75" customHeight="1" x14ac:dyDescent="0.3">
      <c r="C88" s="78" t="s">
        <v>1113</v>
      </c>
      <c r="D88" s="152"/>
      <c r="E88" s="674"/>
      <c r="F88" s="627"/>
    </row>
    <row r="89" spans="1:6" ht="12.75" customHeight="1" x14ac:dyDescent="0.3">
      <c r="A89" s="167"/>
      <c r="B89" s="86" t="s">
        <v>680</v>
      </c>
      <c r="C89" s="86" t="s">
        <v>681</v>
      </c>
      <c r="D89" s="86" t="s">
        <v>1060</v>
      </c>
      <c r="E89" s="86" t="s">
        <v>1061</v>
      </c>
      <c r="F89" s="86" t="s">
        <v>1062</v>
      </c>
    </row>
    <row r="90" spans="1:6" ht="67.5" customHeight="1" x14ac:dyDescent="0.25">
      <c r="A90" s="71" t="s">
        <v>678</v>
      </c>
      <c r="B90" s="71" t="s">
        <v>48</v>
      </c>
      <c r="C90" s="144" t="s">
        <v>1115</v>
      </c>
      <c r="D90" s="144" t="s">
        <v>1116</v>
      </c>
      <c r="E90" s="156" t="s">
        <v>1117</v>
      </c>
      <c r="F90" s="156" t="s">
        <v>1118</v>
      </c>
    </row>
    <row r="91" spans="1:6" ht="18" customHeight="1" x14ac:dyDescent="0.3">
      <c r="A91" s="204">
        <v>10</v>
      </c>
      <c r="B91" s="252"/>
      <c r="C91" s="205"/>
      <c r="D91" s="205"/>
      <c r="E91" s="130">
        <f t="shared" ref="E91:E112" si="4">C91+D91</f>
        <v>0</v>
      </c>
      <c r="F91" s="130">
        <f t="shared" ref="F91:F112" si="5">C91-D91</f>
        <v>0</v>
      </c>
    </row>
    <row r="92" spans="1:6" ht="18" customHeight="1" x14ac:dyDescent="0.3">
      <c r="A92" s="204">
        <v>20</v>
      </c>
      <c r="B92" s="252"/>
      <c r="C92" s="205"/>
      <c r="D92" s="205"/>
      <c r="E92" s="130">
        <f t="shared" si="4"/>
        <v>0</v>
      </c>
      <c r="F92" s="130">
        <f t="shared" si="5"/>
        <v>0</v>
      </c>
    </row>
    <row r="93" spans="1:6" ht="18" customHeight="1" x14ac:dyDescent="0.3">
      <c r="A93" s="204">
        <v>30</v>
      </c>
      <c r="B93" s="252"/>
      <c r="C93" s="205"/>
      <c r="D93" s="205"/>
      <c r="E93" s="130">
        <f t="shared" si="4"/>
        <v>0</v>
      </c>
      <c r="F93" s="130">
        <f t="shared" si="5"/>
        <v>0</v>
      </c>
    </row>
    <row r="94" spans="1:6" ht="18" customHeight="1" x14ac:dyDescent="0.3">
      <c r="A94" s="204">
        <v>40</v>
      </c>
      <c r="B94" s="252"/>
      <c r="C94" s="205"/>
      <c r="D94" s="205"/>
      <c r="E94" s="130">
        <f t="shared" si="4"/>
        <v>0</v>
      </c>
      <c r="F94" s="130">
        <f t="shared" si="5"/>
        <v>0</v>
      </c>
    </row>
    <row r="95" spans="1:6" ht="18" customHeight="1" x14ac:dyDescent="0.3">
      <c r="A95" s="204">
        <v>50</v>
      </c>
      <c r="B95" s="252"/>
      <c r="C95" s="205"/>
      <c r="D95" s="205"/>
      <c r="E95" s="130">
        <f t="shared" si="4"/>
        <v>0</v>
      </c>
      <c r="F95" s="130">
        <f t="shared" si="5"/>
        <v>0</v>
      </c>
    </row>
    <row r="96" spans="1:6" ht="18" customHeight="1" x14ac:dyDescent="0.3">
      <c r="A96" s="204">
        <v>60</v>
      </c>
      <c r="B96" s="252"/>
      <c r="C96" s="205"/>
      <c r="D96" s="205"/>
      <c r="E96" s="130">
        <f t="shared" si="4"/>
        <v>0</v>
      </c>
      <c r="F96" s="130">
        <f t="shared" si="5"/>
        <v>0</v>
      </c>
    </row>
    <row r="97" spans="1:6" ht="18" customHeight="1" x14ac:dyDescent="0.3">
      <c r="A97" s="204">
        <v>70</v>
      </c>
      <c r="B97" s="252"/>
      <c r="C97" s="205"/>
      <c r="D97" s="205"/>
      <c r="E97" s="130">
        <f t="shared" si="4"/>
        <v>0</v>
      </c>
      <c r="F97" s="130">
        <f t="shared" si="5"/>
        <v>0</v>
      </c>
    </row>
    <row r="98" spans="1:6" ht="18" customHeight="1" x14ac:dyDescent="0.3">
      <c r="A98" s="204">
        <v>80</v>
      </c>
      <c r="B98" s="252"/>
      <c r="C98" s="205"/>
      <c r="D98" s="205"/>
      <c r="E98" s="130">
        <f t="shared" si="4"/>
        <v>0</v>
      </c>
      <c r="F98" s="130">
        <f t="shared" si="5"/>
        <v>0</v>
      </c>
    </row>
    <row r="99" spans="1:6" ht="18" customHeight="1" x14ac:dyDescent="0.3">
      <c r="A99" s="204">
        <v>90</v>
      </c>
      <c r="B99" s="252"/>
      <c r="C99" s="205"/>
      <c r="D99" s="205"/>
      <c r="E99" s="130">
        <f t="shared" si="4"/>
        <v>0</v>
      </c>
      <c r="F99" s="130">
        <f t="shared" si="5"/>
        <v>0</v>
      </c>
    </row>
    <row r="100" spans="1:6" ht="18" customHeight="1" x14ac:dyDescent="0.3">
      <c r="A100" s="204">
        <v>100</v>
      </c>
      <c r="B100" s="252"/>
      <c r="C100" s="205"/>
      <c r="D100" s="205"/>
      <c r="E100" s="130">
        <f t="shared" si="4"/>
        <v>0</v>
      </c>
      <c r="F100" s="130">
        <f t="shared" si="5"/>
        <v>0</v>
      </c>
    </row>
    <row r="101" spans="1:6" ht="18" customHeight="1" x14ac:dyDescent="0.3">
      <c r="A101" s="204">
        <v>110</v>
      </c>
      <c r="B101" s="252"/>
      <c r="C101" s="205"/>
      <c r="D101" s="205"/>
      <c r="E101" s="130">
        <f t="shared" si="4"/>
        <v>0</v>
      </c>
      <c r="F101" s="130">
        <f t="shared" si="5"/>
        <v>0</v>
      </c>
    </row>
    <row r="102" spans="1:6" ht="18" customHeight="1" x14ac:dyDescent="0.3">
      <c r="A102" s="204">
        <v>120</v>
      </c>
      <c r="B102" s="252"/>
      <c r="C102" s="205"/>
      <c r="D102" s="205"/>
      <c r="E102" s="130">
        <f t="shared" si="4"/>
        <v>0</v>
      </c>
      <c r="F102" s="130">
        <f t="shared" si="5"/>
        <v>0</v>
      </c>
    </row>
    <row r="103" spans="1:6" ht="18" customHeight="1" x14ac:dyDescent="0.3">
      <c r="A103" s="151">
        <v>130</v>
      </c>
      <c r="B103" s="252"/>
      <c r="C103" s="205"/>
      <c r="D103" s="205"/>
      <c r="E103" s="130">
        <f t="shared" si="4"/>
        <v>0</v>
      </c>
      <c r="F103" s="130">
        <f t="shared" si="5"/>
        <v>0</v>
      </c>
    </row>
    <row r="104" spans="1:6" ht="18" customHeight="1" x14ac:dyDescent="0.3">
      <c r="A104" s="151">
        <v>140</v>
      </c>
      <c r="B104" s="252"/>
      <c r="C104" s="205"/>
      <c r="D104" s="205"/>
      <c r="E104" s="130">
        <f t="shared" si="4"/>
        <v>0</v>
      </c>
      <c r="F104" s="130">
        <f t="shared" si="5"/>
        <v>0</v>
      </c>
    </row>
    <row r="105" spans="1:6" ht="18" customHeight="1" x14ac:dyDescent="0.3">
      <c r="A105" s="151">
        <v>150</v>
      </c>
      <c r="B105" s="252"/>
      <c r="C105" s="205"/>
      <c r="D105" s="205"/>
      <c r="E105" s="130">
        <f t="shared" si="4"/>
        <v>0</v>
      </c>
      <c r="F105" s="130">
        <f t="shared" si="5"/>
        <v>0</v>
      </c>
    </row>
    <row r="106" spans="1:6" ht="18" customHeight="1" x14ac:dyDescent="0.3">
      <c r="A106" s="151">
        <v>160</v>
      </c>
      <c r="B106" s="252"/>
      <c r="C106" s="205"/>
      <c r="D106" s="205"/>
      <c r="E106" s="130">
        <f t="shared" si="4"/>
        <v>0</v>
      </c>
      <c r="F106" s="130">
        <f t="shared" si="5"/>
        <v>0</v>
      </c>
    </row>
    <row r="107" spans="1:6" ht="18" customHeight="1" x14ac:dyDescent="0.3">
      <c r="A107" s="151">
        <v>170</v>
      </c>
      <c r="B107" s="252"/>
      <c r="C107" s="205"/>
      <c r="D107" s="205"/>
      <c r="E107" s="130">
        <f t="shared" si="4"/>
        <v>0</v>
      </c>
      <c r="F107" s="130">
        <f t="shared" si="5"/>
        <v>0</v>
      </c>
    </row>
    <row r="108" spans="1:6" ht="18" customHeight="1" x14ac:dyDescent="0.3">
      <c r="A108" s="151">
        <v>180</v>
      </c>
      <c r="B108" s="252"/>
      <c r="C108" s="205"/>
      <c r="D108" s="205"/>
      <c r="E108" s="130">
        <f t="shared" si="4"/>
        <v>0</v>
      </c>
      <c r="F108" s="130">
        <f t="shared" si="5"/>
        <v>0</v>
      </c>
    </row>
    <row r="109" spans="1:6" ht="18" customHeight="1" x14ac:dyDescent="0.3">
      <c r="A109" s="151">
        <v>190</v>
      </c>
      <c r="B109" s="252"/>
      <c r="C109" s="205"/>
      <c r="D109" s="205"/>
      <c r="E109" s="130">
        <f t="shared" si="4"/>
        <v>0</v>
      </c>
      <c r="F109" s="130">
        <f t="shared" si="5"/>
        <v>0</v>
      </c>
    </row>
    <row r="110" spans="1:6" ht="18" customHeight="1" x14ac:dyDescent="0.3">
      <c r="A110" s="151">
        <v>200</v>
      </c>
      <c r="B110" s="252"/>
      <c r="C110" s="205"/>
      <c r="D110" s="205"/>
      <c r="E110" s="130">
        <f t="shared" si="4"/>
        <v>0</v>
      </c>
      <c r="F110" s="130">
        <f t="shared" si="5"/>
        <v>0</v>
      </c>
    </row>
    <row r="111" spans="1:6" ht="18" customHeight="1" x14ac:dyDescent="0.3">
      <c r="A111" s="151">
        <v>210</v>
      </c>
      <c r="B111" s="252"/>
      <c r="C111" s="205"/>
      <c r="D111" s="205"/>
      <c r="E111" s="130">
        <f t="shared" si="4"/>
        <v>0</v>
      </c>
      <c r="F111" s="130">
        <f t="shared" si="5"/>
        <v>0</v>
      </c>
    </row>
    <row r="112" spans="1:6" ht="18" customHeight="1" x14ac:dyDescent="0.3">
      <c r="A112" s="151">
        <v>220</v>
      </c>
      <c r="B112" s="252"/>
      <c r="C112" s="205"/>
      <c r="D112" s="205"/>
      <c r="E112" s="130">
        <f t="shared" si="4"/>
        <v>0</v>
      </c>
      <c r="F112" s="130">
        <f t="shared" si="5"/>
        <v>0</v>
      </c>
    </row>
    <row r="113" spans="1:6" ht="18" customHeight="1" x14ac:dyDescent="0.3">
      <c r="A113" s="151">
        <v>230</v>
      </c>
      <c r="B113" s="153" t="s">
        <v>912</v>
      </c>
      <c r="C113" s="130">
        <f>SUM(C91:C102)</f>
        <v>0</v>
      </c>
      <c r="D113" s="130">
        <f>SUM(D91:D102)</f>
        <v>0</v>
      </c>
      <c r="E113" s="130">
        <f>SUM(E91:E102)</f>
        <v>0</v>
      </c>
      <c r="F113" s="130">
        <f>SUM(F91:F102)</f>
        <v>0</v>
      </c>
    </row>
    <row r="114" spans="1:6" ht="18" customHeight="1" x14ac:dyDescent="0.3">
      <c r="A114" s="151">
        <v>240</v>
      </c>
      <c r="B114" s="153" t="s">
        <v>1119</v>
      </c>
      <c r="C114" s="152"/>
      <c r="D114" s="152"/>
      <c r="E114" s="152"/>
      <c r="F114" s="130">
        <f>(0.08*E113)</f>
        <v>0</v>
      </c>
    </row>
    <row r="115" spans="1:6" ht="18" customHeight="1" x14ac:dyDescent="0.3">
      <c r="A115" s="151">
        <v>250</v>
      </c>
      <c r="B115" s="153" t="s">
        <v>1120</v>
      </c>
      <c r="C115" s="152"/>
      <c r="D115" s="152"/>
      <c r="E115" s="260"/>
      <c r="F115" s="130">
        <f>ABS(0.08*F113)</f>
        <v>0</v>
      </c>
    </row>
    <row r="116" spans="1:6" ht="12.75" customHeight="1" x14ac:dyDescent="0.25">
      <c r="A116" s="253"/>
      <c r="B116" s="253"/>
      <c r="C116" s="253"/>
      <c r="D116" s="253"/>
      <c r="E116" s="253"/>
      <c r="F116" s="253"/>
    </row>
    <row r="117" spans="1:6" ht="12.75" customHeight="1" x14ac:dyDescent="0.25">
      <c r="A117" s="253"/>
      <c r="B117" s="253"/>
      <c r="C117" s="253"/>
      <c r="D117" s="253"/>
      <c r="E117" s="253"/>
      <c r="F117" s="253"/>
    </row>
    <row r="118" spans="1:6" ht="12.75" customHeight="1" x14ac:dyDescent="0.25">
      <c r="A118" s="215" t="s">
        <v>421</v>
      </c>
      <c r="B118" s="228"/>
      <c r="C118" s="217"/>
      <c r="D118" s="256"/>
      <c r="E118" s="257"/>
      <c r="F118" s="258" t="s">
        <v>1111</v>
      </c>
    </row>
    <row r="119" spans="1:6" ht="19.5" customHeight="1" x14ac:dyDescent="0.35">
      <c r="A119" s="5"/>
      <c r="C119" s="3"/>
      <c r="F119" s="187"/>
    </row>
    <row r="120" spans="1:6" ht="19.5" customHeight="1" x14ac:dyDescent="0.35">
      <c r="A120" s="5" t="s">
        <v>1</v>
      </c>
      <c r="C120" s="3"/>
      <c r="D120" s="3"/>
      <c r="F120" s="4" t="s">
        <v>992</v>
      </c>
    </row>
    <row r="121" spans="1:6" ht="19.5" customHeight="1" x14ac:dyDescent="0.35">
      <c r="B121" s="67"/>
      <c r="C121" s="67"/>
      <c r="D121" s="3"/>
      <c r="F121" s="84" t="s">
        <v>1112</v>
      </c>
    </row>
    <row r="122" spans="1:6" ht="15.75" customHeight="1" x14ac:dyDescent="0.35">
      <c r="A122" s="5" t="s">
        <v>3</v>
      </c>
      <c r="B122" s="67"/>
      <c r="C122" s="67"/>
      <c r="D122" s="3"/>
      <c r="F122" s="7" t="s">
        <v>2</v>
      </c>
    </row>
    <row r="123" spans="1:6" ht="14.25" customHeight="1" x14ac:dyDescent="0.3">
      <c r="A123" s="8"/>
      <c r="B123" s="3"/>
      <c r="D123" s="3"/>
      <c r="F123" s="7" t="s">
        <v>4</v>
      </c>
    </row>
    <row r="124" spans="1:6" ht="18.75" customHeight="1" x14ac:dyDescent="0.25">
      <c r="B124" s="3"/>
      <c r="C124" s="560" t="s">
        <v>5</v>
      </c>
      <c r="D124" s="561"/>
      <c r="E124" s="711"/>
      <c r="F124" s="627"/>
    </row>
    <row r="125" spans="1:6" ht="18.75" customHeight="1" x14ac:dyDescent="0.25">
      <c r="B125" s="3"/>
      <c r="C125" s="560" t="s">
        <v>6</v>
      </c>
      <c r="D125" s="715"/>
      <c r="E125" s="712"/>
      <c r="F125" s="627"/>
    </row>
    <row r="126" spans="1:6" ht="18.75" customHeight="1" x14ac:dyDescent="0.25">
      <c r="B126" s="3"/>
      <c r="C126" s="560" t="s">
        <v>8</v>
      </c>
      <c r="D126" s="715"/>
      <c r="E126" s="713"/>
      <c r="F126" s="627"/>
    </row>
    <row r="127" spans="1:6" ht="18.75" customHeight="1" x14ac:dyDescent="0.3">
      <c r="C127" s="78" t="s">
        <v>1113</v>
      </c>
      <c r="D127" s="152"/>
      <c r="E127" s="674"/>
      <c r="F127" s="627"/>
    </row>
    <row r="128" spans="1:6" ht="12.75" customHeight="1" x14ac:dyDescent="0.3">
      <c r="A128" s="167"/>
      <c r="B128" s="86" t="s">
        <v>680</v>
      </c>
      <c r="C128" s="86" t="s">
        <v>681</v>
      </c>
      <c r="D128" s="86" t="s">
        <v>1060</v>
      </c>
      <c r="E128" s="86" t="s">
        <v>1061</v>
      </c>
      <c r="F128" s="86" t="s">
        <v>1062</v>
      </c>
    </row>
    <row r="129" spans="1:6" ht="69" customHeight="1" x14ac:dyDescent="0.25">
      <c r="A129" s="71" t="s">
        <v>678</v>
      </c>
      <c r="B129" s="71" t="s">
        <v>48</v>
      </c>
      <c r="C129" s="144" t="s">
        <v>1115</v>
      </c>
      <c r="D129" s="144" t="s">
        <v>1116</v>
      </c>
      <c r="E129" s="156" t="s">
        <v>1117</v>
      </c>
      <c r="F129" s="156" t="s">
        <v>1118</v>
      </c>
    </row>
    <row r="130" spans="1:6" ht="18" customHeight="1" x14ac:dyDescent="0.3">
      <c r="A130" s="204">
        <v>10</v>
      </c>
      <c r="B130" s="252"/>
      <c r="C130" s="205"/>
      <c r="D130" s="205"/>
      <c r="E130" s="130">
        <f t="shared" ref="E130:E151" si="6">C130+D130</f>
        <v>0</v>
      </c>
      <c r="F130" s="130">
        <f t="shared" ref="F130:F151" si="7">C130-D130</f>
        <v>0</v>
      </c>
    </row>
    <row r="131" spans="1:6" ht="18" customHeight="1" x14ac:dyDescent="0.3">
      <c r="A131" s="204">
        <v>20</v>
      </c>
      <c r="B131" s="252"/>
      <c r="C131" s="205"/>
      <c r="D131" s="205"/>
      <c r="E131" s="130">
        <f t="shared" si="6"/>
        <v>0</v>
      </c>
      <c r="F131" s="130">
        <f t="shared" si="7"/>
        <v>0</v>
      </c>
    </row>
    <row r="132" spans="1:6" ht="18" customHeight="1" x14ac:dyDescent="0.3">
      <c r="A132" s="204">
        <v>30</v>
      </c>
      <c r="B132" s="252"/>
      <c r="C132" s="205"/>
      <c r="D132" s="205"/>
      <c r="E132" s="130">
        <f t="shared" si="6"/>
        <v>0</v>
      </c>
      <c r="F132" s="130">
        <f t="shared" si="7"/>
        <v>0</v>
      </c>
    </row>
    <row r="133" spans="1:6" ht="18" customHeight="1" x14ac:dyDescent="0.3">
      <c r="A133" s="204">
        <v>40</v>
      </c>
      <c r="B133" s="252"/>
      <c r="C133" s="205"/>
      <c r="D133" s="205"/>
      <c r="E133" s="130">
        <f t="shared" si="6"/>
        <v>0</v>
      </c>
      <c r="F133" s="130">
        <f t="shared" si="7"/>
        <v>0</v>
      </c>
    </row>
    <row r="134" spans="1:6" ht="18" customHeight="1" x14ac:dyDescent="0.3">
      <c r="A134" s="204">
        <v>50</v>
      </c>
      <c r="B134" s="252"/>
      <c r="C134" s="205"/>
      <c r="D134" s="205"/>
      <c r="E134" s="130">
        <f t="shared" si="6"/>
        <v>0</v>
      </c>
      <c r="F134" s="130">
        <f t="shared" si="7"/>
        <v>0</v>
      </c>
    </row>
    <row r="135" spans="1:6" ht="18" customHeight="1" x14ac:dyDescent="0.3">
      <c r="A135" s="204">
        <v>60</v>
      </c>
      <c r="B135" s="252"/>
      <c r="C135" s="205"/>
      <c r="D135" s="205"/>
      <c r="E135" s="130">
        <f t="shared" si="6"/>
        <v>0</v>
      </c>
      <c r="F135" s="130">
        <f t="shared" si="7"/>
        <v>0</v>
      </c>
    </row>
    <row r="136" spans="1:6" ht="18" customHeight="1" x14ac:dyDescent="0.3">
      <c r="A136" s="204">
        <v>70</v>
      </c>
      <c r="B136" s="252"/>
      <c r="C136" s="205"/>
      <c r="D136" s="205"/>
      <c r="E136" s="130">
        <f t="shared" si="6"/>
        <v>0</v>
      </c>
      <c r="F136" s="130">
        <f t="shared" si="7"/>
        <v>0</v>
      </c>
    </row>
    <row r="137" spans="1:6" ht="18" customHeight="1" x14ac:dyDescent="0.3">
      <c r="A137" s="204">
        <v>80</v>
      </c>
      <c r="B137" s="252"/>
      <c r="C137" s="205"/>
      <c r="D137" s="205"/>
      <c r="E137" s="130">
        <f t="shared" si="6"/>
        <v>0</v>
      </c>
      <c r="F137" s="130">
        <f t="shared" si="7"/>
        <v>0</v>
      </c>
    </row>
    <row r="138" spans="1:6" ht="18" customHeight="1" x14ac:dyDescent="0.3">
      <c r="A138" s="204">
        <v>90</v>
      </c>
      <c r="B138" s="252"/>
      <c r="C138" s="205"/>
      <c r="D138" s="205"/>
      <c r="E138" s="130">
        <f t="shared" si="6"/>
        <v>0</v>
      </c>
      <c r="F138" s="130">
        <f t="shared" si="7"/>
        <v>0</v>
      </c>
    </row>
    <row r="139" spans="1:6" ht="18" customHeight="1" x14ac:dyDescent="0.3">
      <c r="A139" s="204">
        <v>100</v>
      </c>
      <c r="B139" s="252"/>
      <c r="C139" s="205"/>
      <c r="D139" s="205"/>
      <c r="E139" s="130">
        <f t="shared" si="6"/>
        <v>0</v>
      </c>
      <c r="F139" s="130">
        <f t="shared" si="7"/>
        <v>0</v>
      </c>
    </row>
    <row r="140" spans="1:6" ht="18" customHeight="1" x14ac:dyDescent="0.3">
      <c r="A140" s="204">
        <v>110</v>
      </c>
      <c r="B140" s="252"/>
      <c r="C140" s="205"/>
      <c r="D140" s="205"/>
      <c r="E140" s="130">
        <f t="shared" si="6"/>
        <v>0</v>
      </c>
      <c r="F140" s="130">
        <f t="shared" si="7"/>
        <v>0</v>
      </c>
    </row>
    <row r="141" spans="1:6" ht="18" customHeight="1" x14ac:dyDescent="0.3">
      <c r="A141" s="204">
        <v>120</v>
      </c>
      <c r="B141" s="252"/>
      <c r="C141" s="205"/>
      <c r="D141" s="205"/>
      <c r="E141" s="130">
        <f t="shared" si="6"/>
        <v>0</v>
      </c>
      <c r="F141" s="130">
        <f t="shared" si="7"/>
        <v>0</v>
      </c>
    </row>
    <row r="142" spans="1:6" ht="18" customHeight="1" x14ac:dyDescent="0.3">
      <c r="A142" s="151">
        <v>130</v>
      </c>
      <c r="B142" s="252"/>
      <c r="C142" s="205"/>
      <c r="D142" s="205"/>
      <c r="E142" s="130">
        <f t="shared" si="6"/>
        <v>0</v>
      </c>
      <c r="F142" s="130">
        <f t="shared" si="7"/>
        <v>0</v>
      </c>
    </row>
    <row r="143" spans="1:6" ht="18" customHeight="1" x14ac:dyDescent="0.3">
      <c r="A143" s="151">
        <v>140</v>
      </c>
      <c r="B143" s="252"/>
      <c r="C143" s="205"/>
      <c r="D143" s="205"/>
      <c r="E143" s="130">
        <f t="shared" si="6"/>
        <v>0</v>
      </c>
      <c r="F143" s="130">
        <f t="shared" si="7"/>
        <v>0</v>
      </c>
    </row>
    <row r="144" spans="1:6" ht="18" customHeight="1" x14ac:dyDescent="0.3">
      <c r="A144" s="151">
        <v>150</v>
      </c>
      <c r="B144" s="252"/>
      <c r="C144" s="205"/>
      <c r="D144" s="205"/>
      <c r="E144" s="130">
        <f t="shared" si="6"/>
        <v>0</v>
      </c>
      <c r="F144" s="130">
        <f t="shared" si="7"/>
        <v>0</v>
      </c>
    </row>
    <row r="145" spans="1:6" ht="18" customHeight="1" x14ac:dyDescent="0.3">
      <c r="A145" s="151">
        <v>160</v>
      </c>
      <c r="B145" s="252"/>
      <c r="C145" s="205"/>
      <c r="D145" s="205"/>
      <c r="E145" s="130">
        <f t="shared" si="6"/>
        <v>0</v>
      </c>
      <c r="F145" s="130">
        <f t="shared" si="7"/>
        <v>0</v>
      </c>
    </row>
    <row r="146" spans="1:6" ht="18" customHeight="1" x14ac:dyDescent="0.3">
      <c r="A146" s="151">
        <v>170</v>
      </c>
      <c r="B146" s="252"/>
      <c r="C146" s="205"/>
      <c r="D146" s="205"/>
      <c r="E146" s="130">
        <f t="shared" si="6"/>
        <v>0</v>
      </c>
      <c r="F146" s="130">
        <f t="shared" si="7"/>
        <v>0</v>
      </c>
    </row>
    <row r="147" spans="1:6" ht="18" customHeight="1" x14ac:dyDescent="0.3">
      <c r="A147" s="151">
        <v>180</v>
      </c>
      <c r="B147" s="252"/>
      <c r="C147" s="205"/>
      <c r="D147" s="205"/>
      <c r="E147" s="130">
        <f t="shared" si="6"/>
        <v>0</v>
      </c>
      <c r="F147" s="130">
        <f t="shared" si="7"/>
        <v>0</v>
      </c>
    </row>
    <row r="148" spans="1:6" ht="18" customHeight="1" x14ac:dyDescent="0.3">
      <c r="A148" s="151">
        <v>190</v>
      </c>
      <c r="B148" s="252"/>
      <c r="C148" s="205"/>
      <c r="D148" s="205"/>
      <c r="E148" s="130">
        <f t="shared" si="6"/>
        <v>0</v>
      </c>
      <c r="F148" s="130">
        <f t="shared" si="7"/>
        <v>0</v>
      </c>
    </row>
    <row r="149" spans="1:6" ht="18" customHeight="1" x14ac:dyDescent="0.3">
      <c r="A149" s="151">
        <v>200</v>
      </c>
      <c r="B149" s="252"/>
      <c r="C149" s="205"/>
      <c r="D149" s="205"/>
      <c r="E149" s="130">
        <f t="shared" si="6"/>
        <v>0</v>
      </c>
      <c r="F149" s="130">
        <f t="shared" si="7"/>
        <v>0</v>
      </c>
    </row>
    <row r="150" spans="1:6" ht="18" customHeight="1" x14ac:dyDescent="0.3">
      <c r="A150" s="151">
        <v>210</v>
      </c>
      <c r="B150" s="252"/>
      <c r="C150" s="205"/>
      <c r="D150" s="205"/>
      <c r="E150" s="130">
        <f t="shared" si="6"/>
        <v>0</v>
      </c>
      <c r="F150" s="130">
        <f t="shared" si="7"/>
        <v>0</v>
      </c>
    </row>
    <row r="151" spans="1:6" ht="18" customHeight="1" x14ac:dyDescent="0.3">
      <c r="A151" s="151">
        <v>220</v>
      </c>
      <c r="B151" s="252"/>
      <c r="C151" s="205"/>
      <c r="D151" s="205"/>
      <c r="E151" s="130">
        <f t="shared" si="6"/>
        <v>0</v>
      </c>
      <c r="F151" s="130">
        <f t="shared" si="7"/>
        <v>0</v>
      </c>
    </row>
    <row r="152" spans="1:6" ht="18" customHeight="1" x14ac:dyDescent="0.3">
      <c r="A152" s="151">
        <v>230</v>
      </c>
      <c r="B152" s="153" t="s">
        <v>912</v>
      </c>
      <c r="C152" s="130">
        <f>SUM(C130:C141)</f>
        <v>0</v>
      </c>
      <c r="D152" s="130">
        <f>SUM(D130:D141)</f>
        <v>0</v>
      </c>
      <c r="E152" s="130">
        <f>SUM(E130:E141)</f>
        <v>0</v>
      </c>
      <c r="F152" s="130">
        <f>SUM(F130:F141)</f>
        <v>0</v>
      </c>
    </row>
    <row r="153" spans="1:6" ht="18" customHeight="1" x14ac:dyDescent="0.3">
      <c r="A153" s="151">
        <v>240</v>
      </c>
      <c r="B153" s="153" t="s">
        <v>1119</v>
      </c>
      <c r="C153" s="152"/>
      <c r="D153" s="152"/>
      <c r="E153" s="152"/>
      <c r="F153" s="130">
        <f>(0.08*E152)</f>
        <v>0</v>
      </c>
    </row>
    <row r="154" spans="1:6" ht="18" customHeight="1" x14ac:dyDescent="0.3">
      <c r="A154" s="151">
        <v>250</v>
      </c>
      <c r="B154" s="153" t="s">
        <v>1120</v>
      </c>
      <c r="C154" s="152"/>
      <c r="D154" s="152"/>
      <c r="E154" s="260"/>
      <c r="F154" s="130">
        <f>ABS(0.08*F152)</f>
        <v>0</v>
      </c>
    </row>
    <row r="155" spans="1:6" ht="12.75" customHeight="1" x14ac:dyDescent="0.25">
      <c r="A155" s="253"/>
      <c r="B155" s="253"/>
      <c r="C155" s="253"/>
      <c r="D155" s="253"/>
      <c r="E155" s="253"/>
      <c r="F155" s="253"/>
    </row>
    <row r="156" spans="1:6" ht="12.75" customHeight="1" x14ac:dyDescent="0.25">
      <c r="A156" s="253"/>
      <c r="B156" s="253"/>
      <c r="C156" s="253"/>
      <c r="D156" s="253"/>
      <c r="E156" s="253"/>
      <c r="F156" s="253"/>
    </row>
    <row r="157" spans="1:6" ht="17.25" customHeight="1" x14ac:dyDescent="0.25">
      <c r="A157" s="215" t="s">
        <v>421</v>
      </c>
      <c r="B157" s="228"/>
      <c r="C157" s="217"/>
      <c r="D157" s="256"/>
      <c r="E157" s="257"/>
      <c r="F157" s="258" t="s">
        <v>1111</v>
      </c>
    </row>
    <row r="158" spans="1:6" ht="17.25" customHeight="1" x14ac:dyDescent="0.35">
      <c r="A158" s="5"/>
      <c r="C158" s="3"/>
      <c r="F158" s="187"/>
    </row>
    <row r="159" spans="1:6" ht="17.25" customHeight="1" x14ac:dyDescent="0.35">
      <c r="A159" s="5" t="s">
        <v>1</v>
      </c>
      <c r="C159" s="3"/>
      <c r="D159" s="3"/>
      <c r="F159" s="4" t="s">
        <v>992</v>
      </c>
    </row>
    <row r="160" spans="1:6" ht="17.25" customHeight="1" x14ac:dyDescent="0.35">
      <c r="B160" s="67"/>
      <c r="C160" s="67"/>
      <c r="D160" s="3"/>
      <c r="F160" s="84" t="s">
        <v>1112</v>
      </c>
    </row>
    <row r="161" spans="1:6" ht="17.25" customHeight="1" x14ac:dyDescent="0.35">
      <c r="A161" s="5" t="s">
        <v>3</v>
      </c>
      <c r="B161" s="67"/>
      <c r="C161" s="67"/>
      <c r="D161" s="3"/>
      <c r="F161" s="7" t="s">
        <v>2</v>
      </c>
    </row>
    <row r="162" spans="1:6" ht="17.25" customHeight="1" x14ac:dyDescent="0.3">
      <c r="A162" s="8"/>
      <c r="B162" s="3"/>
      <c r="D162" s="3"/>
      <c r="F162" s="7" t="s">
        <v>4</v>
      </c>
    </row>
    <row r="163" spans="1:6" ht="18.75" customHeight="1" x14ac:dyDescent="0.25">
      <c r="B163" s="3"/>
      <c r="C163" s="560" t="s">
        <v>5</v>
      </c>
      <c r="D163" s="561"/>
      <c r="E163" s="711"/>
      <c r="F163" s="627"/>
    </row>
    <row r="164" spans="1:6" ht="18.75" customHeight="1" x14ac:dyDescent="0.25">
      <c r="B164" s="3"/>
      <c r="C164" s="560" t="s">
        <v>6</v>
      </c>
      <c r="D164" s="715"/>
      <c r="E164" s="712"/>
      <c r="F164" s="627"/>
    </row>
    <row r="165" spans="1:6" ht="18.75" customHeight="1" x14ac:dyDescent="0.25">
      <c r="B165" s="3"/>
      <c r="C165" s="560" t="s">
        <v>8</v>
      </c>
      <c r="D165" s="715"/>
      <c r="E165" s="713"/>
      <c r="F165" s="627"/>
    </row>
    <row r="166" spans="1:6" ht="18.75" customHeight="1" x14ac:dyDescent="0.3">
      <c r="C166" s="78" t="s">
        <v>1113</v>
      </c>
      <c r="D166" s="152"/>
      <c r="E166" s="674"/>
      <c r="F166" s="627"/>
    </row>
    <row r="167" spans="1:6" ht="12.75" customHeight="1" x14ac:dyDescent="0.3">
      <c r="A167" s="123"/>
      <c r="B167" s="86" t="s">
        <v>680</v>
      </c>
      <c r="C167" s="86" t="s">
        <v>681</v>
      </c>
      <c r="D167" s="86" t="s">
        <v>1060</v>
      </c>
      <c r="E167" s="86" t="s">
        <v>1061</v>
      </c>
      <c r="F167" s="86" t="s">
        <v>1062</v>
      </c>
    </row>
    <row r="168" spans="1:6" ht="60" customHeight="1" x14ac:dyDescent="0.25">
      <c r="A168" s="71" t="s">
        <v>678</v>
      </c>
      <c r="B168" s="71" t="s">
        <v>48</v>
      </c>
      <c r="C168" s="144" t="s">
        <v>1115</v>
      </c>
      <c r="D168" s="144" t="s">
        <v>1116</v>
      </c>
      <c r="E168" s="156" t="s">
        <v>1117</v>
      </c>
      <c r="F168" s="156" t="s">
        <v>1118</v>
      </c>
    </row>
    <row r="169" spans="1:6" ht="18" customHeight="1" x14ac:dyDescent="0.3">
      <c r="A169" s="204">
        <v>10</v>
      </c>
      <c r="B169" s="252"/>
      <c r="C169" s="205"/>
      <c r="D169" s="205"/>
      <c r="E169" s="192">
        <f t="shared" ref="E169:E190" si="8">C169+D169</f>
        <v>0</v>
      </c>
      <c r="F169" s="192">
        <f t="shared" ref="F169:F190" si="9">C169-D169</f>
        <v>0</v>
      </c>
    </row>
    <row r="170" spans="1:6" ht="18" customHeight="1" x14ac:dyDescent="0.3">
      <c r="A170" s="204">
        <v>20</v>
      </c>
      <c r="B170" s="252"/>
      <c r="C170" s="205"/>
      <c r="D170" s="205"/>
      <c r="E170" s="192">
        <f t="shared" si="8"/>
        <v>0</v>
      </c>
      <c r="F170" s="192">
        <f t="shared" si="9"/>
        <v>0</v>
      </c>
    </row>
    <row r="171" spans="1:6" ht="18" customHeight="1" x14ac:dyDescent="0.3">
      <c r="A171" s="204">
        <v>30</v>
      </c>
      <c r="B171" s="252"/>
      <c r="C171" s="205"/>
      <c r="D171" s="205"/>
      <c r="E171" s="192">
        <f t="shared" si="8"/>
        <v>0</v>
      </c>
      <c r="F171" s="192">
        <f t="shared" si="9"/>
        <v>0</v>
      </c>
    </row>
    <row r="172" spans="1:6" ht="18" customHeight="1" x14ac:dyDescent="0.3">
      <c r="A172" s="204">
        <v>40</v>
      </c>
      <c r="B172" s="252"/>
      <c r="C172" s="205"/>
      <c r="D172" s="205"/>
      <c r="E172" s="192">
        <f t="shared" si="8"/>
        <v>0</v>
      </c>
      <c r="F172" s="192">
        <f t="shared" si="9"/>
        <v>0</v>
      </c>
    </row>
    <row r="173" spans="1:6" ht="18" customHeight="1" x14ac:dyDescent="0.3">
      <c r="A173" s="204">
        <v>50</v>
      </c>
      <c r="B173" s="252"/>
      <c r="C173" s="205"/>
      <c r="D173" s="205"/>
      <c r="E173" s="192">
        <f t="shared" si="8"/>
        <v>0</v>
      </c>
      <c r="F173" s="192">
        <f t="shared" si="9"/>
        <v>0</v>
      </c>
    </row>
    <row r="174" spans="1:6" ht="18" customHeight="1" x14ac:dyDescent="0.3">
      <c r="A174" s="204">
        <v>60</v>
      </c>
      <c r="B174" s="252"/>
      <c r="C174" s="205"/>
      <c r="D174" s="205"/>
      <c r="E174" s="192">
        <f t="shared" si="8"/>
        <v>0</v>
      </c>
      <c r="F174" s="192">
        <f t="shared" si="9"/>
        <v>0</v>
      </c>
    </row>
    <row r="175" spans="1:6" ht="18" customHeight="1" x14ac:dyDescent="0.3">
      <c r="A175" s="204">
        <v>70</v>
      </c>
      <c r="B175" s="252"/>
      <c r="C175" s="205"/>
      <c r="D175" s="205"/>
      <c r="E175" s="192">
        <f t="shared" si="8"/>
        <v>0</v>
      </c>
      <c r="F175" s="192">
        <f t="shared" si="9"/>
        <v>0</v>
      </c>
    </row>
    <row r="176" spans="1:6" ht="18" customHeight="1" x14ac:dyDescent="0.3">
      <c r="A176" s="204">
        <v>80</v>
      </c>
      <c r="B176" s="252"/>
      <c r="C176" s="205"/>
      <c r="D176" s="205"/>
      <c r="E176" s="192">
        <f t="shared" si="8"/>
        <v>0</v>
      </c>
      <c r="F176" s="192">
        <f t="shared" si="9"/>
        <v>0</v>
      </c>
    </row>
    <row r="177" spans="1:6" ht="18" customHeight="1" x14ac:dyDescent="0.3">
      <c r="A177" s="204">
        <v>90</v>
      </c>
      <c r="B177" s="252"/>
      <c r="C177" s="205"/>
      <c r="D177" s="205"/>
      <c r="E177" s="192">
        <f t="shared" si="8"/>
        <v>0</v>
      </c>
      <c r="F177" s="192">
        <f t="shared" si="9"/>
        <v>0</v>
      </c>
    </row>
    <row r="178" spans="1:6" ht="18" customHeight="1" x14ac:dyDescent="0.3">
      <c r="A178" s="204">
        <v>100</v>
      </c>
      <c r="B178" s="252"/>
      <c r="C178" s="205"/>
      <c r="D178" s="205"/>
      <c r="E178" s="192">
        <f t="shared" si="8"/>
        <v>0</v>
      </c>
      <c r="F178" s="192">
        <f t="shared" si="9"/>
        <v>0</v>
      </c>
    </row>
    <row r="179" spans="1:6" ht="18" customHeight="1" x14ac:dyDescent="0.3">
      <c r="A179" s="204">
        <v>110</v>
      </c>
      <c r="B179" s="252"/>
      <c r="C179" s="205"/>
      <c r="D179" s="205"/>
      <c r="E179" s="192">
        <f t="shared" si="8"/>
        <v>0</v>
      </c>
      <c r="F179" s="192">
        <f t="shared" si="9"/>
        <v>0</v>
      </c>
    </row>
    <row r="180" spans="1:6" ht="18" customHeight="1" x14ac:dyDescent="0.3">
      <c r="A180" s="204">
        <v>120</v>
      </c>
      <c r="B180" s="252"/>
      <c r="C180" s="205"/>
      <c r="D180" s="205"/>
      <c r="E180" s="192">
        <f t="shared" si="8"/>
        <v>0</v>
      </c>
      <c r="F180" s="192">
        <f t="shared" si="9"/>
        <v>0</v>
      </c>
    </row>
    <row r="181" spans="1:6" ht="18" customHeight="1" x14ac:dyDescent="0.3">
      <c r="A181" s="151">
        <v>130</v>
      </c>
      <c r="B181" s="252"/>
      <c r="C181" s="205"/>
      <c r="D181" s="205"/>
      <c r="E181" s="192">
        <f t="shared" si="8"/>
        <v>0</v>
      </c>
      <c r="F181" s="192">
        <f t="shared" si="9"/>
        <v>0</v>
      </c>
    </row>
    <row r="182" spans="1:6" ht="18" customHeight="1" x14ac:dyDescent="0.3">
      <c r="A182" s="151">
        <v>140</v>
      </c>
      <c r="B182" s="252"/>
      <c r="C182" s="205"/>
      <c r="D182" s="205"/>
      <c r="E182" s="192">
        <f t="shared" si="8"/>
        <v>0</v>
      </c>
      <c r="F182" s="192">
        <f t="shared" si="9"/>
        <v>0</v>
      </c>
    </row>
    <row r="183" spans="1:6" ht="18" customHeight="1" x14ac:dyDescent="0.3">
      <c r="A183" s="151">
        <v>150</v>
      </c>
      <c r="B183" s="252"/>
      <c r="C183" s="205"/>
      <c r="D183" s="205"/>
      <c r="E183" s="192">
        <f t="shared" si="8"/>
        <v>0</v>
      </c>
      <c r="F183" s="192">
        <f t="shared" si="9"/>
        <v>0</v>
      </c>
    </row>
    <row r="184" spans="1:6" ht="18" customHeight="1" x14ac:dyDescent="0.3">
      <c r="A184" s="151">
        <v>160</v>
      </c>
      <c r="B184" s="252"/>
      <c r="C184" s="205"/>
      <c r="D184" s="205"/>
      <c r="E184" s="192">
        <f t="shared" si="8"/>
        <v>0</v>
      </c>
      <c r="F184" s="192">
        <f t="shared" si="9"/>
        <v>0</v>
      </c>
    </row>
    <row r="185" spans="1:6" ht="18" customHeight="1" x14ac:dyDescent="0.3">
      <c r="A185" s="151">
        <v>170</v>
      </c>
      <c r="B185" s="252"/>
      <c r="C185" s="205"/>
      <c r="D185" s="205"/>
      <c r="E185" s="192">
        <f t="shared" si="8"/>
        <v>0</v>
      </c>
      <c r="F185" s="192">
        <f t="shared" si="9"/>
        <v>0</v>
      </c>
    </row>
    <row r="186" spans="1:6" ht="18" customHeight="1" x14ac:dyDescent="0.3">
      <c r="A186" s="151">
        <v>180</v>
      </c>
      <c r="B186" s="252"/>
      <c r="C186" s="205"/>
      <c r="D186" s="205"/>
      <c r="E186" s="192">
        <f t="shared" si="8"/>
        <v>0</v>
      </c>
      <c r="F186" s="192">
        <f t="shared" si="9"/>
        <v>0</v>
      </c>
    </row>
    <row r="187" spans="1:6" ht="18" customHeight="1" x14ac:dyDescent="0.3">
      <c r="A187" s="151">
        <v>190</v>
      </c>
      <c r="B187" s="252"/>
      <c r="C187" s="205"/>
      <c r="D187" s="205"/>
      <c r="E187" s="192">
        <f t="shared" si="8"/>
        <v>0</v>
      </c>
      <c r="F187" s="192">
        <f t="shared" si="9"/>
        <v>0</v>
      </c>
    </row>
    <row r="188" spans="1:6" ht="18" customHeight="1" x14ac:dyDescent="0.3">
      <c r="A188" s="151">
        <v>200</v>
      </c>
      <c r="B188" s="252"/>
      <c r="C188" s="205"/>
      <c r="D188" s="205"/>
      <c r="E188" s="192">
        <f t="shared" si="8"/>
        <v>0</v>
      </c>
      <c r="F188" s="192">
        <f t="shared" si="9"/>
        <v>0</v>
      </c>
    </row>
    <row r="189" spans="1:6" ht="18" customHeight="1" x14ac:dyDescent="0.3">
      <c r="A189" s="151">
        <v>210</v>
      </c>
      <c r="B189" s="252"/>
      <c r="C189" s="205"/>
      <c r="D189" s="205"/>
      <c r="E189" s="192">
        <f t="shared" si="8"/>
        <v>0</v>
      </c>
      <c r="F189" s="192">
        <f t="shared" si="9"/>
        <v>0</v>
      </c>
    </row>
    <row r="190" spans="1:6" ht="18" customHeight="1" x14ac:dyDescent="0.3">
      <c r="A190" s="151">
        <v>220</v>
      </c>
      <c r="B190" s="252"/>
      <c r="C190" s="205"/>
      <c r="D190" s="205"/>
      <c r="E190" s="192">
        <f t="shared" si="8"/>
        <v>0</v>
      </c>
      <c r="F190" s="192">
        <f t="shared" si="9"/>
        <v>0</v>
      </c>
    </row>
    <row r="191" spans="1:6" ht="18" customHeight="1" x14ac:dyDescent="0.3">
      <c r="A191" s="151">
        <v>230</v>
      </c>
      <c r="B191" s="153" t="s">
        <v>912</v>
      </c>
      <c r="C191" s="192">
        <f>SUM(C169:C180)</f>
        <v>0</v>
      </c>
      <c r="D191" s="192">
        <f>SUM(D169:D180)</f>
        <v>0</v>
      </c>
      <c r="E191" s="192">
        <f>SUM(E169:E180)</f>
        <v>0</v>
      </c>
      <c r="F191" s="192">
        <f>SUM(F169:F180)</f>
        <v>0</v>
      </c>
    </row>
    <row r="192" spans="1:6" ht="18" customHeight="1" x14ac:dyDescent="0.3">
      <c r="A192" s="151">
        <v>240</v>
      </c>
      <c r="B192" s="153" t="s">
        <v>1119</v>
      </c>
      <c r="C192" s="152"/>
      <c r="D192" s="152"/>
      <c r="E192" s="152"/>
      <c r="F192" s="192">
        <f>(0.08*E191)</f>
        <v>0</v>
      </c>
    </row>
    <row r="193" spans="1:6" ht="18" customHeight="1" x14ac:dyDescent="0.3">
      <c r="A193" s="151">
        <v>250</v>
      </c>
      <c r="B193" s="153" t="s">
        <v>1120</v>
      </c>
      <c r="C193" s="152"/>
      <c r="D193" s="152"/>
      <c r="E193" s="260"/>
      <c r="F193" s="192">
        <f>ABS(0.08*F191)</f>
        <v>0</v>
      </c>
    </row>
    <row r="194" spans="1:6" ht="12.75" customHeight="1" x14ac:dyDescent="0.25">
      <c r="A194" s="253"/>
      <c r="B194" s="253"/>
      <c r="C194" s="253"/>
      <c r="D194" s="253"/>
      <c r="E194" s="253"/>
      <c r="F194" s="253"/>
    </row>
    <row r="195" spans="1:6" ht="12.75" customHeight="1" x14ac:dyDescent="0.25">
      <c r="A195" s="253"/>
      <c r="B195" s="253"/>
      <c r="C195" s="253"/>
      <c r="D195" s="253"/>
      <c r="E195" s="253"/>
      <c r="F195" s="253"/>
    </row>
    <row r="196" spans="1:6" ht="15" customHeight="1" x14ac:dyDescent="0.25">
      <c r="A196" s="215" t="s">
        <v>421</v>
      </c>
      <c r="B196" s="228"/>
      <c r="C196" s="217"/>
      <c r="D196" s="256"/>
      <c r="E196" s="257"/>
      <c r="F196" s="258" t="s">
        <v>1111</v>
      </c>
    </row>
    <row r="197" spans="1:6" ht="15" customHeight="1" x14ac:dyDescent="0.35">
      <c r="A197" s="5"/>
      <c r="C197" s="3"/>
      <c r="F197" s="261"/>
    </row>
    <row r="198" spans="1:6" ht="15" customHeight="1" x14ac:dyDescent="0.35">
      <c r="A198" s="5" t="s">
        <v>1</v>
      </c>
      <c r="C198" s="3"/>
      <c r="D198" s="3"/>
      <c r="F198" s="4" t="s">
        <v>992</v>
      </c>
    </row>
    <row r="199" spans="1:6" ht="15" customHeight="1" x14ac:dyDescent="0.35">
      <c r="B199" s="67"/>
      <c r="C199" s="67"/>
      <c r="D199" s="3"/>
      <c r="F199" s="84" t="s">
        <v>1112</v>
      </c>
    </row>
    <row r="200" spans="1:6" ht="15" customHeight="1" x14ac:dyDescent="0.35">
      <c r="A200" s="5" t="s">
        <v>3</v>
      </c>
      <c r="B200" s="67"/>
      <c r="C200" s="67"/>
      <c r="D200" s="3"/>
      <c r="F200" s="7" t="s">
        <v>2</v>
      </c>
    </row>
    <row r="201" spans="1:6" ht="15" customHeight="1" x14ac:dyDescent="0.3">
      <c r="A201" s="8"/>
      <c r="B201" s="3"/>
      <c r="D201" s="3"/>
      <c r="F201" s="7" t="s">
        <v>4</v>
      </c>
    </row>
    <row r="202" spans="1:6" ht="18.75" customHeight="1" x14ac:dyDescent="0.3">
      <c r="B202" s="3"/>
      <c r="C202" s="560" t="s">
        <v>5</v>
      </c>
      <c r="D202" s="561"/>
      <c r="E202" s="711"/>
      <c r="F202" s="714"/>
    </row>
    <row r="203" spans="1:6" ht="18.75" customHeight="1" x14ac:dyDescent="0.25">
      <c r="B203" s="3"/>
      <c r="C203" s="560" t="s">
        <v>6</v>
      </c>
      <c r="D203" s="715"/>
      <c r="E203" s="712"/>
      <c r="F203" s="627"/>
    </row>
    <row r="204" spans="1:6" ht="18.75" customHeight="1" x14ac:dyDescent="0.25">
      <c r="B204" s="3"/>
      <c r="C204" s="560" t="s">
        <v>8</v>
      </c>
      <c r="D204" s="715"/>
      <c r="E204" s="713"/>
      <c r="F204" s="627"/>
    </row>
    <row r="205" spans="1:6" ht="18.75" customHeight="1" x14ac:dyDescent="0.3">
      <c r="C205" s="78" t="s">
        <v>1113</v>
      </c>
      <c r="D205" s="152"/>
      <c r="E205" s="674"/>
      <c r="F205" s="627"/>
    </row>
    <row r="206" spans="1:6" ht="12.75" customHeight="1" x14ac:dyDescent="0.3">
      <c r="A206" s="86"/>
      <c r="B206" s="86" t="s">
        <v>680</v>
      </c>
      <c r="C206" s="86" t="s">
        <v>681</v>
      </c>
      <c r="D206" s="86" t="s">
        <v>1060</v>
      </c>
      <c r="E206" s="86" t="s">
        <v>1061</v>
      </c>
      <c r="F206" s="86" t="s">
        <v>1062</v>
      </c>
    </row>
    <row r="207" spans="1:6" ht="59.25" customHeight="1" x14ac:dyDescent="0.25">
      <c r="A207" s="163" t="s">
        <v>678</v>
      </c>
      <c r="B207" s="12" t="s">
        <v>48</v>
      </c>
      <c r="C207" s="144" t="s">
        <v>1115</v>
      </c>
      <c r="D207" s="144" t="s">
        <v>1116</v>
      </c>
      <c r="E207" s="156" t="s">
        <v>1117</v>
      </c>
      <c r="F207" s="156" t="s">
        <v>1118</v>
      </c>
    </row>
    <row r="208" spans="1:6" ht="18" customHeight="1" x14ac:dyDescent="0.3">
      <c r="A208" s="204">
        <v>10</v>
      </c>
      <c r="B208" s="252"/>
      <c r="C208" s="205"/>
      <c r="D208" s="205"/>
      <c r="E208" s="130">
        <f t="shared" ref="E208:E229" si="10">C208+D208</f>
        <v>0</v>
      </c>
      <c r="F208" s="130">
        <f t="shared" ref="F208:F229" si="11">C208-D208</f>
        <v>0</v>
      </c>
    </row>
    <row r="209" spans="1:6" ht="18" customHeight="1" x14ac:dyDescent="0.3">
      <c r="A209" s="204">
        <v>20</v>
      </c>
      <c r="B209" s="252"/>
      <c r="C209" s="205"/>
      <c r="D209" s="205"/>
      <c r="E209" s="130">
        <f t="shared" si="10"/>
        <v>0</v>
      </c>
      <c r="F209" s="130">
        <f t="shared" si="11"/>
        <v>0</v>
      </c>
    </row>
    <row r="210" spans="1:6" ht="18" customHeight="1" x14ac:dyDescent="0.3">
      <c r="A210" s="204">
        <v>30</v>
      </c>
      <c r="B210" s="252"/>
      <c r="C210" s="205"/>
      <c r="D210" s="205"/>
      <c r="E210" s="130">
        <f t="shared" si="10"/>
        <v>0</v>
      </c>
      <c r="F210" s="130">
        <f t="shared" si="11"/>
        <v>0</v>
      </c>
    </row>
    <row r="211" spans="1:6" ht="18" customHeight="1" x14ac:dyDescent="0.3">
      <c r="A211" s="204">
        <v>40</v>
      </c>
      <c r="B211" s="252"/>
      <c r="C211" s="205"/>
      <c r="D211" s="205"/>
      <c r="E211" s="130">
        <f t="shared" si="10"/>
        <v>0</v>
      </c>
      <c r="F211" s="130">
        <f t="shared" si="11"/>
        <v>0</v>
      </c>
    </row>
    <row r="212" spans="1:6" ht="18" customHeight="1" x14ac:dyDescent="0.3">
      <c r="A212" s="204">
        <v>50</v>
      </c>
      <c r="B212" s="252"/>
      <c r="C212" s="205"/>
      <c r="D212" s="205"/>
      <c r="E212" s="130">
        <f t="shared" si="10"/>
        <v>0</v>
      </c>
      <c r="F212" s="130">
        <f t="shared" si="11"/>
        <v>0</v>
      </c>
    </row>
    <row r="213" spans="1:6" ht="18" customHeight="1" x14ac:dyDescent="0.3">
      <c r="A213" s="204">
        <v>60</v>
      </c>
      <c r="B213" s="252"/>
      <c r="C213" s="205"/>
      <c r="D213" s="205"/>
      <c r="E213" s="130">
        <f t="shared" si="10"/>
        <v>0</v>
      </c>
      <c r="F213" s="130">
        <f t="shared" si="11"/>
        <v>0</v>
      </c>
    </row>
    <row r="214" spans="1:6" ht="18" customHeight="1" x14ac:dyDescent="0.3">
      <c r="A214" s="204">
        <v>70</v>
      </c>
      <c r="B214" s="252"/>
      <c r="C214" s="205"/>
      <c r="D214" s="205"/>
      <c r="E214" s="130">
        <f t="shared" si="10"/>
        <v>0</v>
      </c>
      <c r="F214" s="130">
        <f t="shared" si="11"/>
        <v>0</v>
      </c>
    </row>
    <row r="215" spans="1:6" ht="18" customHeight="1" x14ac:dyDescent="0.3">
      <c r="A215" s="204">
        <v>80</v>
      </c>
      <c r="B215" s="252"/>
      <c r="C215" s="205"/>
      <c r="D215" s="205"/>
      <c r="E215" s="130">
        <f t="shared" si="10"/>
        <v>0</v>
      </c>
      <c r="F215" s="130">
        <f t="shared" si="11"/>
        <v>0</v>
      </c>
    </row>
    <row r="216" spans="1:6" ht="18" customHeight="1" x14ac:dyDescent="0.3">
      <c r="A216" s="204">
        <v>90</v>
      </c>
      <c r="B216" s="252"/>
      <c r="C216" s="205"/>
      <c r="D216" s="205"/>
      <c r="E216" s="130">
        <f t="shared" si="10"/>
        <v>0</v>
      </c>
      <c r="F216" s="130">
        <f t="shared" si="11"/>
        <v>0</v>
      </c>
    </row>
    <row r="217" spans="1:6" ht="18" customHeight="1" x14ac:dyDescent="0.3">
      <c r="A217" s="204">
        <v>100</v>
      </c>
      <c r="B217" s="252"/>
      <c r="C217" s="205"/>
      <c r="D217" s="205"/>
      <c r="E217" s="130">
        <f t="shared" si="10"/>
        <v>0</v>
      </c>
      <c r="F217" s="130">
        <f t="shared" si="11"/>
        <v>0</v>
      </c>
    </row>
    <row r="218" spans="1:6" ht="18" customHeight="1" x14ac:dyDescent="0.3">
      <c r="A218" s="204">
        <v>110</v>
      </c>
      <c r="B218" s="252"/>
      <c r="C218" s="205"/>
      <c r="D218" s="205"/>
      <c r="E218" s="130">
        <f t="shared" si="10"/>
        <v>0</v>
      </c>
      <c r="F218" s="130">
        <f t="shared" si="11"/>
        <v>0</v>
      </c>
    </row>
    <row r="219" spans="1:6" ht="18" customHeight="1" x14ac:dyDescent="0.3">
      <c r="A219" s="204">
        <v>120</v>
      </c>
      <c r="B219" s="252"/>
      <c r="C219" s="205"/>
      <c r="D219" s="205"/>
      <c r="E219" s="130">
        <f t="shared" si="10"/>
        <v>0</v>
      </c>
      <c r="F219" s="130">
        <f t="shared" si="11"/>
        <v>0</v>
      </c>
    </row>
    <row r="220" spans="1:6" ht="18" customHeight="1" x14ac:dyDescent="0.3">
      <c r="A220" s="151">
        <v>130</v>
      </c>
      <c r="B220" s="252"/>
      <c r="C220" s="205"/>
      <c r="D220" s="205"/>
      <c r="E220" s="130">
        <f t="shared" si="10"/>
        <v>0</v>
      </c>
      <c r="F220" s="130">
        <f t="shared" si="11"/>
        <v>0</v>
      </c>
    </row>
    <row r="221" spans="1:6" ht="18" customHeight="1" x14ac:dyDescent="0.3">
      <c r="A221" s="151">
        <v>140</v>
      </c>
      <c r="B221" s="252"/>
      <c r="C221" s="205"/>
      <c r="D221" s="205"/>
      <c r="E221" s="130">
        <f t="shared" si="10"/>
        <v>0</v>
      </c>
      <c r="F221" s="130">
        <f t="shared" si="11"/>
        <v>0</v>
      </c>
    </row>
    <row r="222" spans="1:6" ht="18" customHeight="1" x14ac:dyDescent="0.3">
      <c r="A222" s="151">
        <v>150</v>
      </c>
      <c r="B222" s="252"/>
      <c r="C222" s="205"/>
      <c r="D222" s="205"/>
      <c r="E222" s="130">
        <f t="shared" si="10"/>
        <v>0</v>
      </c>
      <c r="F222" s="130">
        <f t="shared" si="11"/>
        <v>0</v>
      </c>
    </row>
    <row r="223" spans="1:6" ht="18" customHeight="1" x14ac:dyDescent="0.3">
      <c r="A223" s="151">
        <v>160</v>
      </c>
      <c r="B223" s="252"/>
      <c r="C223" s="205"/>
      <c r="D223" s="205"/>
      <c r="E223" s="130">
        <f t="shared" si="10"/>
        <v>0</v>
      </c>
      <c r="F223" s="130">
        <f t="shared" si="11"/>
        <v>0</v>
      </c>
    </row>
    <row r="224" spans="1:6" ht="18" customHeight="1" x14ac:dyDescent="0.3">
      <c r="A224" s="151">
        <v>170</v>
      </c>
      <c r="B224" s="252"/>
      <c r="C224" s="205"/>
      <c r="D224" s="205"/>
      <c r="E224" s="130">
        <f t="shared" si="10"/>
        <v>0</v>
      </c>
      <c r="F224" s="130">
        <f t="shared" si="11"/>
        <v>0</v>
      </c>
    </row>
    <row r="225" spans="1:6" ht="18" customHeight="1" x14ac:dyDescent="0.3">
      <c r="A225" s="151">
        <v>180</v>
      </c>
      <c r="B225" s="252"/>
      <c r="C225" s="205"/>
      <c r="D225" s="205"/>
      <c r="E225" s="130">
        <f t="shared" si="10"/>
        <v>0</v>
      </c>
      <c r="F225" s="130">
        <f t="shared" si="11"/>
        <v>0</v>
      </c>
    </row>
    <row r="226" spans="1:6" ht="18" customHeight="1" x14ac:dyDescent="0.3">
      <c r="A226" s="151">
        <v>190</v>
      </c>
      <c r="B226" s="252"/>
      <c r="C226" s="205"/>
      <c r="D226" s="205"/>
      <c r="E226" s="130">
        <f t="shared" si="10"/>
        <v>0</v>
      </c>
      <c r="F226" s="130">
        <f t="shared" si="11"/>
        <v>0</v>
      </c>
    </row>
    <row r="227" spans="1:6" ht="18" customHeight="1" x14ac:dyDescent="0.3">
      <c r="A227" s="151">
        <v>200</v>
      </c>
      <c r="B227" s="252"/>
      <c r="C227" s="205"/>
      <c r="D227" s="205"/>
      <c r="E227" s="130">
        <f t="shared" si="10"/>
        <v>0</v>
      </c>
      <c r="F227" s="130">
        <f t="shared" si="11"/>
        <v>0</v>
      </c>
    </row>
    <row r="228" spans="1:6" ht="18" customHeight="1" x14ac:dyDescent="0.3">
      <c r="A228" s="151">
        <v>210</v>
      </c>
      <c r="B228" s="252"/>
      <c r="C228" s="205"/>
      <c r="D228" s="205"/>
      <c r="E228" s="130">
        <f t="shared" si="10"/>
        <v>0</v>
      </c>
      <c r="F228" s="130">
        <f t="shared" si="11"/>
        <v>0</v>
      </c>
    </row>
    <row r="229" spans="1:6" ht="18" customHeight="1" x14ac:dyDescent="0.3">
      <c r="A229" s="151">
        <v>220</v>
      </c>
      <c r="B229" s="252"/>
      <c r="C229" s="205"/>
      <c r="D229" s="205"/>
      <c r="E229" s="130">
        <f t="shared" si="10"/>
        <v>0</v>
      </c>
      <c r="F229" s="130">
        <f t="shared" si="11"/>
        <v>0</v>
      </c>
    </row>
    <row r="230" spans="1:6" ht="18" customHeight="1" x14ac:dyDescent="0.3">
      <c r="A230" s="151">
        <v>230</v>
      </c>
      <c r="B230" s="153" t="s">
        <v>912</v>
      </c>
      <c r="C230" s="130">
        <f>SUM(C208:C219)</f>
        <v>0</v>
      </c>
      <c r="D230" s="130">
        <f>SUM(D208:D219)</f>
        <v>0</v>
      </c>
      <c r="E230" s="130">
        <f>SUM(E208:E219)</f>
        <v>0</v>
      </c>
      <c r="F230" s="130">
        <f>SUM(F208:F219)</f>
        <v>0</v>
      </c>
    </row>
    <row r="231" spans="1:6" ht="18" customHeight="1" x14ac:dyDescent="0.3">
      <c r="A231" s="151">
        <v>240</v>
      </c>
      <c r="B231" s="153" t="s">
        <v>1119</v>
      </c>
      <c r="C231" s="152"/>
      <c r="D231" s="152"/>
      <c r="E231" s="152"/>
      <c r="F231" s="130">
        <f>(0.08*E230)</f>
        <v>0</v>
      </c>
    </row>
    <row r="232" spans="1:6" ht="18" customHeight="1" x14ac:dyDescent="0.3">
      <c r="A232" s="151">
        <v>250</v>
      </c>
      <c r="B232" s="153" t="s">
        <v>1120</v>
      </c>
      <c r="C232" s="152"/>
      <c r="D232" s="152"/>
      <c r="E232" s="260"/>
      <c r="F232" s="130">
        <f>ABS(0.08*F230)</f>
        <v>0</v>
      </c>
    </row>
    <row r="233" spans="1:6" ht="12.75" customHeight="1" x14ac:dyDescent="0.25">
      <c r="A233" s="253"/>
      <c r="B233" s="253"/>
      <c r="C233" s="253"/>
      <c r="D233" s="253"/>
      <c r="E233" s="253"/>
      <c r="F233" s="253"/>
    </row>
    <row r="234" spans="1:6" ht="12.75" customHeight="1" x14ac:dyDescent="0.25">
      <c r="A234" s="253"/>
      <c r="B234" s="253"/>
      <c r="C234" s="253"/>
      <c r="D234" s="253"/>
      <c r="E234" s="253"/>
      <c r="F234" s="253"/>
    </row>
    <row r="235" spans="1:6" ht="12.75" customHeight="1" x14ac:dyDescent="0.25">
      <c r="A235" s="215" t="s">
        <v>421</v>
      </c>
      <c r="B235" s="228"/>
      <c r="C235" s="217"/>
      <c r="D235" s="256"/>
      <c r="E235" s="257"/>
      <c r="F235" s="258" t="s">
        <v>1111</v>
      </c>
    </row>
    <row r="236" spans="1:6" ht="18" customHeight="1" x14ac:dyDescent="0.35">
      <c r="A236" s="5"/>
      <c r="C236" s="3"/>
      <c r="F236" s="187"/>
    </row>
    <row r="237" spans="1:6" ht="12.75" customHeight="1" x14ac:dyDescent="0.35">
      <c r="A237" s="5" t="s">
        <v>1</v>
      </c>
      <c r="C237" s="3"/>
      <c r="D237" s="3"/>
      <c r="F237" s="4" t="s">
        <v>992</v>
      </c>
    </row>
    <row r="238" spans="1:6" ht="12.75" customHeight="1" x14ac:dyDescent="0.35">
      <c r="B238" s="67"/>
      <c r="C238" s="67"/>
      <c r="D238" s="3"/>
      <c r="F238" s="84" t="s">
        <v>1112</v>
      </c>
    </row>
    <row r="239" spans="1:6" ht="12.75" customHeight="1" x14ac:dyDescent="0.35">
      <c r="A239" s="5" t="s">
        <v>3</v>
      </c>
      <c r="B239" s="67"/>
      <c r="C239" s="67"/>
      <c r="D239" s="3"/>
      <c r="F239" s="7" t="s">
        <v>2</v>
      </c>
    </row>
    <row r="240" spans="1:6" ht="12.75" customHeight="1" x14ac:dyDescent="0.3">
      <c r="A240" s="8"/>
      <c r="B240" s="3"/>
      <c r="D240" s="3"/>
      <c r="F240" s="7" t="s">
        <v>4</v>
      </c>
    </row>
    <row r="241" spans="1:6" ht="18.75" customHeight="1" x14ac:dyDescent="0.25">
      <c r="B241" s="3"/>
      <c r="C241" s="560" t="s">
        <v>5</v>
      </c>
      <c r="D241" s="561"/>
      <c r="E241" s="711"/>
      <c r="F241" s="627"/>
    </row>
    <row r="242" spans="1:6" ht="18.75" customHeight="1" x14ac:dyDescent="0.25">
      <c r="B242" s="3"/>
      <c r="C242" s="560" t="s">
        <v>6</v>
      </c>
      <c r="D242" s="715"/>
      <c r="E242" s="712"/>
      <c r="F242" s="627"/>
    </row>
    <row r="243" spans="1:6" ht="18.75" customHeight="1" x14ac:dyDescent="0.25">
      <c r="B243" s="3"/>
      <c r="C243" s="560" t="s">
        <v>8</v>
      </c>
      <c r="D243" s="715"/>
      <c r="E243" s="713"/>
      <c r="F243" s="627"/>
    </row>
    <row r="244" spans="1:6" ht="18.75" customHeight="1" x14ac:dyDescent="0.3">
      <c r="C244" s="78" t="s">
        <v>1113</v>
      </c>
      <c r="D244" s="152"/>
      <c r="E244" s="674"/>
      <c r="F244" s="627"/>
    </row>
    <row r="245" spans="1:6" ht="12.75" customHeight="1" x14ac:dyDescent="0.3">
      <c r="A245" s="86"/>
      <c r="B245" s="86" t="s">
        <v>680</v>
      </c>
      <c r="C245" s="86" t="s">
        <v>681</v>
      </c>
      <c r="D245" s="86" t="s">
        <v>1060</v>
      </c>
      <c r="E245" s="86" t="s">
        <v>1061</v>
      </c>
      <c r="F245" s="86" t="s">
        <v>1062</v>
      </c>
    </row>
    <row r="246" spans="1:6" ht="63" customHeight="1" x14ac:dyDescent="0.25">
      <c r="A246" s="163" t="s">
        <v>678</v>
      </c>
      <c r="B246" s="12" t="s">
        <v>48</v>
      </c>
      <c r="C246" s="144" t="s">
        <v>1115</v>
      </c>
      <c r="D246" s="144" t="s">
        <v>1116</v>
      </c>
      <c r="E246" s="156" t="s">
        <v>1117</v>
      </c>
      <c r="F246" s="156" t="s">
        <v>1118</v>
      </c>
    </row>
    <row r="247" spans="1:6" ht="18" customHeight="1" x14ac:dyDescent="0.3">
      <c r="A247" s="232">
        <v>10</v>
      </c>
      <c r="B247" s="262"/>
      <c r="C247" s="263"/>
      <c r="D247" s="263"/>
      <c r="E247" s="130">
        <f t="shared" ref="E247:E268" si="12">C247+D247</f>
        <v>0</v>
      </c>
      <c r="F247" s="130">
        <f t="shared" ref="F247:F268" si="13">C247-D247</f>
        <v>0</v>
      </c>
    </row>
    <row r="248" spans="1:6" ht="18" customHeight="1" x14ac:dyDescent="0.3">
      <c r="A248" s="204">
        <v>20</v>
      </c>
      <c r="B248" s="264"/>
      <c r="C248" s="265"/>
      <c r="D248" s="265"/>
      <c r="E248" s="130">
        <f t="shared" si="12"/>
        <v>0</v>
      </c>
      <c r="F248" s="130">
        <f t="shared" si="13"/>
        <v>0</v>
      </c>
    </row>
    <row r="249" spans="1:6" ht="18" customHeight="1" x14ac:dyDescent="0.3">
      <c r="A249" s="204">
        <v>30</v>
      </c>
      <c r="B249" s="264"/>
      <c r="C249" s="265"/>
      <c r="D249" s="265"/>
      <c r="E249" s="130">
        <f t="shared" si="12"/>
        <v>0</v>
      </c>
      <c r="F249" s="130">
        <f t="shared" si="13"/>
        <v>0</v>
      </c>
    </row>
    <row r="250" spans="1:6" ht="18" customHeight="1" x14ac:dyDescent="0.3">
      <c r="A250" s="204">
        <v>40</v>
      </c>
      <c r="B250" s="264"/>
      <c r="C250" s="265"/>
      <c r="D250" s="265"/>
      <c r="E250" s="130">
        <f t="shared" si="12"/>
        <v>0</v>
      </c>
      <c r="F250" s="130">
        <f t="shared" si="13"/>
        <v>0</v>
      </c>
    </row>
    <row r="251" spans="1:6" ht="18" customHeight="1" x14ac:dyDescent="0.3">
      <c r="A251" s="204">
        <v>50</v>
      </c>
      <c r="B251" s="264"/>
      <c r="C251" s="265"/>
      <c r="D251" s="265"/>
      <c r="E251" s="130">
        <f t="shared" si="12"/>
        <v>0</v>
      </c>
      <c r="F251" s="130">
        <f t="shared" si="13"/>
        <v>0</v>
      </c>
    </row>
    <row r="252" spans="1:6" ht="18" customHeight="1" x14ac:dyDescent="0.3">
      <c r="A252" s="204">
        <v>60</v>
      </c>
      <c r="B252" s="264"/>
      <c r="C252" s="265"/>
      <c r="D252" s="265"/>
      <c r="E252" s="130">
        <f t="shared" si="12"/>
        <v>0</v>
      </c>
      <c r="F252" s="130">
        <f t="shared" si="13"/>
        <v>0</v>
      </c>
    </row>
    <row r="253" spans="1:6" ht="18" customHeight="1" x14ac:dyDescent="0.3">
      <c r="A253" s="204">
        <v>70</v>
      </c>
      <c r="B253" s="264"/>
      <c r="C253" s="265"/>
      <c r="D253" s="265"/>
      <c r="E253" s="130">
        <f t="shared" si="12"/>
        <v>0</v>
      </c>
      <c r="F253" s="130">
        <f t="shared" si="13"/>
        <v>0</v>
      </c>
    </row>
    <row r="254" spans="1:6" ht="18" customHeight="1" x14ac:dyDescent="0.3">
      <c r="A254" s="204">
        <v>80</v>
      </c>
      <c r="B254" s="264"/>
      <c r="C254" s="265"/>
      <c r="D254" s="265"/>
      <c r="E254" s="130">
        <f t="shared" si="12"/>
        <v>0</v>
      </c>
      <c r="F254" s="130">
        <f t="shared" si="13"/>
        <v>0</v>
      </c>
    </row>
    <row r="255" spans="1:6" ht="18" customHeight="1" x14ac:dyDescent="0.3">
      <c r="A255" s="204">
        <v>90</v>
      </c>
      <c r="B255" s="264"/>
      <c r="C255" s="265"/>
      <c r="D255" s="265"/>
      <c r="E255" s="130">
        <f t="shared" si="12"/>
        <v>0</v>
      </c>
      <c r="F255" s="130">
        <f t="shared" si="13"/>
        <v>0</v>
      </c>
    </row>
    <row r="256" spans="1:6" ht="18" customHeight="1" x14ac:dyDescent="0.3">
      <c r="A256" s="204">
        <v>100</v>
      </c>
      <c r="B256" s="264"/>
      <c r="C256" s="265"/>
      <c r="D256" s="265"/>
      <c r="E256" s="130">
        <f t="shared" si="12"/>
        <v>0</v>
      </c>
      <c r="F256" s="130">
        <f t="shared" si="13"/>
        <v>0</v>
      </c>
    </row>
    <row r="257" spans="1:6" ht="18" customHeight="1" x14ac:dyDescent="0.3">
      <c r="A257" s="204">
        <v>110</v>
      </c>
      <c r="B257" s="264"/>
      <c r="C257" s="265"/>
      <c r="D257" s="265"/>
      <c r="E257" s="130">
        <f t="shared" si="12"/>
        <v>0</v>
      </c>
      <c r="F257" s="130">
        <f t="shared" si="13"/>
        <v>0</v>
      </c>
    </row>
    <row r="258" spans="1:6" ht="18" customHeight="1" x14ac:dyDescent="0.3">
      <c r="A258" s="204">
        <v>120</v>
      </c>
      <c r="B258" s="264"/>
      <c r="C258" s="265"/>
      <c r="D258" s="265"/>
      <c r="E258" s="130">
        <f t="shared" si="12"/>
        <v>0</v>
      </c>
      <c r="F258" s="130">
        <f t="shared" si="13"/>
        <v>0</v>
      </c>
    </row>
    <row r="259" spans="1:6" ht="18" customHeight="1" x14ac:dyDescent="0.3">
      <c r="A259" s="151">
        <v>130</v>
      </c>
      <c r="B259" s="264"/>
      <c r="C259" s="265"/>
      <c r="D259" s="265"/>
      <c r="E259" s="130">
        <f t="shared" si="12"/>
        <v>0</v>
      </c>
      <c r="F259" s="130">
        <f t="shared" si="13"/>
        <v>0</v>
      </c>
    </row>
    <row r="260" spans="1:6" ht="18" customHeight="1" x14ac:dyDescent="0.3">
      <c r="A260" s="151">
        <v>140</v>
      </c>
      <c r="B260" s="264"/>
      <c r="C260" s="265"/>
      <c r="D260" s="265"/>
      <c r="E260" s="130">
        <f t="shared" si="12"/>
        <v>0</v>
      </c>
      <c r="F260" s="130">
        <f t="shared" si="13"/>
        <v>0</v>
      </c>
    </row>
    <row r="261" spans="1:6" ht="18" customHeight="1" x14ac:dyDescent="0.3">
      <c r="A261" s="151">
        <v>150</v>
      </c>
      <c r="B261" s="264"/>
      <c r="C261" s="265"/>
      <c r="D261" s="265"/>
      <c r="E261" s="130">
        <f t="shared" si="12"/>
        <v>0</v>
      </c>
      <c r="F261" s="130">
        <f t="shared" si="13"/>
        <v>0</v>
      </c>
    </row>
    <row r="262" spans="1:6" ht="18" customHeight="1" x14ac:dyDescent="0.3">
      <c r="A262" s="151">
        <v>160</v>
      </c>
      <c r="B262" s="264"/>
      <c r="C262" s="265"/>
      <c r="D262" s="265"/>
      <c r="E262" s="130">
        <f t="shared" si="12"/>
        <v>0</v>
      </c>
      <c r="F262" s="130">
        <f t="shared" si="13"/>
        <v>0</v>
      </c>
    </row>
    <row r="263" spans="1:6" ht="18" customHeight="1" x14ac:dyDescent="0.3">
      <c r="A263" s="151">
        <v>170</v>
      </c>
      <c r="B263" s="264"/>
      <c r="C263" s="265"/>
      <c r="D263" s="265"/>
      <c r="E263" s="130">
        <f t="shared" si="12"/>
        <v>0</v>
      </c>
      <c r="F263" s="130">
        <f t="shared" si="13"/>
        <v>0</v>
      </c>
    </row>
    <row r="264" spans="1:6" ht="18" customHeight="1" x14ac:dyDescent="0.3">
      <c r="A264" s="151">
        <v>180</v>
      </c>
      <c r="B264" s="264"/>
      <c r="C264" s="265"/>
      <c r="D264" s="265"/>
      <c r="E264" s="130">
        <f t="shared" si="12"/>
        <v>0</v>
      </c>
      <c r="F264" s="130">
        <f t="shared" si="13"/>
        <v>0</v>
      </c>
    </row>
    <row r="265" spans="1:6" ht="18" customHeight="1" x14ac:dyDescent="0.3">
      <c r="A265" s="151">
        <v>190</v>
      </c>
      <c r="B265" s="264"/>
      <c r="C265" s="265"/>
      <c r="D265" s="265"/>
      <c r="E265" s="130">
        <f t="shared" si="12"/>
        <v>0</v>
      </c>
      <c r="F265" s="130">
        <f t="shared" si="13"/>
        <v>0</v>
      </c>
    </row>
    <row r="266" spans="1:6" ht="18" customHeight="1" x14ac:dyDescent="0.3">
      <c r="A266" s="151">
        <v>200</v>
      </c>
      <c r="B266" s="264"/>
      <c r="C266" s="265"/>
      <c r="D266" s="265"/>
      <c r="E266" s="130">
        <f t="shared" si="12"/>
        <v>0</v>
      </c>
      <c r="F266" s="130">
        <f t="shared" si="13"/>
        <v>0</v>
      </c>
    </row>
    <row r="267" spans="1:6" ht="18" customHeight="1" x14ac:dyDescent="0.3">
      <c r="A267" s="151">
        <v>210</v>
      </c>
      <c r="B267" s="264"/>
      <c r="C267" s="265"/>
      <c r="D267" s="265"/>
      <c r="E267" s="130">
        <f t="shared" si="12"/>
        <v>0</v>
      </c>
      <c r="F267" s="130">
        <f t="shared" si="13"/>
        <v>0</v>
      </c>
    </row>
    <row r="268" spans="1:6" ht="18" customHeight="1" x14ac:dyDescent="0.3">
      <c r="A268" s="151">
        <v>220</v>
      </c>
      <c r="B268" s="264"/>
      <c r="C268" s="265"/>
      <c r="D268" s="265"/>
      <c r="E268" s="130">
        <f t="shared" si="12"/>
        <v>0</v>
      </c>
      <c r="F268" s="130">
        <f t="shared" si="13"/>
        <v>0</v>
      </c>
    </row>
    <row r="269" spans="1:6" ht="18" customHeight="1" x14ac:dyDescent="0.3">
      <c r="A269" s="151">
        <v>230</v>
      </c>
      <c r="B269" s="153" t="s">
        <v>912</v>
      </c>
      <c r="C269" s="130">
        <f>SUM(C247:C258)</f>
        <v>0</v>
      </c>
      <c r="D269" s="130">
        <f>SUM(D247:D258)</f>
        <v>0</v>
      </c>
      <c r="E269" s="130">
        <f>SUM(E247:E258)</f>
        <v>0</v>
      </c>
      <c r="F269" s="130">
        <f>SUM(F247:F258)</f>
        <v>0</v>
      </c>
    </row>
    <row r="270" spans="1:6" ht="18" customHeight="1" x14ac:dyDescent="0.3">
      <c r="A270" s="151">
        <v>240</v>
      </c>
      <c r="B270" s="153" t="s">
        <v>1119</v>
      </c>
      <c r="C270" s="152"/>
      <c r="D270" s="152"/>
      <c r="E270" s="152"/>
      <c r="F270" s="130">
        <f>(0.08*E269)</f>
        <v>0</v>
      </c>
    </row>
    <row r="271" spans="1:6" ht="18" customHeight="1" x14ac:dyDescent="0.3">
      <c r="A271" s="151">
        <v>250</v>
      </c>
      <c r="B271" s="153" t="s">
        <v>1120</v>
      </c>
      <c r="C271" s="152"/>
      <c r="D271" s="152"/>
      <c r="E271" s="260"/>
      <c r="F271" s="130">
        <f>ABS(0.08*F269)</f>
        <v>0</v>
      </c>
    </row>
    <row r="272" spans="1:6" ht="12.75" customHeight="1" x14ac:dyDescent="0.25">
      <c r="A272" s="253"/>
      <c r="B272" s="253"/>
      <c r="C272" s="253"/>
      <c r="D272" s="253"/>
      <c r="E272" s="253"/>
      <c r="F272" s="253"/>
    </row>
    <row r="273" spans="1:6" ht="12.75" customHeight="1" x14ac:dyDescent="0.25">
      <c r="A273" s="253"/>
      <c r="B273" s="253"/>
      <c r="C273" s="253"/>
      <c r="D273" s="253"/>
      <c r="E273" s="253"/>
      <c r="F273" s="253"/>
    </row>
    <row r="274" spans="1:6" ht="12.75" customHeight="1" x14ac:dyDescent="0.25">
      <c r="A274" s="215" t="s">
        <v>421</v>
      </c>
      <c r="B274" s="228"/>
      <c r="C274" s="217"/>
      <c r="D274" s="256"/>
      <c r="E274" s="257"/>
      <c r="F274" s="258" t="s">
        <v>1111</v>
      </c>
    </row>
    <row r="275" spans="1:6" ht="15.75" customHeight="1" x14ac:dyDescent="0.35">
      <c r="A275" s="5"/>
      <c r="C275" s="3"/>
      <c r="F275" s="187"/>
    </row>
    <row r="276" spans="1:6" ht="12.75" customHeight="1" x14ac:dyDescent="0.35">
      <c r="A276" s="5" t="s">
        <v>1</v>
      </c>
      <c r="C276" s="3"/>
      <c r="D276" s="3"/>
      <c r="F276" s="4" t="s">
        <v>992</v>
      </c>
    </row>
    <row r="277" spans="1:6" ht="12.75" customHeight="1" x14ac:dyDescent="0.35">
      <c r="B277" s="67"/>
      <c r="C277" s="67"/>
      <c r="D277" s="3"/>
      <c r="F277" s="84" t="s">
        <v>1112</v>
      </c>
    </row>
    <row r="278" spans="1:6" ht="12.75" customHeight="1" x14ac:dyDescent="0.35">
      <c r="A278" s="5" t="s">
        <v>3</v>
      </c>
      <c r="B278" s="67"/>
      <c r="C278" s="67"/>
      <c r="D278" s="3"/>
      <c r="F278" s="7" t="s">
        <v>2</v>
      </c>
    </row>
    <row r="279" spans="1:6" ht="12.75" customHeight="1" x14ac:dyDescent="0.3">
      <c r="A279" s="8"/>
      <c r="B279" s="3"/>
      <c r="D279" s="3"/>
      <c r="F279" s="7" t="s">
        <v>4</v>
      </c>
    </row>
    <row r="280" spans="1:6" ht="18.75" customHeight="1" x14ac:dyDescent="0.3">
      <c r="B280" s="3"/>
      <c r="C280" s="560" t="s">
        <v>5</v>
      </c>
      <c r="D280" s="561"/>
      <c r="E280" s="711"/>
      <c r="F280" s="714"/>
    </row>
    <row r="281" spans="1:6" ht="18.75" customHeight="1" x14ac:dyDescent="0.25">
      <c r="B281" s="3"/>
      <c r="C281" s="560" t="s">
        <v>6</v>
      </c>
      <c r="D281" s="715"/>
      <c r="E281" s="712"/>
      <c r="F281" s="627"/>
    </row>
    <row r="282" spans="1:6" ht="18.75" customHeight="1" x14ac:dyDescent="0.25">
      <c r="B282" s="3"/>
      <c r="C282" s="560" t="s">
        <v>8</v>
      </c>
      <c r="D282" s="715"/>
      <c r="E282" s="713"/>
      <c r="F282" s="627"/>
    </row>
    <row r="283" spans="1:6" ht="18.75" customHeight="1" x14ac:dyDescent="0.3">
      <c r="C283" s="78" t="s">
        <v>1113</v>
      </c>
      <c r="D283" s="152"/>
      <c r="E283" s="674"/>
      <c r="F283" s="627"/>
    </row>
    <row r="284" spans="1:6" ht="12.75" customHeight="1" x14ac:dyDescent="0.3">
      <c r="A284" s="167"/>
      <c r="B284" s="86" t="s">
        <v>680</v>
      </c>
      <c r="C284" s="86" t="s">
        <v>681</v>
      </c>
      <c r="D284" s="86" t="s">
        <v>1060</v>
      </c>
      <c r="E284" s="86" t="s">
        <v>1061</v>
      </c>
      <c r="F284" s="86" t="s">
        <v>1062</v>
      </c>
    </row>
    <row r="285" spans="1:6" ht="63" customHeight="1" x14ac:dyDescent="0.25">
      <c r="A285" s="71" t="s">
        <v>678</v>
      </c>
      <c r="B285" s="12" t="s">
        <v>48</v>
      </c>
      <c r="C285" s="144" t="s">
        <v>1115</v>
      </c>
      <c r="D285" s="144" t="s">
        <v>1116</v>
      </c>
      <c r="E285" s="156" t="s">
        <v>1117</v>
      </c>
      <c r="F285" s="156" t="s">
        <v>1118</v>
      </c>
    </row>
    <row r="286" spans="1:6" ht="18" customHeight="1" x14ac:dyDescent="0.3">
      <c r="A286" s="204">
        <v>10</v>
      </c>
      <c r="B286" s="252"/>
      <c r="C286" s="205"/>
      <c r="D286" s="205"/>
      <c r="E286" s="130">
        <f t="shared" ref="E286:E307" si="14">C286+D286</f>
        <v>0</v>
      </c>
      <c r="F286" s="130">
        <f t="shared" ref="F286:F307" si="15">C286-D286</f>
        <v>0</v>
      </c>
    </row>
    <row r="287" spans="1:6" ht="18" customHeight="1" x14ac:dyDescent="0.3">
      <c r="A287" s="204">
        <v>20</v>
      </c>
      <c r="B287" s="252"/>
      <c r="C287" s="205"/>
      <c r="D287" s="205"/>
      <c r="E287" s="130">
        <f t="shared" si="14"/>
        <v>0</v>
      </c>
      <c r="F287" s="130">
        <f t="shared" si="15"/>
        <v>0</v>
      </c>
    </row>
    <row r="288" spans="1:6" ht="18" customHeight="1" x14ac:dyDescent="0.3">
      <c r="A288" s="204">
        <v>30</v>
      </c>
      <c r="B288" s="252"/>
      <c r="C288" s="205"/>
      <c r="D288" s="205"/>
      <c r="E288" s="130">
        <f t="shared" si="14"/>
        <v>0</v>
      </c>
      <c r="F288" s="130">
        <f t="shared" si="15"/>
        <v>0</v>
      </c>
    </row>
    <row r="289" spans="1:6" ht="18" customHeight="1" x14ac:dyDescent="0.3">
      <c r="A289" s="204">
        <v>40</v>
      </c>
      <c r="B289" s="252"/>
      <c r="C289" s="205"/>
      <c r="D289" s="205"/>
      <c r="E289" s="130">
        <f t="shared" si="14"/>
        <v>0</v>
      </c>
      <c r="F289" s="130">
        <f t="shared" si="15"/>
        <v>0</v>
      </c>
    </row>
    <row r="290" spans="1:6" ht="18" customHeight="1" x14ac:dyDescent="0.3">
      <c r="A290" s="204">
        <v>50</v>
      </c>
      <c r="B290" s="252"/>
      <c r="C290" s="205"/>
      <c r="D290" s="205"/>
      <c r="E290" s="130">
        <f t="shared" si="14"/>
        <v>0</v>
      </c>
      <c r="F290" s="130">
        <f t="shared" si="15"/>
        <v>0</v>
      </c>
    </row>
    <row r="291" spans="1:6" ht="18" customHeight="1" x14ac:dyDescent="0.3">
      <c r="A291" s="204">
        <v>60</v>
      </c>
      <c r="B291" s="252"/>
      <c r="C291" s="205"/>
      <c r="D291" s="205"/>
      <c r="E291" s="130">
        <f t="shared" si="14"/>
        <v>0</v>
      </c>
      <c r="F291" s="130">
        <f t="shared" si="15"/>
        <v>0</v>
      </c>
    </row>
    <row r="292" spans="1:6" ht="18" customHeight="1" x14ac:dyDescent="0.3">
      <c r="A292" s="204">
        <v>70</v>
      </c>
      <c r="B292" s="252"/>
      <c r="C292" s="205"/>
      <c r="D292" s="205"/>
      <c r="E292" s="130">
        <f t="shared" si="14"/>
        <v>0</v>
      </c>
      <c r="F292" s="130">
        <f t="shared" si="15"/>
        <v>0</v>
      </c>
    </row>
    <row r="293" spans="1:6" ht="18" customHeight="1" x14ac:dyDescent="0.3">
      <c r="A293" s="204">
        <v>80</v>
      </c>
      <c r="B293" s="252"/>
      <c r="C293" s="205"/>
      <c r="D293" s="205"/>
      <c r="E293" s="130">
        <f t="shared" si="14"/>
        <v>0</v>
      </c>
      <c r="F293" s="130">
        <f t="shared" si="15"/>
        <v>0</v>
      </c>
    </row>
    <row r="294" spans="1:6" ht="18" customHeight="1" x14ac:dyDescent="0.3">
      <c r="A294" s="204">
        <v>90</v>
      </c>
      <c r="B294" s="252"/>
      <c r="C294" s="205"/>
      <c r="D294" s="205"/>
      <c r="E294" s="130">
        <f t="shared" si="14"/>
        <v>0</v>
      </c>
      <c r="F294" s="130">
        <f t="shared" si="15"/>
        <v>0</v>
      </c>
    </row>
    <row r="295" spans="1:6" ht="18" customHeight="1" x14ac:dyDescent="0.3">
      <c r="A295" s="204">
        <v>100</v>
      </c>
      <c r="B295" s="252"/>
      <c r="C295" s="205"/>
      <c r="D295" s="205"/>
      <c r="E295" s="130">
        <f t="shared" si="14"/>
        <v>0</v>
      </c>
      <c r="F295" s="130">
        <f t="shared" si="15"/>
        <v>0</v>
      </c>
    </row>
    <row r="296" spans="1:6" ht="18" customHeight="1" x14ac:dyDescent="0.3">
      <c r="A296" s="204">
        <v>110</v>
      </c>
      <c r="B296" s="252"/>
      <c r="C296" s="205"/>
      <c r="D296" s="205"/>
      <c r="E296" s="130">
        <f t="shared" si="14"/>
        <v>0</v>
      </c>
      <c r="F296" s="130">
        <f t="shared" si="15"/>
        <v>0</v>
      </c>
    </row>
    <row r="297" spans="1:6" ht="18" customHeight="1" x14ac:dyDescent="0.3">
      <c r="A297" s="204">
        <v>120</v>
      </c>
      <c r="B297" s="252"/>
      <c r="C297" s="205"/>
      <c r="D297" s="205"/>
      <c r="E297" s="130">
        <f t="shared" si="14"/>
        <v>0</v>
      </c>
      <c r="F297" s="130">
        <f t="shared" si="15"/>
        <v>0</v>
      </c>
    </row>
    <row r="298" spans="1:6" ht="18" customHeight="1" x14ac:dyDescent="0.3">
      <c r="A298" s="151">
        <v>130</v>
      </c>
      <c r="B298" s="252"/>
      <c r="C298" s="205"/>
      <c r="D298" s="205"/>
      <c r="E298" s="130">
        <f t="shared" si="14"/>
        <v>0</v>
      </c>
      <c r="F298" s="130">
        <f t="shared" si="15"/>
        <v>0</v>
      </c>
    </row>
    <row r="299" spans="1:6" ht="18" customHeight="1" x14ac:dyDescent="0.3">
      <c r="A299" s="151">
        <v>140</v>
      </c>
      <c r="B299" s="252"/>
      <c r="C299" s="205"/>
      <c r="D299" s="205"/>
      <c r="E299" s="130">
        <f t="shared" si="14"/>
        <v>0</v>
      </c>
      <c r="F299" s="130">
        <f t="shared" si="15"/>
        <v>0</v>
      </c>
    </row>
    <row r="300" spans="1:6" ht="18" customHeight="1" x14ac:dyDescent="0.3">
      <c r="A300" s="151">
        <v>150</v>
      </c>
      <c r="B300" s="252"/>
      <c r="C300" s="205"/>
      <c r="D300" s="205"/>
      <c r="E300" s="130">
        <f t="shared" si="14"/>
        <v>0</v>
      </c>
      <c r="F300" s="130">
        <f t="shared" si="15"/>
        <v>0</v>
      </c>
    </row>
    <row r="301" spans="1:6" ht="18" customHeight="1" x14ac:dyDescent="0.3">
      <c r="A301" s="151">
        <v>160</v>
      </c>
      <c r="B301" s="252"/>
      <c r="C301" s="205"/>
      <c r="D301" s="205"/>
      <c r="E301" s="130">
        <f t="shared" si="14"/>
        <v>0</v>
      </c>
      <c r="F301" s="130">
        <f t="shared" si="15"/>
        <v>0</v>
      </c>
    </row>
    <row r="302" spans="1:6" ht="18" customHeight="1" x14ac:dyDescent="0.3">
      <c r="A302" s="151">
        <v>170</v>
      </c>
      <c r="B302" s="252"/>
      <c r="C302" s="205"/>
      <c r="D302" s="205"/>
      <c r="E302" s="130">
        <f t="shared" si="14"/>
        <v>0</v>
      </c>
      <c r="F302" s="130">
        <f t="shared" si="15"/>
        <v>0</v>
      </c>
    </row>
    <row r="303" spans="1:6" ht="18" customHeight="1" x14ac:dyDescent="0.3">
      <c r="A303" s="151">
        <v>180</v>
      </c>
      <c r="B303" s="252"/>
      <c r="C303" s="205"/>
      <c r="D303" s="205"/>
      <c r="E303" s="130">
        <f t="shared" si="14"/>
        <v>0</v>
      </c>
      <c r="F303" s="130">
        <f t="shared" si="15"/>
        <v>0</v>
      </c>
    </row>
    <row r="304" spans="1:6" ht="18" customHeight="1" x14ac:dyDescent="0.3">
      <c r="A304" s="151">
        <v>190</v>
      </c>
      <c r="B304" s="252"/>
      <c r="C304" s="205"/>
      <c r="D304" s="205"/>
      <c r="E304" s="130">
        <f t="shared" si="14"/>
        <v>0</v>
      </c>
      <c r="F304" s="130">
        <f t="shared" si="15"/>
        <v>0</v>
      </c>
    </row>
    <row r="305" spans="1:6" ht="18" customHeight="1" x14ac:dyDescent="0.3">
      <c r="A305" s="151">
        <v>200</v>
      </c>
      <c r="B305" s="252"/>
      <c r="C305" s="205"/>
      <c r="D305" s="205"/>
      <c r="E305" s="130">
        <f t="shared" si="14"/>
        <v>0</v>
      </c>
      <c r="F305" s="130">
        <f t="shared" si="15"/>
        <v>0</v>
      </c>
    </row>
    <row r="306" spans="1:6" ht="18" customHeight="1" x14ac:dyDescent="0.3">
      <c r="A306" s="151">
        <v>210</v>
      </c>
      <c r="B306" s="252"/>
      <c r="C306" s="205"/>
      <c r="D306" s="205"/>
      <c r="E306" s="130">
        <f t="shared" si="14"/>
        <v>0</v>
      </c>
      <c r="F306" s="130">
        <f t="shared" si="15"/>
        <v>0</v>
      </c>
    </row>
    <row r="307" spans="1:6" ht="18" customHeight="1" x14ac:dyDescent="0.3">
      <c r="A307" s="151">
        <v>220</v>
      </c>
      <c r="B307" s="252"/>
      <c r="C307" s="205"/>
      <c r="D307" s="205"/>
      <c r="E307" s="130">
        <f t="shared" si="14"/>
        <v>0</v>
      </c>
      <c r="F307" s="130">
        <f t="shared" si="15"/>
        <v>0</v>
      </c>
    </row>
    <row r="308" spans="1:6" ht="18" customHeight="1" x14ac:dyDescent="0.3">
      <c r="A308" s="151">
        <v>230</v>
      </c>
      <c r="B308" s="153" t="s">
        <v>912</v>
      </c>
      <c r="C308" s="130">
        <f>SUM(C286:C297)</f>
        <v>0</v>
      </c>
      <c r="D308" s="130">
        <f>SUM(D286:D297)</f>
        <v>0</v>
      </c>
      <c r="E308" s="130">
        <f>SUM(E286:E297)</f>
        <v>0</v>
      </c>
      <c r="F308" s="130">
        <f>SUM(F286:F297)</f>
        <v>0</v>
      </c>
    </row>
    <row r="309" spans="1:6" ht="18" customHeight="1" x14ac:dyDescent="0.3">
      <c r="A309" s="151">
        <v>240</v>
      </c>
      <c r="B309" s="153" t="s">
        <v>1119</v>
      </c>
      <c r="C309" s="152"/>
      <c r="D309" s="152"/>
      <c r="E309" s="152"/>
      <c r="F309" s="130">
        <f>(0.08*E308)</f>
        <v>0</v>
      </c>
    </row>
    <row r="310" spans="1:6" ht="18" customHeight="1" x14ac:dyDescent="0.3">
      <c r="A310" s="151">
        <v>250</v>
      </c>
      <c r="B310" s="153" t="s">
        <v>1120</v>
      </c>
      <c r="C310" s="152"/>
      <c r="D310" s="152"/>
      <c r="E310" s="260"/>
      <c r="F310" s="130">
        <f>ABS(0.08*F308)</f>
        <v>0</v>
      </c>
    </row>
    <row r="311" spans="1:6" ht="12.75" customHeight="1" x14ac:dyDescent="0.25">
      <c r="A311" s="253"/>
      <c r="B311" s="253"/>
      <c r="C311" s="253"/>
      <c r="D311" s="253"/>
      <c r="E311" s="253"/>
      <c r="F311" s="253"/>
    </row>
    <row r="312" spans="1:6" ht="17.25" customHeight="1" x14ac:dyDescent="0.35">
      <c r="A312" s="175" t="s">
        <v>1121</v>
      </c>
      <c r="B312" s="175"/>
    </row>
    <row r="313" spans="1:6" ht="23.25" customHeight="1" x14ac:dyDescent="0.35">
      <c r="A313" s="709" t="s">
        <v>1122</v>
      </c>
      <c r="B313" s="709"/>
      <c r="C313" s="710"/>
      <c r="D313" s="710"/>
      <c r="E313" s="710"/>
      <c r="F313" s="710"/>
    </row>
  </sheetData>
  <mergeCells count="56">
    <mergeCell ref="C243:D243"/>
    <mergeCell ref="C280:D280"/>
    <mergeCell ref="C281:D281"/>
    <mergeCell ref="C282:D282"/>
    <mergeCell ref="C202:D202"/>
    <mergeCell ref="C203:D203"/>
    <mergeCell ref="C204:D204"/>
    <mergeCell ref="C241:D241"/>
    <mergeCell ref="C242:D242"/>
    <mergeCell ref="E282:F282"/>
    <mergeCell ref="E283:F283"/>
    <mergeCell ref="C8:D8"/>
    <mergeCell ref="C7:D7"/>
    <mergeCell ref="C9:D9"/>
    <mergeCell ref="C46:D46"/>
    <mergeCell ref="C47:D47"/>
    <mergeCell ref="C48:D48"/>
    <mergeCell ref="C87:D87"/>
    <mergeCell ref="C86:D86"/>
    <mergeCell ref="C124:D124"/>
    <mergeCell ref="C125:D125"/>
    <mergeCell ref="C126:D126"/>
    <mergeCell ref="C163:D163"/>
    <mergeCell ref="C164:D164"/>
    <mergeCell ref="C165:D165"/>
    <mergeCell ref="E242:F242"/>
    <mergeCell ref="E243:F243"/>
    <mergeCell ref="E244:F244"/>
    <mergeCell ref="E280:F280"/>
    <mergeCell ref="E281:F281"/>
    <mergeCell ref="E202:F202"/>
    <mergeCell ref="E203:F203"/>
    <mergeCell ref="E204:F204"/>
    <mergeCell ref="E205:F205"/>
    <mergeCell ref="E241:F241"/>
    <mergeCell ref="E127:F127"/>
    <mergeCell ref="E163:F163"/>
    <mergeCell ref="E164:F164"/>
    <mergeCell ref="E165:F165"/>
    <mergeCell ref="E166:F166"/>
    <mergeCell ref="A313:F313"/>
    <mergeCell ref="E7:F7"/>
    <mergeCell ref="E8:F8"/>
    <mergeCell ref="E9:F9"/>
    <mergeCell ref="E10:F10"/>
    <mergeCell ref="E46:F46"/>
    <mergeCell ref="E47:F47"/>
    <mergeCell ref="E48:F48"/>
    <mergeCell ref="E49:F49"/>
    <mergeCell ref="E85:F85"/>
    <mergeCell ref="E86:F86"/>
    <mergeCell ref="E87:F87"/>
    <mergeCell ref="E88:F88"/>
    <mergeCell ref="E124:F124"/>
    <mergeCell ref="E125:F125"/>
    <mergeCell ref="E126:F126"/>
  </mergeCells>
  <pageMargins left="0.29166666666666669" right="0.23958333333333334" top="0.5" bottom="0.375" header="0.29166666666666669" footer="0.29166666666666669"/>
  <pageSetup orientation="landscape" useFirstPageNumber="1"/>
  <headerFooter>
    <oddHeader>&amp;L&amp;"Aptos"&amp;10&amp;K7FAA39 | DNB PUBLIC |&amp;1#_x000D_</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ADD8E6"/>
  </sheetPr>
  <dimension ref="A1:E28"/>
  <sheetViews>
    <sheetView workbookViewId="0">
      <selection activeCell="C25" sqref="C25"/>
    </sheetView>
  </sheetViews>
  <sheetFormatPr defaultColWidth="12.453125" defaultRowHeight="12.75" customHeight="1" x14ac:dyDescent="0.25"/>
  <cols>
    <col min="1" max="1" width="6.08984375" style="54" customWidth="1"/>
    <col min="2" max="2" width="51" style="54" customWidth="1"/>
    <col min="3" max="3" width="35.453125" style="54" customWidth="1"/>
    <col min="4" max="4" width="36" style="54" customWidth="1"/>
    <col min="5" max="5" width="12.453125" style="54" customWidth="1"/>
    <col min="6" max="6" width="12.453125" style="1" customWidth="1"/>
    <col min="7" max="16384" width="12.453125" style="1"/>
  </cols>
  <sheetData>
    <row r="1" spans="1:4" ht="15.75" customHeight="1" x14ac:dyDescent="0.35">
      <c r="A1" s="5" t="s">
        <v>421</v>
      </c>
      <c r="D1" s="187" t="s">
        <v>1123</v>
      </c>
    </row>
    <row r="2" spans="1:4" ht="15.75" customHeight="1" x14ac:dyDescent="0.35">
      <c r="A2" s="5"/>
      <c r="C2" s="3"/>
      <c r="D2" s="84"/>
    </row>
    <row r="3" spans="1:4" ht="15.75" customHeight="1" x14ac:dyDescent="0.35">
      <c r="A3" s="5" t="s">
        <v>1</v>
      </c>
      <c r="C3" s="3"/>
      <c r="D3" s="4" t="s">
        <v>992</v>
      </c>
    </row>
    <row r="4" spans="1:4" ht="15.75" customHeight="1" x14ac:dyDescent="0.35">
      <c r="B4" s="67"/>
      <c r="C4" s="67"/>
      <c r="D4" s="84" t="s">
        <v>1124</v>
      </c>
    </row>
    <row r="5" spans="1:4" ht="15.75" customHeight="1" x14ac:dyDescent="0.35">
      <c r="A5" s="5" t="s">
        <v>3</v>
      </c>
      <c r="B5" s="67"/>
      <c r="C5" s="67"/>
      <c r="D5" s="7" t="s">
        <v>2</v>
      </c>
    </row>
    <row r="6" spans="1:4" ht="15.75" customHeight="1" x14ac:dyDescent="0.3">
      <c r="A6" s="8"/>
      <c r="B6" s="3"/>
      <c r="D6" s="7" t="s">
        <v>4</v>
      </c>
    </row>
    <row r="7" spans="1:4" ht="18.75" customHeight="1" x14ac:dyDescent="0.25">
      <c r="B7" s="3"/>
      <c r="C7" s="73" t="s">
        <v>5</v>
      </c>
      <c r="D7" s="80"/>
    </row>
    <row r="8" spans="1:4" ht="18.75" customHeight="1" x14ac:dyDescent="0.25">
      <c r="B8" s="3"/>
      <c r="C8" s="73" t="s">
        <v>6</v>
      </c>
      <c r="D8" s="80" t="str">
        <f>""</f>
        <v/>
      </c>
    </row>
    <row r="9" spans="1:4" ht="18.75" customHeight="1" x14ac:dyDescent="0.25">
      <c r="B9" s="3"/>
      <c r="C9" s="73" t="s">
        <v>8</v>
      </c>
      <c r="D9" s="80"/>
    </row>
    <row r="10" spans="1:4" ht="16.5" customHeight="1" x14ac:dyDescent="0.3">
      <c r="A10" s="167"/>
      <c r="B10" s="86" t="s">
        <v>680</v>
      </c>
      <c r="C10" s="86" t="s">
        <v>681</v>
      </c>
      <c r="D10" s="86" t="s">
        <v>1060</v>
      </c>
    </row>
    <row r="11" spans="1:4" ht="27" customHeight="1" x14ac:dyDescent="0.25">
      <c r="A11" s="71" t="s">
        <v>678</v>
      </c>
      <c r="B11" s="71" t="s">
        <v>1125</v>
      </c>
      <c r="C11" s="163" t="s">
        <v>1126</v>
      </c>
      <c r="D11" s="163" t="s">
        <v>1127</v>
      </c>
    </row>
    <row r="12" spans="1:4" ht="18" customHeight="1" x14ac:dyDescent="0.3">
      <c r="A12" s="204">
        <v>10</v>
      </c>
      <c r="B12" s="252"/>
      <c r="C12" s="24"/>
      <c r="D12" s="24"/>
    </row>
    <row r="13" spans="1:4" ht="18" customHeight="1" x14ac:dyDescent="0.3">
      <c r="A13" s="204">
        <v>20</v>
      </c>
      <c r="B13" s="252"/>
      <c r="C13" s="24"/>
      <c r="D13" s="24"/>
    </row>
    <row r="14" spans="1:4" ht="18" customHeight="1" x14ac:dyDescent="0.3">
      <c r="A14" s="204">
        <v>30</v>
      </c>
      <c r="B14" s="252"/>
      <c r="C14" s="24"/>
      <c r="D14" s="24"/>
    </row>
    <row r="15" spans="1:4" ht="18" customHeight="1" x14ac:dyDescent="0.3">
      <c r="A15" s="204">
        <v>40</v>
      </c>
      <c r="B15" s="252"/>
      <c r="C15" s="24"/>
      <c r="D15" s="24"/>
    </row>
    <row r="16" spans="1:4" ht="18" customHeight="1" x14ac:dyDescent="0.3">
      <c r="A16" s="204">
        <v>50</v>
      </c>
      <c r="B16" s="252"/>
      <c r="C16" s="24"/>
      <c r="D16" s="24"/>
    </row>
    <row r="17" spans="1:4" ht="18" customHeight="1" x14ac:dyDescent="0.3">
      <c r="A17" s="204">
        <v>60</v>
      </c>
      <c r="B17" s="252"/>
      <c r="C17" s="24"/>
      <c r="D17" s="24"/>
    </row>
    <row r="18" spans="1:4" ht="18" customHeight="1" x14ac:dyDescent="0.3">
      <c r="A18" s="204">
        <v>70</v>
      </c>
      <c r="B18" s="252"/>
      <c r="C18" s="24"/>
      <c r="D18" s="24"/>
    </row>
    <row r="19" spans="1:4" ht="18" customHeight="1" x14ac:dyDescent="0.3">
      <c r="A19" s="204">
        <v>80</v>
      </c>
      <c r="B19" s="252"/>
      <c r="C19" s="24"/>
      <c r="D19" s="24"/>
    </row>
    <row r="20" spans="1:4" ht="18" customHeight="1" x14ac:dyDescent="0.3">
      <c r="A20" s="204">
        <v>90</v>
      </c>
      <c r="B20" s="252"/>
      <c r="C20" s="24"/>
      <c r="D20" s="24"/>
    </row>
    <row r="21" spans="1:4" ht="18" customHeight="1" x14ac:dyDescent="0.3">
      <c r="A21" s="204">
        <v>100</v>
      </c>
      <c r="B21" s="252"/>
      <c r="C21" s="24"/>
      <c r="D21" s="24"/>
    </row>
    <row r="22" spans="1:4" ht="18" customHeight="1" x14ac:dyDescent="0.3">
      <c r="A22" s="151">
        <v>110</v>
      </c>
      <c r="B22" s="252"/>
      <c r="C22" s="24"/>
      <c r="D22" s="24"/>
    </row>
    <row r="23" spans="1:4" ht="18" customHeight="1" x14ac:dyDescent="0.3">
      <c r="A23" s="151">
        <v>120</v>
      </c>
      <c r="B23" s="252"/>
      <c r="C23" s="24"/>
      <c r="D23" s="24"/>
    </row>
    <row r="24" spans="1:4" ht="18.75" customHeight="1" x14ac:dyDescent="0.3">
      <c r="A24" s="151">
        <v>130</v>
      </c>
      <c r="B24" s="252"/>
      <c r="C24" s="24"/>
      <c r="D24" s="24"/>
    </row>
    <row r="25" spans="1:4" ht="24.75" customHeight="1" x14ac:dyDescent="0.3">
      <c r="A25" s="114">
        <v>140</v>
      </c>
      <c r="B25" s="9" t="s">
        <v>1128</v>
      </c>
      <c r="C25" s="90">
        <f>SUM(C12:C24)</f>
        <v>0</v>
      </c>
      <c r="D25" s="128"/>
    </row>
    <row r="26" spans="1:4" ht="27.75" customHeight="1" x14ac:dyDescent="0.3">
      <c r="A26" s="114">
        <v>150</v>
      </c>
      <c r="B26" s="266" t="s">
        <v>1129</v>
      </c>
      <c r="C26" s="128"/>
      <c r="D26" s="90">
        <f>SUM(D12:D24)</f>
        <v>0</v>
      </c>
    </row>
    <row r="28" spans="1:4" ht="15" customHeight="1" x14ac:dyDescent="0.35">
      <c r="A28" s="175" t="s">
        <v>1130</v>
      </c>
      <c r="B28" s="175"/>
      <c r="C28" s="175"/>
    </row>
  </sheetData>
  <pageMargins left="0.32291666666666669" right="0.25" top="0.75" bottom="0.75" header="0.29166666666666669" footer="0.29166666666666669"/>
  <pageSetup orientation="landscape" useFirstPageNumber="1"/>
  <headerFooter>
    <oddHeader>&amp;L&amp;"Aptos"&amp;10&amp;K7FAA39 | DNB PUBLIC |&amp;1#_x000D_</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ADD8E6"/>
  </sheetPr>
  <dimension ref="A1:K39"/>
  <sheetViews>
    <sheetView workbookViewId="0">
      <selection activeCell="B36" sqref="B36"/>
    </sheetView>
  </sheetViews>
  <sheetFormatPr defaultColWidth="9.08984375" defaultRowHeight="12.75" customHeight="1" x14ac:dyDescent="0.25"/>
  <cols>
    <col min="1" max="1" width="5.7265625" style="54" customWidth="1"/>
    <col min="2" max="2" width="13" style="54" customWidth="1"/>
    <col min="3" max="5" width="14.7265625" style="54" customWidth="1"/>
    <col min="6" max="6" width="16.7265625" style="54" customWidth="1"/>
    <col min="7" max="7" width="14.7265625" style="54" customWidth="1"/>
    <col min="8" max="8" width="19.08984375" style="54" customWidth="1"/>
    <col min="9" max="9" width="18.08984375" style="54" customWidth="1"/>
    <col min="10" max="11" width="17.7265625" style="54" customWidth="1"/>
    <col min="12" max="12" width="9.08984375" style="1" customWidth="1"/>
    <col min="13" max="16384" width="9.08984375" style="1"/>
  </cols>
  <sheetData>
    <row r="1" spans="1:11" ht="15.75" customHeight="1" x14ac:dyDescent="0.35">
      <c r="A1" s="5"/>
      <c r="K1" s="187" t="s">
        <v>1131</v>
      </c>
    </row>
    <row r="2" spans="1:11" ht="15.75" customHeight="1" x14ac:dyDescent="0.35">
      <c r="A2" s="5"/>
      <c r="C2" s="3"/>
    </row>
    <row r="3" spans="1:11" ht="15.75" customHeight="1" x14ac:dyDescent="0.35">
      <c r="A3" s="5" t="s">
        <v>1</v>
      </c>
      <c r="C3" s="3"/>
      <c r="D3" s="3"/>
      <c r="K3" s="4" t="s">
        <v>992</v>
      </c>
    </row>
    <row r="4" spans="1:11" ht="15.75" customHeight="1" x14ac:dyDescent="0.35">
      <c r="B4" s="67"/>
      <c r="C4" s="67"/>
      <c r="D4" s="3"/>
      <c r="K4" s="84" t="s">
        <v>1132</v>
      </c>
    </row>
    <row r="5" spans="1:11" ht="15.75" customHeight="1" x14ac:dyDescent="0.35">
      <c r="A5" s="5" t="s">
        <v>3</v>
      </c>
      <c r="B5" s="67"/>
      <c r="C5" s="67"/>
      <c r="D5" s="3"/>
      <c r="E5" s="67"/>
      <c r="H5" s="67"/>
      <c r="I5" s="67"/>
      <c r="J5" s="67"/>
      <c r="K5" s="7" t="s">
        <v>2</v>
      </c>
    </row>
    <row r="6" spans="1:11" ht="15.75" customHeight="1" x14ac:dyDescent="0.3">
      <c r="A6" s="8"/>
      <c r="B6" s="3"/>
      <c r="D6" s="3"/>
      <c r="E6" s="67"/>
      <c r="H6" s="67"/>
      <c r="I6" s="67"/>
      <c r="J6" s="67"/>
      <c r="K6" s="7" t="s">
        <v>4</v>
      </c>
    </row>
    <row r="7" spans="1:11" ht="18.75" customHeight="1" x14ac:dyDescent="0.25">
      <c r="H7" s="560" t="s">
        <v>5</v>
      </c>
      <c r="I7" s="649"/>
      <c r="J7" s="595"/>
      <c r="K7" s="627"/>
    </row>
    <row r="8" spans="1:11" ht="18.75" customHeight="1" x14ac:dyDescent="0.25">
      <c r="H8" s="560" t="s">
        <v>6</v>
      </c>
      <c r="I8" s="561"/>
      <c r="J8" s="595" t="str">
        <f>""</f>
        <v/>
      </c>
      <c r="K8" s="627"/>
    </row>
    <row r="9" spans="1:11" ht="18.75" customHeight="1" x14ac:dyDescent="0.25">
      <c r="H9" s="560" t="s">
        <v>8</v>
      </c>
      <c r="I9" s="561"/>
      <c r="J9" s="595"/>
      <c r="K9" s="627"/>
    </row>
    <row r="10" spans="1:11" s="267" customFormat="1" ht="14.25" customHeight="1" x14ac:dyDescent="0.3">
      <c r="A10" s="86"/>
      <c r="B10" s="86"/>
      <c r="C10" s="86" t="s">
        <v>680</v>
      </c>
      <c r="D10" s="86" t="s">
        <v>681</v>
      </c>
      <c r="E10" s="86" t="s">
        <v>1060</v>
      </c>
      <c r="F10" s="86" t="s">
        <v>1061</v>
      </c>
      <c r="G10" s="86" t="s">
        <v>1062</v>
      </c>
      <c r="H10" s="86" t="s">
        <v>1063</v>
      </c>
      <c r="I10" s="86" t="s">
        <v>1064</v>
      </c>
      <c r="J10" s="86" t="s">
        <v>1065</v>
      </c>
      <c r="K10" s="86" t="s">
        <v>1066</v>
      </c>
    </row>
    <row r="11" spans="1:11" ht="14.25" customHeight="1" x14ac:dyDescent="0.3">
      <c r="A11" s="167"/>
      <c r="B11" s="167"/>
      <c r="C11" s="167"/>
      <c r="D11" s="167"/>
      <c r="E11" s="167"/>
      <c r="F11" s="167"/>
      <c r="G11" s="167"/>
      <c r="H11" s="167"/>
      <c r="I11" s="167"/>
      <c r="J11" s="609" t="s">
        <v>1133</v>
      </c>
      <c r="K11" s="716"/>
    </row>
    <row r="12" spans="1:11" ht="36" customHeight="1" x14ac:dyDescent="0.25">
      <c r="A12" s="71" t="s">
        <v>678</v>
      </c>
      <c r="B12" s="120" t="s">
        <v>1096</v>
      </c>
      <c r="C12" s="120" t="s">
        <v>1134</v>
      </c>
      <c r="D12" s="120" t="s">
        <v>1135</v>
      </c>
      <c r="E12" s="120" t="s">
        <v>1136</v>
      </c>
      <c r="F12" s="120" t="s">
        <v>1137</v>
      </c>
      <c r="G12" s="120" t="s">
        <v>1138</v>
      </c>
      <c r="H12" s="268" t="s">
        <v>1139</v>
      </c>
      <c r="I12" s="269" t="s">
        <v>1140</v>
      </c>
      <c r="J12" s="144" t="s">
        <v>1141</v>
      </c>
      <c r="K12" s="144" t="s">
        <v>1142</v>
      </c>
    </row>
    <row r="13" spans="1:11" ht="18" customHeight="1" x14ac:dyDescent="0.25">
      <c r="A13" s="88">
        <v>10</v>
      </c>
      <c r="B13" s="100" t="s">
        <v>1103</v>
      </c>
      <c r="C13" s="205"/>
      <c r="D13" s="205"/>
      <c r="E13" s="205"/>
      <c r="F13" s="24"/>
      <c r="G13" s="24"/>
      <c r="H13" s="130">
        <f t="shared" ref="H13:H19" si="0">IF((SUM(C13:G13)&gt;0),SUM(C13:G13),0)</f>
        <v>0</v>
      </c>
      <c r="I13" s="130">
        <f t="shared" ref="I13:I19" si="1">IF((SUM(C13:G13)&lt;0),SUM(C13:G13),0)</f>
        <v>0</v>
      </c>
      <c r="J13" s="254">
        <f>H13*1.79</f>
        <v>0</v>
      </c>
      <c r="K13" s="254">
        <f>I13*1.79</f>
        <v>0</v>
      </c>
    </row>
    <row r="14" spans="1:11" ht="18" customHeight="1" x14ac:dyDescent="0.25">
      <c r="A14" s="88">
        <v>20</v>
      </c>
      <c r="B14" s="100" t="s">
        <v>1143</v>
      </c>
      <c r="C14" s="205"/>
      <c r="D14" s="205"/>
      <c r="E14" s="205"/>
      <c r="F14" s="24"/>
      <c r="G14" s="24"/>
      <c r="H14" s="130">
        <f t="shared" si="0"/>
        <v>0</v>
      </c>
      <c r="I14" s="130">
        <f t="shared" si="1"/>
        <v>0</v>
      </c>
      <c r="J14" s="24"/>
      <c r="K14" s="24"/>
    </row>
    <row r="15" spans="1:11" ht="18" customHeight="1" x14ac:dyDescent="0.25">
      <c r="A15" s="88">
        <v>30</v>
      </c>
      <c r="B15" s="100" t="s">
        <v>1144</v>
      </c>
      <c r="C15" s="205"/>
      <c r="D15" s="205"/>
      <c r="E15" s="205"/>
      <c r="F15" s="24"/>
      <c r="G15" s="24"/>
      <c r="H15" s="130">
        <f t="shared" si="0"/>
        <v>0</v>
      </c>
      <c r="I15" s="130">
        <f t="shared" si="1"/>
        <v>0</v>
      </c>
      <c r="J15" s="24"/>
      <c r="K15" s="24"/>
    </row>
    <row r="16" spans="1:11" ht="18" customHeight="1" x14ac:dyDescent="0.25">
      <c r="A16" s="88">
        <v>40</v>
      </c>
      <c r="B16" s="100" t="s">
        <v>1145</v>
      </c>
      <c r="C16" s="205"/>
      <c r="D16" s="205"/>
      <c r="E16" s="205"/>
      <c r="F16" s="24"/>
      <c r="G16" s="24"/>
      <c r="H16" s="130">
        <f t="shared" si="0"/>
        <v>0</v>
      </c>
      <c r="I16" s="130">
        <f t="shared" si="1"/>
        <v>0</v>
      </c>
      <c r="J16" s="24"/>
      <c r="K16" s="24"/>
    </row>
    <row r="17" spans="1:11" ht="18" customHeight="1" x14ac:dyDescent="0.25">
      <c r="A17" s="88">
        <v>50</v>
      </c>
      <c r="B17" s="100" t="s">
        <v>1146</v>
      </c>
      <c r="C17" s="205"/>
      <c r="D17" s="205"/>
      <c r="E17" s="205"/>
      <c r="F17" s="24"/>
      <c r="G17" s="24"/>
      <c r="H17" s="130">
        <f t="shared" si="0"/>
        <v>0</v>
      </c>
      <c r="I17" s="130">
        <f t="shared" si="1"/>
        <v>0</v>
      </c>
      <c r="J17" s="24"/>
      <c r="K17" s="24"/>
    </row>
    <row r="18" spans="1:11" ht="18" customHeight="1" x14ac:dyDescent="0.25">
      <c r="A18" s="88">
        <v>60</v>
      </c>
      <c r="B18" s="100" t="s">
        <v>1147</v>
      </c>
      <c r="C18" s="205"/>
      <c r="D18" s="205"/>
      <c r="E18" s="205"/>
      <c r="F18" s="24"/>
      <c r="G18" s="24"/>
      <c r="H18" s="130">
        <f t="shared" si="0"/>
        <v>0</v>
      </c>
      <c r="I18" s="130">
        <f t="shared" si="1"/>
        <v>0</v>
      </c>
      <c r="J18" s="24"/>
      <c r="K18" s="24"/>
    </row>
    <row r="19" spans="1:11" ht="18" customHeight="1" x14ac:dyDescent="0.25">
      <c r="A19" s="88">
        <v>70</v>
      </c>
      <c r="B19" s="100" t="s">
        <v>1148</v>
      </c>
      <c r="C19" s="205"/>
      <c r="D19" s="205"/>
      <c r="E19" s="205"/>
      <c r="F19" s="24"/>
      <c r="G19" s="24"/>
      <c r="H19" s="130">
        <f t="shared" si="0"/>
        <v>0</v>
      </c>
      <c r="I19" s="130">
        <f t="shared" si="1"/>
        <v>0</v>
      </c>
      <c r="J19" s="24"/>
      <c r="K19" s="24"/>
    </row>
    <row r="20" spans="1:11" ht="18" customHeight="1" x14ac:dyDescent="0.3">
      <c r="A20" s="170"/>
      <c r="B20" s="100" t="s">
        <v>1149</v>
      </c>
      <c r="C20" s="128"/>
      <c r="D20" s="128"/>
      <c r="E20" s="128"/>
      <c r="F20" s="128"/>
      <c r="G20" s="123"/>
      <c r="H20" s="128"/>
      <c r="I20" s="123"/>
      <c r="J20" s="128"/>
      <c r="K20" s="123"/>
    </row>
    <row r="21" spans="1:11" ht="18" customHeight="1" x14ac:dyDescent="0.25">
      <c r="A21" s="88">
        <v>80</v>
      </c>
      <c r="B21" s="100" t="s">
        <v>1150</v>
      </c>
      <c r="C21" s="205"/>
      <c r="D21" s="205"/>
      <c r="E21" s="205"/>
      <c r="F21" s="24"/>
      <c r="G21" s="24"/>
      <c r="H21" s="130">
        <f t="shared" ref="H21:H30" si="2">IF((SUM(C21:G21)&gt;0),SUM(C21:G21),0)</f>
        <v>0</v>
      </c>
      <c r="I21" s="130">
        <f t="shared" ref="I21:I30" si="3">IF((SUM(C21:G21)&lt;0),SUM(C21:G21),0)</f>
        <v>0</v>
      </c>
      <c r="J21" s="24"/>
      <c r="K21" s="24"/>
    </row>
    <row r="22" spans="1:11" ht="18" customHeight="1" x14ac:dyDescent="0.25">
      <c r="A22" s="88">
        <v>90</v>
      </c>
      <c r="B22" s="270"/>
      <c r="C22" s="205"/>
      <c r="D22" s="205"/>
      <c r="E22" s="205"/>
      <c r="F22" s="24"/>
      <c r="G22" s="24"/>
      <c r="H22" s="130">
        <f t="shared" si="2"/>
        <v>0</v>
      </c>
      <c r="I22" s="130">
        <f t="shared" si="3"/>
        <v>0</v>
      </c>
      <c r="J22" s="24"/>
      <c r="K22" s="24"/>
    </row>
    <row r="23" spans="1:11" ht="18" customHeight="1" x14ac:dyDescent="0.25">
      <c r="A23" s="88">
        <v>100</v>
      </c>
      <c r="B23" s="270"/>
      <c r="C23" s="205"/>
      <c r="D23" s="205"/>
      <c r="E23" s="205"/>
      <c r="F23" s="24"/>
      <c r="G23" s="24"/>
      <c r="H23" s="130">
        <f t="shared" si="2"/>
        <v>0</v>
      </c>
      <c r="I23" s="130">
        <f t="shared" si="3"/>
        <v>0</v>
      </c>
      <c r="J23" s="24"/>
      <c r="K23" s="24"/>
    </row>
    <row r="24" spans="1:11" ht="18" customHeight="1" x14ac:dyDescent="0.25">
      <c r="A24" s="88">
        <v>110</v>
      </c>
      <c r="B24" s="270"/>
      <c r="C24" s="205"/>
      <c r="D24" s="205"/>
      <c r="E24" s="205"/>
      <c r="F24" s="24"/>
      <c r="G24" s="24"/>
      <c r="H24" s="130">
        <f t="shared" si="2"/>
        <v>0</v>
      </c>
      <c r="I24" s="130">
        <f t="shared" si="3"/>
        <v>0</v>
      </c>
      <c r="J24" s="24"/>
      <c r="K24" s="24"/>
    </row>
    <row r="25" spans="1:11" ht="18" customHeight="1" x14ac:dyDescent="0.25">
      <c r="A25" s="88">
        <v>120</v>
      </c>
      <c r="B25" s="270"/>
      <c r="C25" s="205"/>
      <c r="D25" s="205"/>
      <c r="E25" s="205"/>
      <c r="F25" s="24"/>
      <c r="G25" s="24"/>
      <c r="H25" s="130">
        <f t="shared" si="2"/>
        <v>0</v>
      </c>
      <c r="I25" s="130">
        <f t="shared" si="3"/>
        <v>0</v>
      </c>
      <c r="J25" s="24"/>
      <c r="K25" s="24"/>
    </row>
    <row r="26" spans="1:11" ht="18" customHeight="1" x14ac:dyDescent="0.25">
      <c r="A26" s="88">
        <v>130</v>
      </c>
      <c r="B26" s="270"/>
      <c r="C26" s="205"/>
      <c r="D26" s="205"/>
      <c r="E26" s="205"/>
      <c r="F26" s="24"/>
      <c r="G26" s="24"/>
      <c r="H26" s="130">
        <f t="shared" si="2"/>
        <v>0</v>
      </c>
      <c r="I26" s="130">
        <f t="shared" si="3"/>
        <v>0</v>
      </c>
      <c r="J26" s="24"/>
      <c r="K26" s="24"/>
    </row>
    <row r="27" spans="1:11" ht="18" customHeight="1" x14ac:dyDescent="0.25">
      <c r="A27" s="88">
        <v>140</v>
      </c>
      <c r="B27" s="270"/>
      <c r="C27" s="205"/>
      <c r="D27" s="205"/>
      <c r="E27" s="205"/>
      <c r="F27" s="24"/>
      <c r="G27" s="24"/>
      <c r="H27" s="130">
        <f t="shared" si="2"/>
        <v>0</v>
      </c>
      <c r="I27" s="130">
        <f t="shared" si="3"/>
        <v>0</v>
      </c>
      <c r="J27" s="24"/>
      <c r="K27" s="24"/>
    </row>
    <row r="28" spans="1:11" ht="18" customHeight="1" x14ac:dyDescent="0.25">
      <c r="A28" s="88">
        <v>150</v>
      </c>
      <c r="B28" s="270"/>
      <c r="C28" s="205"/>
      <c r="D28" s="205"/>
      <c r="E28" s="205"/>
      <c r="F28" s="24"/>
      <c r="G28" s="24"/>
      <c r="H28" s="130">
        <f t="shared" si="2"/>
        <v>0</v>
      </c>
      <c r="I28" s="130">
        <f t="shared" si="3"/>
        <v>0</v>
      </c>
      <c r="J28" s="24"/>
      <c r="K28" s="24"/>
    </row>
    <row r="29" spans="1:11" ht="18" customHeight="1" x14ac:dyDescent="0.25">
      <c r="A29" s="88">
        <v>160</v>
      </c>
      <c r="B29" s="270"/>
      <c r="C29" s="205"/>
      <c r="D29" s="205"/>
      <c r="E29" s="205"/>
      <c r="F29" s="24"/>
      <c r="G29" s="24"/>
      <c r="H29" s="130">
        <f t="shared" si="2"/>
        <v>0</v>
      </c>
      <c r="I29" s="130">
        <f t="shared" si="3"/>
        <v>0</v>
      </c>
      <c r="J29" s="24"/>
      <c r="K29" s="24"/>
    </row>
    <row r="30" spans="1:11" ht="18" customHeight="1" x14ac:dyDescent="0.25">
      <c r="A30" s="88">
        <v>170</v>
      </c>
      <c r="B30" s="270"/>
      <c r="C30" s="205"/>
      <c r="D30" s="205"/>
      <c r="E30" s="205"/>
      <c r="F30" s="24"/>
      <c r="G30" s="24"/>
      <c r="H30" s="130">
        <f t="shared" si="2"/>
        <v>0</v>
      </c>
      <c r="I30" s="130">
        <f t="shared" si="3"/>
        <v>0</v>
      </c>
      <c r="J30" s="24"/>
      <c r="K30" s="24"/>
    </row>
    <row r="31" spans="1:11" ht="18" customHeight="1" x14ac:dyDescent="0.3">
      <c r="A31" s="114">
        <v>180</v>
      </c>
      <c r="B31" s="69" t="s">
        <v>1151</v>
      </c>
      <c r="C31" s="169"/>
      <c r="D31" s="229"/>
      <c r="E31" s="229"/>
      <c r="F31" s="271"/>
      <c r="G31" s="128"/>
      <c r="H31" s="128"/>
      <c r="I31" s="128"/>
      <c r="J31" s="130">
        <f>J13+J14+J15+J16+J17+J18+J19+J21+J22+J23+J24+J30+J25+J26+J27+J28+J29+J30</f>
        <v>0</v>
      </c>
      <c r="K31" s="130">
        <f>K13+K14+K15+K16+K17+K18+K19+K21+K22+K23+K24+K25+K26+K27+K28+K29+K30</f>
        <v>0</v>
      </c>
    </row>
    <row r="32" spans="1:11" ht="18" customHeight="1" x14ac:dyDescent="0.3">
      <c r="A32" s="114">
        <v>190</v>
      </c>
      <c r="B32" s="69" t="s">
        <v>1152</v>
      </c>
      <c r="C32" s="169"/>
      <c r="D32" s="169"/>
      <c r="E32" s="169"/>
      <c r="F32" s="128"/>
      <c r="G32" s="128"/>
      <c r="H32" s="130">
        <f>J13</f>
        <v>0</v>
      </c>
      <c r="I32" s="130">
        <f>K13</f>
        <v>0</v>
      </c>
      <c r="J32" s="130">
        <f>IF((SUM(H32:I32)&gt;0),SUM(H32:I32),0)</f>
        <v>0</v>
      </c>
      <c r="K32" s="130">
        <f>IF((SUM(H32:I32)&lt;0),SUM(H32:I32),0)</f>
        <v>0</v>
      </c>
    </row>
    <row r="33" spans="1:11" ht="18" customHeight="1" x14ac:dyDescent="0.3">
      <c r="A33" s="114">
        <v>200</v>
      </c>
      <c r="B33" s="69" t="s">
        <v>1153</v>
      </c>
      <c r="C33" s="169"/>
      <c r="D33" s="169"/>
      <c r="E33" s="169"/>
      <c r="F33" s="128"/>
      <c r="G33" s="128"/>
      <c r="H33" s="130">
        <f>J19</f>
        <v>0</v>
      </c>
      <c r="I33" s="130">
        <f>K19</f>
        <v>0</v>
      </c>
      <c r="J33" s="130">
        <f>IF((SUM(H33:I33)&gt;0),SUM(H33:I33),0)</f>
        <v>0</v>
      </c>
      <c r="K33" s="130">
        <f>IF((SUM(H33:I33)&lt;0),SUM(H33:I33),0)</f>
        <v>0</v>
      </c>
    </row>
    <row r="34" spans="1:11" ht="18" customHeight="1" x14ac:dyDescent="0.3">
      <c r="A34" s="114">
        <v>210</v>
      </c>
      <c r="B34" s="69" t="s">
        <v>1154</v>
      </c>
      <c r="C34" s="169"/>
      <c r="D34" s="169"/>
      <c r="E34" s="169"/>
      <c r="F34" s="128"/>
      <c r="G34" s="128"/>
      <c r="H34" s="128"/>
      <c r="I34" s="128"/>
      <c r="J34" s="130">
        <f>J31-J32-J33</f>
        <v>0</v>
      </c>
      <c r="K34" s="130">
        <f>K31-K32-K33</f>
        <v>0</v>
      </c>
    </row>
    <row r="35" spans="1:11" ht="18" customHeight="1" x14ac:dyDescent="0.3">
      <c r="A35" s="114">
        <v>220</v>
      </c>
      <c r="B35" s="69" t="s">
        <v>1155</v>
      </c>
      <c r="C35" s="169"/>
      <c r="D35" s="169"/>
      <c r="E35" s="169"/>
      <c r="F35" s="128"/>
      <c r="G35" s="128"/>
      <c r="H35" s="272"/>
      <c r="I35" s="128"/>
      <c r="J35" s="273"/>
      <c r="K35" s="24"/>
    </row>
    <row r="36" spans="1:11" ht="18" customHeight="1" x14ac:dyDescent="0.3">
      <c r="A36" s="114">
        <v>230</v>
      </c>
      <c r="B36" s="69" t="s">
        <v>1156</v>
      </c>
      <c r="C36" s="169"/>
      <c r="D36" s="169"/>
      <c r="E36" s="169"/>
      <c r="F36" s="152"/>
      <c r="G36" s="152"/>
      <c r="H36" s="152"/>
      <c r="I36" s="152"/>
      <c r="J36" s="123"/>
      <c r="K36" s="130">
        <f>(MAX(J34,ABS(K34)))+K35</f>
        <v>0</v>
      </c>
    </row>
    <row r="37" spans="1:11" ht="18" customHeight="1" x14ac:dyDescent="0.3">
      <c r="A37" s="114">
        <v>240</v>
      </c>
      <c r="B37" s="69" t="s">
        <v>1157</v>
      </c>
      <c r="C37" s="169"/>
      <c r="D37" s="169"/>
      <c r="E37" s="169"/>
      <c r="F37" s="152"/>
      <c r="G37" s="152"/>
      <c r="H37" s="152"/>
      <c r="I37" s="166"/>
      <c r="J37" s="274"/>
      <c r="K37" s="130">
        <f>+K36*0.08</f>
        <v>0</v>
      </c>
    </row>
    <row r="39" spans="1:11" ht="12.75" customHeight="1" x14ac:dyDescent="0.35">
      <c r="A39" s="245" t="s">
        <v>1158</v>
      </c>
      <c r="B39" s="175"/>
      <c r="C39" s="175"/>
      <c r="D39" s="175"/>
      <c r="E39" s="175"/>
      <c r="F39" s="175"/>
    </row>
  </sheetData>
  <mergeCells count="7">
    <mergeCell ref="J11:K11"/>
    <mergeCell ref="J7:K7"/>
    <mergeCell ref="J8:K8"/>
    <mergeCell ref="J9:K9"/>
    <mergeCell ref="H7:I7"/>
    <mergeCell ref="H8:I8"/>
    <mergeCell ref="H9:I9"/>
  </mergeCells>
  <pageMargins left="0.25" right="0.16666666666666666" top="0.42708333333333331" bottom="0.42708333333333331" header="0.29166666666666669" footer="0.29166666666666669"/>
  <pageSetup orientation="landscape" useFirstPageNumber="1"/>
  <headerFooter>
    <oddHeader>&amp;L&amp;"Aptos"&amp;10&amp;K7FAA39 | DNB PUBLIC |&amp;1#_x000D_</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ADD8E6"/>
  </sheetPr>
  <dimension ref="A1:H56"/>
  <sheetViews>
    <sheetView workbookViewId="0">
      <selection activeCell="B11" sqref="B11"/>
    </sheetView>
  </sheetViews>
  <sheetFormatPr defaultColWidth="12.453125" defaultRowHeight="12.75" customHeight="1" x14ac:dyDescent="0.25"/>
  <cols>
    <col min="1" max="1" width="6" style="54" customWidth="1"/>
    <col min="2" max="2" width="29.54296875" style="54" customWidth="1"/>
    <col min="3" max="6" width="16.7265625" style="54" customWidth="1"/>
    <col min="7" max="7" width="19.26953125" style="54" customWidth="1"/>
    <col min="8" max="8" width="18.08984375" style="54" customWidth="1"/>
    <col min="9" max="9" width="12.453125" style="1" customWidth="1"/>
    <col min="10" max="16384" width="12.453125" style="1"/>
  </cols>
  <sheetData>
    <row r="1" spans="1:8" ht="15.75" customHeight="1" x14ac:dyDescent="0.35">
      <c r="A1" s="5" t="s">
        <v>421</v>
      </c>
      <c r="H1" s="187" t="s">
        <v>1159</v>
      </c>
    </row>
    <row r="2" spans="1:8" ht="15.75" customHeight="1" x14ac:dyDescent="0.35">
      <c r="A2" s="5"/>
      <c r="C2" s="3"/>
      <c r="H2" s="187"/>
    </row>
    <row r="3" spans="1:8" ht="15.75" customHeight="1" x14ac:dyDescent="0.35">
      <c r="A3" s="5" t="s">
        <v>1</v>
      </c>
      <c r="C3" s="3"/>
      <c r="H3" s="4" t="s">
        <v>992</v>
      </c>
    </row>
    <row r="4" spans="1:8" ht="15.75" customHeight="1" x14ac:dyDescent="0.3">
      <c r="B4" s="67"/>
      <c r="C4" s="67"/>
      <c r="H4" s="7" t="s">
        <v>1160</v>
      </c>
    </row>
    <row r="5" spans="1:8" ht="15.75" customHeight="1" x14ac:dyDescent="0.35">
      <c r="A5" s="5" t="s">
        <v>3</v>
      </c>
      <c r="B5" s="67"/>
      <c r="C5" s="67"/>
      <c r="D5" s="67"/>
      <c r="H5" s="7" t="s">
        <v>2</v>
      </c>
    </row>
    <row r="6" spans="1:8" ht="15.75" customHeight="1" x14ac:dyDescent="0.3">
      <c r="A6" s="8"/>
      <c r="B6" s="3"/>
      <c r="D6" s="67"/>
      <c r="H6" s="7" t="s">
        <v>4</v>
      </c>
    </row>
    <row r="7" spans="1:8" ht="18.75" customHeight="1" x14ac:dyDescent="0.25">
      <c r="B7" s="3"/>
      <c r="C7" s="67"/>
      <c r="D7" s="67"/>
      <c r="E7" s="552" t="s">
        <v>5</v>
      </c>
      <c r="F7" s="561"/>
      <c r="G7" s="595"/>
      <c r="H7" s="627"/>
    </row>
    <row r="8" spans="1:8" ht="18.75" customHeight="1" x14ac:dyDescent="0.25">
      <c r="B8" s="3"/>
      <c r="C8" s="67"/>
      <c r="D8" s="67"/>
      <c r="E8" s="560" t="s">
        <v>6</v>
      </c>
      <c r="F8" s="554"/>
      <c r="G8" s="595" t="str">
        <f>""</f>
        <v/>
      </c>
      <c r="H8" s="627"/>
    </row>
    <row r="9" spans="1:8" ht="18.75" customHeight="1" x14ac:dyDescent="0.25">
      <c r="B9" s="3"/>
      <c r="C9" s="67"/>
      <c r="D9" s="67"/>
      <c r="E9" s="560" t="s">
        <v>8</v>
      </c>
      <c r="F9" s="554"/>
      <c r="G9" s="595"/>
      <c r="H9" s="627"/>
    </row>
    <row r="10" spans="1:8" ht="12.75" customHeight="1" x14ac:dyDescent="0.3">
      <c r="A10" s="167"/>
      <c r="B10" s="86" t="s">
        <v>680</v>
      </c>
      <c r="C10" s="86" t="s">
        <v>681</v>
      </c>
      <c r="D10" s="86" t="s">
        <v>1060</v>
      </c>
      <c r="E10" s="86" t="s">
        <v>1061</v>
      </c>
      <c r="F10" s="86" t="s">
        <v>1062</v>
      </c>
      <c r="G10" s="86" t="s">
        <v>1063</v>
      </c>
      <c r="H10" s="86" t="s">
        <v>1064</v>
      </c>
    </row>
    <row r="11" spans="1:8" ht="18.75" customHeight="1" x14ac:dyDescent="0.3">
      <c r="A11" s="636" t="s">
        <v>678</v>
      </c>
      <c r="B11" s="636" t="s">
        <v>1161</v>
      </c>
      <c r="C11" s="86" t="s">
        <v>1115</v>
      </c>
      <c r="D11" s="86" t="s">
        <v>1116</v>
      </c>
      <c r="E11" s="86" t="s">
        <v>1162</v>
      </c>
      <c r="F11" s="86" t="s">
        <v>1163</v>
      </c>
      <c r="G11" s="717" t="s">
        <v>1164</v>
      </c>
      <c r="H11" s="718"/>
    </row>
    <row r="12" spans="1:8" ht="26.25" customHeight="1" x14ac:dyDescent="0.3">
      <c r="A12" s="613"/>
      <c r="B12" s="613"/>
      <c r="C12" s="167"/>
      <c r="D12" s="167"/>
      <c r="E12" s="600" t="s">
        <v>1165</v>
      </c>
      <c r="F12" s="600" t="s">
        <v>1166</v>
      </c>
      <c r="G12" s="719" t="s">
        <v>1167</v>
      </c>
      <c r="H12" s="721" t="s">
        <v>1168</v>
      </c>
    </row>
    <row r="13" spans="1:8" ht="15" customHeight="1" x14ac:dyDescent="0.3">
      <c r="A13" s="167"/>
      <c r="B13" s="167"/>
      <c r="C13" s="167"/>
      <c r="D13" s="86"/>
      <c r="E13" s="613" t="s">
        <v>1169</v>
      </c>
      <c r="F13" s="613"/>
      <c r="G13" s="720" t="s">
        <v>1170</v>
      </c>
      <c r="H13" s="613"/>
    </row>
    <row r="14" spans="1:8" ht="17.25" customHeight="1" x14ac:dyDescent="0.3">
      <c r="A14" s="204">
        <v>10</v>
      </c>
      <c r="B14" s="252"/>
      <c r="C14" s="24"/>
      <c r="D14" s="24"/>
      <c r="E14" s="631"/>
      <c r="F14" s="631"/>
      <c r="G14" s="631"/>
      <c r="H14" s="631"/>
    </row>
    <row r="15" spans="1:8" ht="17.25" customHeight="1" x14ac:dyDescent="0.3">
      <c r="A15" s="204">
        <v>20</v>
      </c>
      <c r="B15" s="252"/>
      <c r="C15" s="24"/>
      <c r="D15" s="24"/>
      <c r="E15" s="645"/>
      <c r="F15" s="645"/>
      <c r="G15" s="645"/>
      <c r="H15" s="645"/>
    </row>
    <row r="16" spans="1:8" ht="17.25" customHeight="1" x14ac:dyDescent="0.3">
      <c r="A16" s="204">
        <v>30</v>
      </c>
      <c r="B16" s="252"/>
      <c r="C16" s="24"/>
      <c r="D16" s="24"/>
      <c r="E16" s="645"/>
      <c r="F16" s="645"/>
      <c r="G16" s="645"/>
      <c r="H16" s="645"/>
    </row>
    <row r="17" spans="1:8" ht="17.25" customHeight="1" x14ac:dyDescent="0.3">
      <c r="A17" s="204">
        <v>40</v>
      </c>
      <c r="B17" s="252"/>
      <c r="C17" s="24"/>
      <c r="D17" s="24"/>
      <c r="E17" s="645"/>
      <c r="F17" s="645"/>
      <c r="G17" s="645"/>
      <c r="H17" s="645"/>
    </row>
    <row r="18" spans="1:8" ht="17.25" customHeight="1" x14ac:dyDescent="0.3">
      <c r="A18" s="204">
        <v>50</v>
      </c>
      <c r="B18" s="252"/>
      <c r="C18" s="24"/>
      <c r="D18" s="24"/>
      <c r="E18" s="645"/>
      <c r="F18" s="645"/>
      <c r="G18" s="645"/>
      <c r="H18" s="645"/>
    </row>
    <row r="19" spans="1:8" ht="17.25" customHeight="1" x14ac:dyDescent="0.3">
      <c r="A19" s="204">
        <v>60</v>
      </c>
      <c r="B19" s="252"/>
      <c r="C19" s="24"/>
      <c r="D19" s="24"/>
      <c r="E19" s="645"/>
      <c r="F19" s="645"/>
      <c r="G19" s="645"/>
      <c r="H19" s="645"/>
    </row>
    <row r="20" spans="1:8" ht="17.25" customHeight="1" x14ac:dyDescent="0.3">
      <c r="A20" s="204">
        <v>70</v>
      </c>
      <c r="B20" s="252"/>
      <c r="C20" s="24"/>
      <c r="D20" s="24"/>
      <c r="E20" s="645"/>
      <c r="F20" s="645"/>
      <c r="G20" s="645"/>
      <c r="H20" s="645"/>
    </row>
    <row r="21" spans="1:8" ht="17.25" customHeight="1" x14ac:dyDescent="0.3">
      <c r="A21" s="204">
        <v>80</v>
      </c>
      <c r="B21" s="252"/>
      <c r="C21" s="24"/>
      <c r="D21" s="24"/>
      <c r="E21" s="645"/>
      <c r="F21" s="645"/>
      <c r="G21" s="645"/>
      <c r="H21" s="645"/>
    </row>
    <row r="22" spans="1:8" ht="17.25" customHeight="1" x14ac:dyDescent="0.3">
      <c r="A22" s="204">
        <v>90</v>
      </c>
      <c r="B22" s="252"/>
      <c r="C22" s="24"/>
      <c r="D22" s="24"/>
      <c r="E22" s="645"/>
      <c r="F22" s="645"/>
      <c r="G22" s="645"/>
      <c r="H22" s="645"/>
    </row>
    <row r="23" spans="1:8" ht="17.25" customHeight="1" x14ac:dyDescent="0.3">
      <c r="A23" s="204">
        <v>100</v>
      </c>
      <c r="B23" s="252"/>
      <c r="C23" s="24"/>
      <c r="D23" s="24"/>
      <c r="E23" s="645"/>
      <c r="F23" s="645"/>
      <c r="G23" s="645"/>
      <c r="H23" s="645"/>
    </row>
    <row r="24" spans="1:8" ht="17.25" customHeight="1" x14ac:dyDescent="0.3">
      <c r="A24" s="204">
        <v>110</v>
      </c>
      <c r="B24" s="252"/>
      <c r="C24" s="24"/>
      <c r="D24" s="24"/>
      <c r="E24" s="645"/>
      <c r="F24" s="645"/>
      <c r="G24" s="645"/>
      <c r="H24" s="645"/>
    </row>
    <row r="25" spans="1:8" ht="17.25" customHeight="1" x14ac:dyDescent="0.3">
      <c r="A25" s="204">
        <v>120</v>
      </c>
      <c r="B25" s="252"/>
      <c r="C25" s="24"/>
      <c r="D25" s="24"/>
      <c r="E25" s="645"/>
      <c r="F25" s="645"/>
      <c r="G25" s="645"/>
      <c r="H25" s="645"/>
    </row>
    <row r="26" spans="1:8" ht="17.25" customHeight="1" x14ac:dyDescent="0.3">
      <c r="A26" s="204">
        <v>130</v>
      </c>
      <c r="B26" s="252"/>
      <c r="C26" s="24"/>
      <c r="D26" s="24"/>
      <c r="E26" s="645"/>
      <c r="F26" s="645"/>
      <c r="G26" s="645"/>
      <c r="H26" s="645"/>
    </row>
    <row r="27" spans="1:8" ht="17.25" customHeight="1" x14ac:dyDescent="0.3">
      <c r="A27" s="204">
        <v>140</v>
      </c>
      <c r="B27" s="252"/>
      <c r="C27" s="24"/>
      <c r="D27" s="24"/>
      <c r="E27" s="645"/>
      <c r="F27" s="645"/>
      <c r="G27" s="645"/>
      <c r="H27" s="645"/>
    </row>
    <row r="28" spans="1:8" ht="17.25" customHeight="1" x14ac:dyDescent="0.3">
      <c r="A28" s="204">
        <v>150</v>
      </c>
      <c r="B28" s="252"/>
      <c r="C28" s="24"/>
      <c r="D28" s="24"/>
      <c r="E28" s="645"/>
      <c r="F28" s="645"/>
      <c r="G28" s="645"/>
      <c r="H28" s="645"/>
    </row>
    <row r="29" spans="1:8" ht="17.25" customHeight="1" x14ac:dyDescent="0.3">
      <c r="A29" s="204">
        <v>160</v>
      </c>
      <c r="B29" s="252"/>
      <c r="C29" s="24"/>
      <c r="D29" s="24"/>
      <c r="E29" s="645"/>
      <c r="F29" s="645"/>
      <c r="G29" s="645"/>
      <c r="H29" s="645"/>
    </row>
    <row r="30" spans="1:8" ht="17.25" customHeight="1" x14ac:dyDescent="0.3">
      <c r="A30" s="204">
        <v>170</v>
      </c>
      <c r="B30" s="252"/>
      <c r="C30" s="24"/>
      <c r="D30" s="24"/>
      <c r="E30" s="645"/>
      <c r="F30" s="645"/>
      <c r="G30" s="645"/>
      <c r="H30" s="645"/>
    </row>
    <row r="31" spans="1:8" ht="17.25" customHeight="1" x14ac:dyDescent="0.3">
      <c r="A31" s="204">
        <v>180</v>
      </c>
      <c r="B31" s="252"/>
      <c r="C31" s="24"/>
      <c r="D31" s="24"/>
      <c r="E31" s="645"/>
      <c r="F31" s="645"/>
      <c r="G31" s="645"/>
      <c r="H31" s="645"/>
    </row>
    <row r="32" spans="1:8" ht="17.25" customHeight="1" x14ac:dyDescent="0.3">
      <c r="A32" s="204">
        <v>190</v>
      </c>
      <c r="B32" s="252"/>
      <c r="C32" s="24"/>
      <c r="D32" s="24"/>
      <c r="E32" s="645"/>
      <c r="F32" s="645"/>
      <c r="G32" s="645"/>
      <c r="H32" s="645"/>
    </row>
    <row r="33" spans="1:8" ht="17.25" customHeight="1" x14ac:dyDescent="0.3">
      <c r="A33" s="204">
        <v>200</v>
      </c>
      <c r="B33" s="252"/>
      <c r="C33" s="24"/>
      <c r="D33" s="24"/>
      <c r="E33" s="645"/>
      <c r="F33" s="645"/>
      <c r="G33" s="645"/>
      <c r="H33" s="645"/>
    </row>
    <row r="34" spans="1:8" ht="17.25" customHeight="1" x14ac:dyDescent="0.3">
      <c r="A34" s="204">
        <v>210</v>
      </c>
      <c r="B34" s="252"/>
      <c r="C34" s="24"/>
      <c r="D34" s="24"/>
      <c r="E34" s="645"/>
      <c r="F34" s="645"/>
      <c r="G34" s="645"/>
      <c r="H34" s="645"/>
    </row>
    <row r="35" spans="1:8" ht="17.25" customHeight="1" x14ac:dyDescent="0.3">
      <c r="A35" s="204">
        <v>220</v>
      </c>
      <c r="B35" s="252"/>
      <c r="C35" s="24"/>
      <c r="D35" s="24"/>
      <c r="E35" s="645"/>
      <c r="F35" s="645"/>
      <c r="G35" s="645"/>
      <c r="H35" s="645"/>
    </row>
    <row r="36" spans="1:8" ht="17.25" customHeight="1" x14ac:dyDescent="0.3">
      <c r="A36" s="204">
        <v>230</v>
      </c>
      <c r="B36" s="252"/>
      <c r="C36" s="24"/>
      <c r="D36" s="24"/>
      <c r="E36" s="645"/>
      <c r="F36" s="722"/>
      <c r="G36" s="645"/>
      <c r="H36" s="645"/>
    </row>
    <row r="37" spans="1:8" ht="17.25" customHeight="1" x14ac:dyDescent="0.3">
      <c r="A37" s="204">
        <v>240</v>
      </c>
      <c r="B37" s="252"/>
      <c r="C37" s="24"/>
      <c r="D37" s="24"/>
      <c r="E37" s="645"/>
      <c r="F37" s="645"/>
      <c r="G37" s="645"/>
      <c r="H37" s="645"/>
    </row>
    <row r="38" spans="1:8" ht="17.25" customHeight="1" x14ac:dyDescent="0.3">
      <c r="A38" s="204">
        <v>250</v>
      </c>
      <c r="B38" s="252"/>
      <c r="C38" s="24"/>
      <c r="D38" s="24"/>
      <c r="E38" s="645"/>
      <c r="F38" s="645"/>
      <c r="G38" s="645"/>
      <c r="H38" s="645"/>
    </row>
    <row r="39" spans="1:8" ht="17.25" customHeight="1" x14ac:dyDescent="0.3">
      <c r="A39" s="204">
        <v>260</v>
      </c>
      <c r="B39" s="252"/>
      <c r="C39" s="24"/>
      <c r="D39" s="24"/>
      <c r="E39" s="645"/>
      <c r="F39" s="645"/>
      <c r="G39" s="645"/>
      <c r="H39" s="645"/>
    </row>
    <row r="40" spans="1:8" ht="17.25" customHeight="1" x14ac:dyDescent="0.3">
      <c r="A40" s="204">
        <v>270</v>
      </c>
      <c r="B40" s="252"/>
      <c r="C40" s="24"/>
      <c r="D40" s="24"/>
      <c r="E40" s="645"/>
      <c r="F40" s="645"/>
      <c r="G40" s="645"/>
      <c r="H40" s="645"/>
    </row>
    <row r="41" spans="1:8" ht="17.25" customHeight="1" x14ac:dyDescent="0.3">
      <c r="A41" s="204">
        <v>280</v>
      </c>
      <c r="B41" s="252"/>
      <c r="C41" s="24"/>
      <c r="D41" s="24"/>
      <c r="E41" s="645"/>
      <c r="F41" s="645"/>
      <c r="G41" s="645"/>
      <c r="H41" s="645"/>
    </row>
    <row r="42" spans="1:8" ht="17.25" customHeight="1" x14ac:dyDescent="0.3">
      <c r="A42" s="204">
        <v>290</v>
      </c>
      <c r="B42" s="252"/>
      <c r="C42" s="24"/>
      <c r="D42" s="24"/>
      <c r="E42" s="645"/>
      <c r="F42" s="645"/>
      <c r="G42" s="645"/>
      <c r="H42" s="645"/>
    </row>
    <row r="43" spans="1:8" ht="17.25" customHeight="1" x14ac:dyDescent="0.3">
      <c r="A43" s="204">
        <v>300</v>
      </c>
      <c r="B43" s="252"/>
      <c r="C43" s="24"/>
      <c r="D43" s="24"/>
      <c r="E43" s="645"/>
      <c r="F43" s="645"/>
      <c r="G43" s="645"/>
      <c r="H43" s="645"/>
    </row>
    <row r="44" spans="1:8" ht="17.25" customHeight="1" x14ac:dyDescent="0.3">
      <c r="A44" s="204">
        <v>310</v>
      </c>
      <c r="B44" s="252"/>
      <c r="C44" s="24"/>
      <c r="D44" s="24"/>
      <c r="E44" s="645"/>
      <c r="F44" s="645"/>
      <c r="G44" s="645"/>
      <c r="H44" s="645"/>
    </row>
    <row r="45" spans="1:8" ht="17.25" customHeight="1" x14ac:dyDescent="0.3">
      <c r="A45" s="204">
        <v>320</v>
      </c>
      <c r="B45" s="252"/>
      <c r="C45" s="24"/>
      <c r="D45" s="24"/>
      <c r="E45" s="645"/>
      <c r="F45" s="645"/>
      <c r="G45" s="645"/>
      <c r="H45" s="645"/>
    </row>
    <row r="46" spans="1:8" ht="17.25" customHeight="1" x14ac:dyDescent="0.3">
      <c r="A46" s="204">
        <v>330</v>
      </c>
      <c r="B46" s="252"/>
      <c r="C46" s="24"/>
      <c r="D46" s="24"/>
      <c r="E46" s="645"/>
      <c r="F46" s="645"/>
      <c r="G46" s="645"/>
      <c r="H46" s="645"/>
    </row>
    <row r="47" spans="1:8" ht="17.25" customHeight="1" x14ac:dyDescent="0.3">
      <c r="A47" s="204">
        <v>340</v>
      </c>
      <c r="B47" s="252"/>
      <c r="C47" s="24"/>
      <c r="D47" s="24"/>
      <c r="E47" s="645"/>
      <c r="F47" s="645"/>
      <c r="G47" s="645"/>
      <c r="H47" s="645"/>
    </row>
    <row r="48" spans="1:8" ht="17.25" customHeight="1" x14ac:dyDescent="0.3">
      <c r="A48" s="204">
        <v>350</v>
      </c>
      <c r="B48" s="252"/>
      <c r="C48" s="24"/>
      <c r="D48" s="24"/>
      <c r="E48" s="645"/>
      <c r="F48" s="645"/>
      <c r="G48" s="645"/>
      <c r="H48" s="645"/>
    </row>
    <row r="49" spans="1:8" ht="17.25" customHeight="1" x14ac:dyDescent="0.3">
      <c r="A49" s="204">
        <v>360</v>
      </c>
      <c r="B49" s="252"/>
      <c r="C49" s="24"/>
      <c r="D49" s="24"/>
      <c r="E49" s="645"/>
      <c r="F49" s="645"/>
      <c r="G49" s="645"/>
      <c r="H49" s="645"/>
    </row>
    <row r="50" spans="1:8" ht="17.25" customHeight="1" x14ac:dyDescent="0.3">
      <c r="A50" s="204">
        <v>370</v>
      </c>
      <c r="B50" s="252"/>
      <c r="C50" s="24"/>
      <c r="D50" s="24"/>
      <c r="E50" s="645"/>
      <c r="F50" s="645"/>
      <c r="G50" s="645"/>
      <c r="H50" s="645"/>
    </row>
    <row r="51" spans="1:8" ht="17.25" customHeight="1" x14ac:dyDescent="0.3">
      <c r="A51" s="204">
        <v>380</v>
      </c>
      <c r="B51" s="252"/>
      <c r="C51" s="24"/>
      <c r="D51" s="24"/>
      <c r="E51" s="645"/>
      <c r="F51" s="645"/>
      <c r="G51" s="645"/>
      <c r="H51" s="645"/>
    </row>
    <row r="52" spans="1:8" ht="17.25" customHeight="1" x14ac:dyDescent="0.3">
      <c r="A52" s="204">
        <v>390</v>
      </c>
      <c r="B52" s="252"/>
      <c r="C52" s="24"/>
      <c r="D52" s="24"/>
      <c r="E52" s="630"/>
      <c r="F52" s="630"/>
      <c r="G52" s="630"/>
      <c r="H52" s="630"/>
    </row>
    <row r="53" spans="1:8" ht="17.25" customHeight="1" x14ac:dyDescent="0.3">
      <c r="A53" s="204">
        <v>400</v>
      </c>
      <c r="B53" s="153" t="s">
        <v>912</v>
      </c>
      <c r="C53" s="90">
        <f>SUM(C14:C52)</f>
        <v>0</v>
      </c>
      <c r="D53" s="90">
        <f>SUM(D14:D52)</f>
        <v>0</v>
      </c>
      <c r="E53" s="90">
        <f>ABS(C53-D53)</f>
        <v>0</v>
      </c>
      <c r="F53" s="90">
        <f>ABS(C53+D53)</f>
        <v>0</v>
      </c>
      <c r="G53" s="90">
        <f>15%*E53</f>
        <v>0</v>
      </c>
      <c r="H53" s="90">
        <f>3%*F53</f>
        <v>0</v>
      </c>
    </row>
    <row r="54" spans="1:8" ht="15.75" customHeight="1" x14ac:dyDescent="0.3">
      <c r="A54" s="204">
        <v>410</v>
      </c>
      <c r="B54" s="153" t="s">
        <v>1171</v>
      </c>
      <c r="C54" s="152"/>
      <c r="D54" s="152"/>
      <c r="E54" s="152"/>
      <c r="F54" s="183"/>
      <c r="G54" s="123"/>
      <c r="H54" s="90">
        <f>G53+H53</f>
        <v>0</v>
      </c>
    </row>
    <row r="56" spans="1:8" ht="15" customHeight="1" x14ac:dyDescent="0.35">
      <c r="A56" s="175" t="s">
        <v>1172</v>
      </c>
      <c r="B56" s="175"/>
      <c r="C56" s="175"/>
      <c r="D56" s="175"/>
      <c r="E56" s="175"/>
    </row>
  </sheetData>
  <mergeCells count="17">
    <mergeCell ref="E14:E52"/>
    <mergeCell ref="F14:F52"/>
    <mergeCell ref="G14:G52"/>
    <mergeCell ref="H14:H52"/>
    <mergeCell ref="A11:A12"/>
    <mergeCell ref="B11:B12"/>
    <mergeCell ref="E12:E13"/>
    <mergeCell ref="F12:F13"/>
    <mergeCell ref="G11:H11"/>
    <mergeCell ref="G12:G13"/>
    <mergeCell ref="H12:H13"/>
    <mergeCell ref="G7:H7"/>
    <mergeCell ref="G8:H8"/>
    <mergeCell ref="G9:H9"/>
    <mergeCell ref="E7:F7"/>
    <mergeCell ref="E8:F8"/>
    <mergeCell ref="E9:F9"/>
  </mergeCells>
  <pageMargins left="0.23958333333333334" right="0.21875" top="0.33333333333333331" bottom="0.1875" header="0.29166666666666669" footer="0.21875"/>
  <pageSetup orientation="landscape" useFirstPageNumber="1"/>
  <headerFooter>
    <oddHeader>&amp;L&amp;"Aptos"&amp;10&amp;K7FAA39 | DNB PUBLIC |&amp;1#_x000D_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ADD8E6"/>
  </sheetPr>
  <dimension ref="A1:F147"/>
  <sheetViews>
    <sheetView workbookViewId="0">
      <selection activeCell="C140" sqref="C140"/>
    </sheetView>
  </sheetViews>
  <sheetFormatPr defaultColWidth="7.81640625" defaultRowHeight="11.25" customHeight="1" x14ac:dyDescent="0.25"/>
  <cols>
    <col min="1" max="1" width="8" style="54" customWidth="1"/>
    <col min="2" max="2" width="16.26953125" style="54" customWidth="1"/>
    <col min="3" max="3" width="57.54296875" style="54" customWidth="1"/>
    <col min="4" max="4" width="27" style="54" customWidth="1"/>
    <col min="5" max="5" width="19.81640625" style="54" customWidth="1"/>
    <col min="6" max="6" width="22.7265625" style="54" customWidth="1"/>
    <col min="7" max="7" width="7.81640625" style="1" customWidth="1"/>
    <col min="8" max="16384" width="7.81640625" style="1"/>
  </cols>
  <sheetData>
    <row r="1" spans="1:6" ht="15" customHeight="1" x14ac:dyDescent="0.35">
      <c r="A1" s="5" t="s">
        <v>421</v>
      </c>
      <c r="C1" s="3"/>
      <c r="D1" s="3"/>
      <c r="F1" s="4" t="s">
        <v>422</v>
      </c>
    </row>
    <row r="2" spans="1:6" ht="15" customHeight="1" x14ac:dyDescent="0.25">
      <c r="A2" s="2"/>
      <c r="B2" s="2"/>
      <c r="C2" s="3"/>
      <c r="D2" s="3"/>
    </row>
    <row r="3" spans="1:6" ht="15" customHeight="1" x14ac:dyDescent="0.35">
      <c r="A3" s="5" t="s">
        <v>1</v>
      </c>
      <c r="D3" s="3"/>
      <c r="F3" s="7" t="s">
        <v>2</v>
      </c>
    </row>
    <row r="4" spans="1:6" ht="14.25" customHeight="1" x14ac:dyDescent="0.35">
      <c r="A4" s="5" t="s">
        <v>3</v>
      </c>
      <c r="F4" s="7" t="s">
        <v>4</v>
      </c>
    </row>
    <row r="5" spans="1:6" ht="18.75" customHeight="1" x14ac:dyDescent="0.25">
      <c r="A5" s="55"/>
      <c r="D5" s="9" t="s">
        <v>5</v>
      </c>
      <c r="E5" s="545"/>
      <c r="F5" s="546"/>
    </row>
    <row r="6" spans="1:6" ht="18.75" customHeight="1" x14ac:dyDescent="0.25">
      <c r="D6" s="9" t="s">
        <v>6</v>
      </c>
      <c r="E6" s="543" t="s">
        <v>7</v>
      </c>
      <c r="F6" s="544"/>
    </row>
    <row r="7" spans="1:6" ht="18.75" customHeight="1" x14ac:dyDescent="0.25">
      <c r="D7" s="9" t="s">
        <v>8</v>
      </c>
      <c r="E7" s="543"/>
      <c r="F7" s="544"/>
    </row>
    <row r="8" spans="1:6" ht="30" customHeight="1" x14ac:dyDescent="0.25">
      <c r="A8" s="12" t="s">
        <v>423</v>
      </c>
      <c r="B8" s="12"/>
      <c r="C8" s="45"/>
      <c r="D8" s="56" t="s">
        <v>10</v>
      </c>
      <c r="E8" s="56" t="s">
        <v>11</v>
      </c>
      <c r="F8" s="56" t="s">
        <v>12</v>
      </c>
    </row>
    <row r="9" spans="1:6" ht="17.25" customHeight="1" x14ac:dyDescent="0.25">
      <c r="A9" s="13" t="s">
        <v>13</v>
      </c>
      <c r="B9" s="16" t="s">
        <v>14</v>
      </c>
      <c r="C9" s="14"/>
      <c r="D9" s="17"/>
      <c r="E9" s="17"/>
      <c r="F9" s="17"/>
    </row>
    <row r="10" spans="1:6" ht="17.25" customHeight="1" x14ac:dyDescent="0.25">
      <c r="A10" s="13" t="s">
        <v>18</v>
      </c>
      <c r="B10" s="16" t="s">
        <v>19</v>
      </c>
      <c r="C10" s="14"/>
      <c r="D10" s="17" t="s">
        <v>20</v>
      </c>
      <c r="E10" s="17" t="s">
        <v>21</v>
      </c>
      <c r="F10" s="17" t="s">
        <v>22</v>
      </c>
    </row>
    <row r="11" spans="1:6" ht="24" customHeight="1" x14ac:dyDescent="0.25">
      <c r="A11" s="40" t="s">
        <v>424</v>
      </c>
      <c r="B11" s="57"/>
      <c r="C11" s="20" t="s">
        <v>425</v>
      </c>
      <c r="D11" s="57"/>
      <c r="E11" s="57"/>
      <c r="F11" s="57"/>
    </row>
    <row r="12" spans="1:6" ht="24" customHeight="1" x14ac:dyDescent="0.25">
      <c r="A12" s="40" t="s">
        <v>426</v>
      </c>
      <c r="B12" s="57"/>
      <c r="C12" s="20" t="s">
        <v>427</v>
      </c>
      <c r="D12" s="57"/>
      <c r="E12" s="57"/>
      <c r="F12" s="57"/>
    </row>
    <row r="13" spans="1:6" ht="17.25" customHeight="1" x14ac:dyDescent="0.25">
      <c r="A13" s="41" t="s">
        <v>428</v>
      </c>
      <c r="B13" s="22"/>
      <c r="C13" s="23" t="s">
        <v>41</v>
      </c>
      <c r="D13" s="24"/>
      <c r="E13" s="24"/>
      <c r="F13" s="25">
        <f>SUM(D13:E13)</f>
        <v>0</v>
      </c>
    </row>
    <row r="14" spans="1:6" ht="17.25" customHeight="1" x14ac:dyDescent="0.25">
      <c r="A14" s="40" t="s">
        <v>426</v>
      </c>
      <c r="B14" s="57"/>
      <c r="C14" s="34" t="s">
        <v>429</v>
      </c>
      <c r="D14" s="25">
        <f>SUM(D13:D13)</f>
        <v>0</v>
      </c>
      <c r="E14" s="25">
        <f>SUM(E13:E13)</f>
        <v>0</v>
      </c>
      <c r="F14" s="28">
        <f>SUM(F13:F13)</f>
        <v>0</v>
      </c>
    </row>
    <row r="15" spans="1:6" ht="24" customHeight="1" x14ac:dyDescent="0.25">
      <c r="A15" s="40" t="s">
        <v>430</v>
      </c>
      <c r="B15" s="57"/>
      <c r="C15" s="26" t="s">
        <v>431</v>
      </c>
      <c r="D15" s="57"/>
      <c r="E15" s="57"/>
      <c r="F15" s="57"/>
    </row>
    <row r="16" spans="1:6" ht="17.25" customHeight="1" x14ac:dyDescent="0.25">
      <c r="A16" s="40" t="s">
        <v>432</v>
      </c>
      <c r="B16" s="47"/>
      <c r="C16" s="32" t="s">
        <v>433</v>
      </c>
      <c r="D16" s="24"/>
      <c r="E16" s="24"/>
      <c r="F16" s="25">
        <f>SUM(D16:E16)</f>
        <v>0</v>
      </c>
    </row>
    <row r="17" spans="1:6" ht="17.25" customHeight="1" x14ac:dyDescent="0.25">
      <c r="A17" s="40" t="s">
        <v>434</v>
      </c>
      <c r="B17" s="57"/>
      <c r="C17" s="35" t="s">
        <v>71</v>
      </c>
      <c r="D17" s="57"/>
      <c r="E17" s="57"/>
      <c r="F17" s="57"/>
    </row>
    <row r="18" spans="1:6" ht="17.25" customHeight="1" x14ac:dyDescent="0.25">
      <c r="A18" s="41" t="s">
        <v>435</v>
      </c>
      <c r="B18" s="22"/>
      <c r="C18" s="33" t="s">
        <v>436</v>
      </c>
      <c r="D18" s="24"/>
      <c r="E18" s="24"/>
      <c r="F18" s="25">
        <f>SUM(D18:E18)</f>
        <v>0</v>
      </c>
    </row>
    <row r="19" spans="1:6" ht="17.25" customHeight="1" x14ac:dyDescent="0.25">
      <c r="A19" s="41" t="s">
        <v>437</v>
      </c>
      <c r="B19" s="22"/>
      <c r="C19" s="58" t="s">
        <v>89</v>
      </c>
      <c r="D19" s="24"/>
      <c r="E19" s="24"/>
      <c r="F19" s="25">
        <f>SUM(D19:E19)</f>
        <v>0</v>
      </c>
    </row>
    <row r="20" spans="1:6" ht="17.25" customHeight="1" x14ac:dyDescent="0.25">
      <c r="A20" s="41" t="s">
        <v>434</v>
      </c>
      <c r="B20" s="57"/>
      <c r="C20" s="34" t="s">
        <v>90</v>
      </c>
      <c r="D20" s="25">
        <f>D18+D19</f>
        <v>0</v>
      </c>
      <c r="E20" s="25">
        <f>E18+E19</f>
        <v>0</v>
      </c>
      <c r="F20" s="28">
        <f>SUM(D20:E20)</f>
        <v>0</v>
      </c>
    </row>
    <row r="21" spans="1:6" ht="17.25" customHeight="1" x14ac:dyDescent="0.25">
      <c r="A21" s="40" t="s">
        <v>438</v>
      </c>
      <c r="B21" s="47"/>
      <c r="C21" s="35" t="s">
        <v>439</v>
      </c>
      <c r="D21" s="24"/>
      <c r="E21" s="24"/>
      <c r="F21" s="28">
        <f>SUM(D21:E21)</f>
        <v>0</v>
      </c>
    </row>
    <row r="22" spans="1:6" ht="17.25" customHeight="1" x14ac:dyDescent="0.25">
      <c r="A22" s="40" t="s">
        <v>440</v>
      </c>
      <c r="B22" s="57"/>
      <c r="C22" s="35" t="s">
        <v>114</v>
      </c>
      <c r="D22" s="57"/>
      <c r="E22" s="57"/>
      <c r="F22" s="57"/>
    </row>
    <row r="23" spans="1:6" ht="17.25" customHeight="1" x14ac:dyDescent="0.25">
      <c r="A23" s="41" t="s">
        <v>441</v>
      </c>
      <c r="B23" s="22"/>
      <c r="C23" s="33" t="s">
        <v>442</v>
      </c>
      <c r="D23" s="24"/>
      <c r="E23" s="24"/>
      <c r="F23" s="25">
        <f>SUM(D23:E23)</f>
        <v>0</v>
      </c>
    </row>
    <row r="24" spans="1:6" ht="17.25" customHeight="1" x14ac:dyDescent="0.25">
      <c r="A24" s="41" t="s">
        <v>443</v>
      </c>
      <c r="B24" s="22"/>
      <c r="C24" s="33" t="s">
        <v>444</v>
      </c>
      <c r="D24" s="24"/>
      <c r="E24" s="24"/>
      <c r="F24" s="25">
        <f>SUM(D24:E24)</f>
        <v>0</v>
      </c>
    </row>
    <row r="25" spans="1:6" ht="17.25" customHeight="1" x14ac:dyDescent="0.25">
      <c r="A25" s="41" t="s">
        <v>440</v>
      </c>
      <c r="B25" s="57"/>
      <c r="C25" s="38" t="s">
        <v>118</v>
      </c>
      <c r="D25" s="25">
        <f>D23+D24</f>
        <v>0</v>
      </c>
      <c r="E25" s="25">
        <f>E23+E24</f>
        <v>0</v>
      </c>
      <c r="F25" s="28">
        <f>SUM(D25:E25)</f>
        <v>0</v>
      </c>
    </row>
    <row r="26" spans="1:6" ht="17.25" customHeight="1" x14ac:dyDescent="0.25">
      <c r="A26" s="41" t="s">
        <v>430</v>
      </c>
      <c r="B26" s="57"/>
      <c r="C26" s="26" t="s">
        <v>445</v>
      </c>
      <c r="D26" s="25">
        <f>D16+D20+D21+D25</f>
        <v>0</v>
      </c>
      <c r="E26" s="25">
        <f>E16+E20+E21+E25</f>
        <v>0</v>
      </c>
      <c r="F26" s="28">
        <f>F16+F20+F21+F25</f>
        <v>0</v>
      </c>
    </row>
    <row r="27" spans="1:6" ht="24" customHeight="1" x14ac:dyDescent="0.25">
      <c r="A27" s="40" t="s">
        <v>446</v>
      </c>
      <c r="B27" s="57"/>
      <c r="C27" s="20" t="s">
        <v>447</v>
      </c>
      <c r="D27" s="57"/>
      <c r="E27" s="57"/>
      <c r="F27" s="57"/>
    </row>
    <row r="28" spans="1:6" ht="17.25" customHeight="1" x14ac:dyDescent="0.25">
      <c r="A28" s="40" t="s">
        <v>448</v>
      </c>
      <c r="B28" s="47"/>
      <c r="C28" s="35" t="s">
        <v>125</v>
      </c>
      <c r="D28" s="24"/>
      <c r="E28" s="24"/>
      <c r="F28" s="25">
        <f t="shared" ref="F28:F33" si="0">SUM(D28:E28)</f>
        <v>0</v>
      </c>
    </row>
    <row r="29" spans="1:6" ht="17.25" customHeight="1" x14ac:dyDescent="0.25">
      <c r="A29" s="40" t="s">
        <v>449</v>
      </c>
      <c r="B29" s="47"/>
      <c r="C29" s="35" t="s">
        <v>137</v>
      </c>
      <c r="D29" s="24"/>
      <c r="E29" s="24"/>
      <c r="F29" s="25">
        <f t="shared" si="0"/>
        <v>0</v>
      </c>
    </row>
    <row r="30" spans="1:6" ht="17.25" customHeight="1" x14ac:dyDescent="0.25">
      <c r="A30" s="40" t="s">
        <v>450</v>
      </c>
      <c r="B30" s="47"/>
      <c r="C30" s="35" t="s">
        <v>147</v>
      </c>
      <c r="D30" s="24"/>
      <c r="E30" s="24"/>
      <c r="F30" s="25">
        <f t="shared" si="0"/>
        <v>0</v>
      </c>
    </row>
    <row r="31" spans="1:6" ht="17.25" customHeight="1" x14ac:dyDescent="0.25">
      <c r="A31" s="40" t="s">
        <v>451</v>
      </c>
      <c r="B31" s="47"/>
      <c r="C31" s="35" t="s">
        <v>157</v>
      </c>
      <c r="D31" s="24"/>
      <c r="E31" s="24"/>
      <c r="F31" s="25">
        <f t="shared" si="0"/>
        <v>0</v>
      </c>
    </row>
    <row r="32" spans="1:6" ht="17.25" customHeight="1" x14ac:dyDescent="0.25">
      <c r="A32" s="40" t="s">
        <v>452</v>
      </c>
      <c r="B32" s="47"/>
      <c r="C32" s="35" t="s">
        <v>453</v>
      </c>
      <c r="D32" s="24"/>
      <c r="E32" s="24"/>
      <c r="F32" s="25">
        <f t="shared" si="0"/>
        <v>0</v>
      </c>
    </row>
    <row r="33" spans="1:6" ht="17.25" customHeight="1" x14ac:dyDescent="0.25">
      <c r="A33" s="41" t="s">
        <v>446</v>
      </c>
      <c r="B33" s="57"/>
      <c r="C33" s="26" t="s">
        <v>454</v>
      </c>
      <c r="D33" s="25">
        <f>SUM(D28:D32)</f>
        <v>0</v>
      </c>
      <c r="E33" s="25">
        <f>SUM(E28:E32)</f>
        <v>0</v>
      </c>
      <c r="F33" s="28">
        <f t="shared" si="0"/>
        <v>0</v>
      </c>
    </row>
    <row r="34" spans="1:6" ht="24" customHeight="1" x14ac:dyDescent="0.25">
      <c r="A34" s="40" t="s">
        <v>424</v>
      </c>
      <c r="B34" s="57"/>
      <c r="C34" s="26" t="s">
        <v>455</v>
      </c>
      <c r="D34" s="25">
        <f>D14+D26+D33</f>
        <v>0</v>
      </c>
      <c r="E34" s="25">
        <f>E14+E26+E33</f>
        <v>0</v>
      </c>
      <c r="F34" s="28">
        <f>F14+F26+F33</f>
        <v>0</v>
      </c>
    </row>
    <row r="35" spans="1:6" ht="24" customHeight="1" x14ac:dyDescent="0.25">
      <c r="A35" s="40" t="s">
        <v>456</v>
      </c>
      <c r="B35" s="57"/>
      <c r="C35" s="26" t="s">
        <v>457</v>
      </c>
      <c r="D35" s="57"/>
      <c r="E35" s="57"/>
      <c r="F35" s="57"/>
    </row>
    <row r="36" spans="1:6" ht="17.25" customHeight="1" x14ac:dyDescent="0.25">
      <c r="A36" s="40" t="s">
        <v>458</v>
      </c>
      <c r="B36" s="47"/>
      <c r="C36" s="35" t="s">
        <v>247</v>
      </c>
      <c r="D36" s="24"/>
      <c r="E36" s="24"/>
      <c r="F36" s="25">
        <f>SUM(D36:E36)</f>
        <v>0</v>
      </c>
    </row>
    <row r="37" spans="1:6" ht="17.25" customHeight="1" x14ac:dyDescent="0.25">
      <c r="A37" s="40" t="s">
        <v>459</v>
      </c>
      <c r="B37" s="47"/>
      <c r="C37" s="35" t="s">
        <v>460</v>
      </c>
      <c r="D37" s="24"/>
      <c r="E37" s="24"/>
      <c r="F37" s="25">
        <f>SUM(D37:E37)</f>
        <v>0</v>
      </c>
    </row>
    <row r="38" spans="1:6" ht="17.25" customHeight="1" x14ac:dyDescent="0.25">
      <c r="A38" s="40" t="s">
        <v>461</v>
      </c>
      <c r="B38" s="47"/>
      <c r="C38" s="35" t="s">
        <v>114</v>
      </c>
      <c r="D38" s="24"/>
      <c r="E38" s="24"/>
      <c r="F38" s="25">
        <f>SUM(D38:E38)</f>
        <v>0</v>
      </c>
    </row>
    <row r="39" spans="1:6" ht="17.25" customHeight="1" x14ac:dyDescent="0.25">
      <c r="A39" s="40" t="s">
        <v>462</v>
      </c>
      <c r="B39" s="57"/>
      <c r="C39" s="35" t="s">
        <v>278</v>
      </c>
      <c r="D39" s="57"/>
      <c r="E39" s="57"/>
      <c r="F39" s="57"/>
    </row>
    <row r="40" spans="1:6" ht="17.25" customHeight="1" x14ac:dyDescent="0.25">
      <c r="A40" s="41" t="s">
        <v>463</v>
      </c>
      <c r="B40" s="22"/>
      <c r="C40" s="33" t="s">
        <v>60</v>
      </c>
      <c r="D40" s="24"/>
      <c r="E40" s="24"/>
      <c r="F40" s="25">
        <f>SUM(D40:E40)</f>
        <v>0</v>
      </c>
    </row>
    <row r="41" spans="1:6" ht="17.25" customHeight="1" x14ac:dyDescent="0.25">
      <c r="A41" s="41" t="s">
        <v>464</v>
      </c>
      <c r="B41" s="22"/>
      <c r="C41" s="33" t="s">
        <v>465</v>
      </c>
      <c r="D41" s="24"/>
      <c r="E41" s="24"/>
      <c r="F41" s="25">
        <f>SUM(D41:E41)</f>
        <v>0</v>
      </c>
    </row>
    <row r="42" spans="1:6" ht="17.25" customHeight="1" x14ac:dyDescent="0.25">
      <c r="A42" s="41" t="s">
        <v>462</v>
      </c>
      <c r="B42" s="57"/>
      <c r="C42" s="26" t="s">
        <v>466</v>
      </c>
      <c r="D42" s="25">
        <f>SUM(D40:D41)</f>
        <v>0</v>
      </c>
      <c r="E42" s="25">
        <f>SUM(E40:E41)</f>
        <v>0</v>
      </c>
      <c r="F42" s="28">
        <f>SUM(D42:E42)</f>
        <v>0</v>
      </c>
    </row>
    <row r="43" spans="1:6" ht="17.25" customHeight="1" x14ac:dyDescent="0.25">
      <c r="A43" s="40" t="s">
        <v>467</v>
      </c>
      <c r="B43" s="47"/>
      <c r="C43" s="35" t="s">
        <v>284</v>
      </c>
      <c r="D43" s="24"/>
      <c r="E43" s="24"/>
      <c r="F43" s="25">
        <f>SUM(D43:E43)</f>
        <v>0</v>
      </c>
    </row>
    <row r="44" spans="1:6" ht="17.25" customHeight="1" x14ac:dyDescent="0.25">
      <c r="A44" s="40" t="s">
        <v>468</v>
      </c>
      <c r="B44" s="47"/>
      <c r="C44" s="35" t="s">
        <v>439</v>
      </c>
      <c r="D44" s="24"/>
      <c r="E44" s="24"/>
      <c r="F44" s="25">
        <f>SUM(D44:E44)</f>
        <v>0</v>
      </c>
    </row>
    <row r="45" spans="1:6" ht="17.25" customHeight="1" x14ac:dyDescent="0.25">
      <c r="A45" s="40" t="s">
        <v>469</v>
      </c>
      <c r="B45" s="57"/>
      <c r="C45" s="35" t="s">
        <v>470</v>
      </c>
      <c r="D45" s="57"/>
      <c r="E45" s="57"/>
      <c r="F45" s="57"/>
    </row>
    <row r="46" spans="1:6" ht="17.25" customHeight="1" x14ac:dyDescent="0.25">
      <c r="A46" s="41" t="s">
        <v>471</v>
      </c>
      <c r="B46" s="22"/>
      <c r="C46" s="33" t="s">
        <v>472</v>
      </c>
      <c r="D46" s="24"/>
      <c r="E46" s="24"/>
      <c r="F46" s="25">
        <f>SUM(D46:E46)</f>
        <v>0</v>
      </c>
    </row>
    <row r="47" spans="1:6" ht="17.25" customHeight="1" x14ac:dyDescent="0.25">
      <c r="A47" s="41" t="s">
        <v>469</v>
      </c>
      <c r="B47" s="57"/>
      <c r="C47" s="38" t="s">
        <v>312</v>
      </c>
      <c r="D47" s="25">
        <f>SUM(D46:D46)</f>
        <v>0</v>
      </c>
      <c r="E47" s="25">
        <f>SUM(E46:E46)</f>
        <v>0</v>
      </c>
      <c r="F47" s="28">
        <f>SUM(F46:F46)</f>
        <v>0</v>
      </c>
    </row>
    <row r="48" spans="1:6" ht="17.25" customHeight="1" x14ac:dyDescent="0.25">
      <c r="A48" s="40" t="s">
        <v>473</v>
      </c>
      <c r="B48" s="57"/>
      <c r="C48" s="32" t="s">
        <v>474</v>
      </c>
      <c r="D48" s="57"/>
      <c r="E48" s="57"/>
      <c r="F48" s="57"/>
    </row>
    <row r="49" spans="1:6" ht="17.25" customHeight="1" x14ac:dyDescent="0.25">
      <c r="A49" s="41" t="s">
        <v>475</v>
      </c>
      <c r="B49" s="22"/>
      <c r="C49" s="33" t="s">
        <v>344</v>
      </c>
      <c r="D49" s="24"/>
      <c r="E49" s="24"/>
      <c r="F49" s="25">
        <f>SUM(D49:E49)</f>
        <v>0</v>
      </c>
    </row>
    <row r="50" spans="1:6" ht="17.25" customHeight="1" x14ac:dyDescent="0.25">
      <c r="A50" s="41" t="s">
        <v>476</v>
      </c>
      <c r="B50" s="22"/>
      <c r="C50" s="33" t="s">
        <v>477</v>
      </c>
      <c r="D50" s="24"/>
      <c r="E50" s="24"/>
      <c r="F50" s="25">
        <f>SUM(D50:E50)</f>
        <v>0</v>
      </c>
    </row>
    <row r="51" spans="1:6" ht="17.25" customHeight="1" x14ac:dyDescent="0.25">
      <c r="A51" s="41" t="s">
        <v>473</v>
      </c>
      <c r="B51" s="57"/>
      <c r="C51" s="34" t="s">
        <v>478</v>
      </c>
      <c r="D51" s="25">
        <f>SUM(D49:D50)</f>
        <v>0</v>
      </c>
      <c r="E51" s="25">
        <f>SUM(E49:E50)</f>
        <v>0</v>
      </c>
      <c r="F51" s="28">
        <f>SUM(F49:F50)</f>
        <v>0</v>
      </c>
    </row>
    <row r="52" spans="1:6" ht="30" customHeight="1" x14ac:dyDescent="0.25">
      <c r="A52" s="12" t="s">
        <v>423</v>
      </c>
      <c r="B52" s="12"/>
      <c r="C52" s="45"/>
      <c r="D52" s="56" t="s">
        <v>10</v>
      </c>
      <c r="E52" s="56" t="s">
        <v>11</v>
      </c>
      <c r="F52" s="56" t="s">
        <v>12</v>
      </c>
    </row>
    <row r="53" spans="1:6" ht="17.25" customHeight="1" x14ac:dyDescent="0.25">
      <c r="A53" s="13" t="s">
        <v>13</v>
      </c>
      <c r="B53" s="16" t="s">
        <v>14</v>
      </c>
      <c r="C53" s="14"/>
      <c r="D53" s="17"/>
      <c r="E53" s="17"/>
      <c r="F53" s="17"/>
    </row>
    <row r="54" spans="1:6" ht="17.25" customHeight="1" x14ac:dyDescent="0.25">
      <c r="A54" s="13" t="s">
        <v>18</v>
      </c>
      <c r="B54" s="16" t="s">
        <v>19</v>
      </c>
      <c r="C54" s="14"/>
      <c r="D54" s="17" t="s">
        <v>20</v>
      </c>
      <c r="E54" s="17" t="s">
        <v>21</v>
      </c>
      <c r="F54" s="17" t="s">
        <v>22</v>
      </c>
    </row>
    <row r="55" spans="1:6" ht="24" customHeight="1" x14ac:dyDescent="0.25">
      <c r="A55" s="40" t="s">
        <v>456</v>
      </c>
      <c r="B55" s="57"/>
      <c r="C55" s="26" t="s">
        <v>479</v>
      </c>
      <c r="D55" s="28">
        <f>D36+D37+D38+D42+D43+D44+D47+D51</f>
        <v>0</v>
      </c>
      <c r="E55" s="28">
        <f>E36+E37+E38+E42+E43+E44+E47+E51</f>
        <v>0</v>
      </c>
      <c r="F55" s="28">
        <f>D55+E55</f>
        <v>0</v>
      </c>
    </row>
    <row r="56" spans="1:6" ht="24" customHeight="1" x14ac:dyDescent="0.25">
      <c r="A56" s="40" t="s">
        <v>480</v>
      </c>
      <c r="B56" s="57"/>
      <c r="C56" s="26" t="s">
        <v>481</v>
      </c>
      <c r="D56" s="28">
        <f>D34-D55</f>
        <v>0</v>
      </c>
      <c r="E56" s="28">
        <f>E34-E55</f>
        <v>0</v>
      </c>
      <c r="F56" s="28">
        <f>F34-F55</f>
        <v>0</v>
      </c>
    </row>
    <row r="57" spans="1:6" ht="30" customHeight="1" x14ac:dyDescent="0.25">
      <c r="A57" s="12" t="s">
        <v>482</v>
      </c>
      <c r="B57" s="12"/>
      <c r="C57" s="45"/>
      <c r="D57" s="56" t="s">
        <v>10</v>
      </c>
      <c r="E57" s="56" t="s">
        <v>11</v>
      </c>
      <c r="F57" s="56" t="s">
        <v>12</v>
      </c>
    </row>
    <row r="58" spans="1:6" ht="17.25" customHeight="1" x14ac:dyDescent="0.25">
      <c r="A58" s="13" t="s">
        <v>13</v>
      </c>
      <c r="B58" s="16" t="s">
        <v>14</v>
      </c>
      <c r="C58" s="14"/>
      <c r="D58" s="17"/>
      <c r="E58" s="17"/>
      <c r="F58" s="17"/>
    </row>
    <row r="59" spans="1:6" ht="17.25" customHeight="1" x14ac:dyDescent="0.25">
      <c r="A59" s="13" t="s">
        <v>18</v>
      </c>
      <c r="B59" s="16" t="s">
        <v>19</v>
      </c>
      <c r="C59" s="14"/>
      <c r="D59" s="17" t="s">
        <v>20</v>
      </c>
      <c r="E59" s="17" t="s">
        <v>21</v>
      </c>
      <c r="F59" s="17" t="s">
        <v>22</v>
      </c>
    </row>
    <row r="60" spans="1:6" ht="24" customHeight="1" x14ac:dyDescent="0.25">
      <c r="A60" s="40" t="s">
        <v>483</v>
      </c>
      <c r="B60" s="57"/>
      <c r="C60" s="20" t="s">
        <v>484</v>
      </c>
      <c r="D60" s="57"/>
      <c r="E60" s="57"/>
      <c r="F60" s="57"/>
    </row>
    <row r="61" spans="1:6" ht="17.25" customHeight="1" x14ac:dyDescent="0.25">
      <c r="A61" s="41" t="s">
        <v>485</v>
      </c>
      <c r="B61" s="57"/>
      <c r="C61" s="26" t="s">
        <v>486</v>
      </c>
      <c r="D61" s="57"/>
      <c r="E61" s="57"/>
      <c r="F61" s="57"/>
    </row>
    <row r="62" spans="1:6" ht="17.25" customHeight="1" x14ac:dyDescent="0.25">
      <c r="A62" s="41" t="s">
        <v>487</v>
      </c>
      <c r="B62" s="22"/>
      <c r="C62" s="33" t="s">
        <v>488</v>
      </c>
      <c r="D62" s="24"/>
      <c r="E62" s="24"/>
      <c r="F62" s="25">
        <f t="shared" ref="F62:F68" si="1">SUM(D62:E62)</f>
        <v>0</v>
      </c>
    </row>
    <row r="63" spans="1:6" ht="17.25" customHeight="1" x14ac:dyDescent="0.25">
      <c r="A63" s="41" t="s">
        <v>489</v>
      </c>
      <c r="B63" s="22"/>
      <c r="C63" s="33" t="s">
        <v>490</v>
      </c>
      <c r="D63" s="24"/>
      <c r="E63" s="24"/>
      <c r="F63" s="25">
        <f t="shared" si="1"/>
        <v>0</v>
      </c>
    </row>
    <row r="64" spans="1:6" ht="17.25" customHeight="1" x14ac:dyDescent="0.25">
      <c r="A64" s="41" t="s">
        <v>491</v>
      </c>
      <c r="B64" s="22"/>
      <c r="C64" s="33" t="s">
        <v>492</v>
      </c>
      <c r="D64" s="24"/>
      <c r="E64" s="24"/>
      <c r="F64" s="25">
        <f t="shared" si="1"/>
        <v>0</v>
      </c>
    </row>
    <row r="65" spans="1:6" ht="17.25" customHeight="1" x14ac:dyDescent="0.25">
      <c r="A65" s="41" t="s">
        <v>493</v>
      </c>
      <c r="B65" s="22"/>
      <c r="C65" s="33" t="s">
        <v>494</v>
      </c>
      <c r="D65" s="24"/>
      <c r="E65" s="24"/>
      <c r="F65" s="25">
        <f t="shared" si="1"/>
        <v>0</v>
      </c>
    </row>
    <row r="66" spans="1:6" ht="17.25" customHeight="1" x14ac:dyDescent="0.25">
      <c r="A66" s="41" t="s">
        <v>495</v>
      </c>
      <c r="B66" s="22"/>
      <c r="C66" s="33" t="s">
        <v>496</v>
      </c>
      <c r="D66" s="24"/>
      <c r="E66" s="24"/>
      <c r="F66" s="25">
        <f t="shared" si="1"/>
        <v>0</v>
      </c>
    </row>
    <row r="67" spans="1:6" ht="17.25" customHeight="1" x14ac:dyDescent="0.25">
      <c r="A67" s="41" t="s">
        <v>497</v>
      </c>
      <c r="B67" s="22"/>
      <c r="C67" s="33" t="s">
        <v>498</v>
      </c>
      <c r="D67" s="24"/>
      <c r="E67" s="24"/>
      <c r="F67" s="25">
        <f t="shared" si="1"/>
        <v>0</v>
      </c>
    </row>
    <row r="68" spans="1:6" ht="17.25" customHeight="1" x14ac:dyDescent="0.25">
      <c r="A68" s="41" t="s">
        <v>499</v>
      </c>
      <c r="B68" s="22"/>
      <c r="C68" s="33" t="s">
        <v>57</v>
      </c>
      <c r="D68" s="24"/>
      <c r="E68" s="24"/>
      <c r="F68" s="25">
        <f t="shared" si="1"/>
        <v>0</v>
      </c>
    </row>
    <row r="69" spans="1:6" ht="17.25" customHeight="1" x14ac:dyDescent="0.25">
      <c r="A69" s="41" t="s">
        <v>485</v>
      </c>
      <c r="B69" s="57"/>
      <c r="C69" s="38" t="s">
        <v>500</v>
      </c>
      <c r="D69" s="25">
        <f>SUM(D62:D68)</f>
        <v>0</v>
      </c>
      <c r="E69" s="25">
        <f>SUM(E62:E68)</f>
        <v>0</v>
      </c>
      <c r="F69" s="28">
        <f>SUM(F62:F68)</f>
        <v>0</v>
      </c>
    </row>
    <row r="70" spans="1:6" ht="17.25" customHeight="1" x14ac:dyDescent="0.25">
      <c r="A70" s="41" t="s">
        <v>501</v>
      </c>
      <c r="B70" s="22"/>
      <c r="C70" s="26" t="s">
        <v>502</v>
      </c>
      <c r="D70" s="24"/>
      <c r="E70" s="24"/>
      <c r="F70" s="28">
        <f>SUM(D70:E70)</f>
        <v>0</v>
      </c>
    </row>
    <row r="71" spans="1:6" ht="17.25" customHeight="1" x14ac:dyDescent="0.25">
      <c r="A71" s="41" t="s">
        <v>503</v>
      </c>
      <c r="B71" s="57"/>
      <c r="C71" s="26" t="s">
        <v>504</v>
      </c>
      <c r="D71" s="57"/>
      <c r="E71" s="57"/>
      <c r="F71" s="57"/>
    </row>
    <row r="72" spans="1:6" ht="17.25" customHeight="1" x14ac:dyDescent="0.25">
      <c r="A72" s="41" t="s">
        <v>505</v>
      </c>
      <c r="B72" s="22"/>
      <c r="C72" s="33" t="s">
        <v>506</v>
      </c>
      <c r="D72" s="24"/>
      <c r="E72" s="24"/>
      <c r="F72" s="25">
        <f t="shared" ref="F72:F79" si="2">SUM(D72:E72)</f>
        <v>0</v>
      </c>
    </row>
    <row r="73" spans="1:6" ht="17.25" customHeight="1" x14ac:dyDescent="0.25">
      <c r="A73" s="41" t="s">
        <v>507</v>
      </c>
      <c r="B73" s="22"/>
      <c r="C73" s="33" t="s">
        <v>508</v>
      </c>
      <c r="D73" s="24"/>
      <c r="E73" s="24"/>
      <c r="F73" s="25">
        <f t="shared" si="2"/>
        <v>0</v>
      </c>
    </row>
    <row r="74" spans="1:6" ht="17.25" customHeight="1" x14ac:dyDescent="0.25">
      <c r="A74" s="23" t="s">
        <v>509</v>
      </c>
      <c r="B74" s="36"/>
      <c r="C74" s="33" t="s">
        <v>510</v>
      </c>
      <c r="D74" s="24"/>
      <c r="E74" s="24"/>
      <c r="F74" s="25">
        <f t="shared" si="2"/>
        <v>0</v>
      </c>
    </row>
    <row r="75" spans="1:6" ht="17.25" customHeight="1" x14ac:dyDescent="0.25">
      <c r="A75" s="23" t="s">
        <v>511</v>
      </c>
      <c r="B75" s="36"/>
      <c r="C75" s="33" t="s">
        <v>512</v>
      </c>
      <c r="D75" s="24"/>
      <c r="E75" s="24"/>
      <c r="F75" s="25">
        <f t="shared" si="2"/>
        <v>0</v>
      </c>
    </row>
    <row r="76" spans="1:6" ht="17.25" customHeight="1" x14ac:dyDescent="0.25">
      <c r="A76" s="23" t="s">
        <v>513</v>
      </c>
      <c r="B76" s="36"/>
      <c r="C76" s="33" t="s">
        <v>514</v>
      </c>
      <c r="D76" s="24"/>
      <c r="E76" s="24"/>
      <c r="F76" s="25">
        <f t="shared" si="2"/>
        <v>0</v>
      </c>
    </row>
    <row r="77" spans="1:6" ht="17.25" customHeight="1" x14ac:dyDescent="0.25">
      <c r="A77" s="41" t="s">
        <v>515</v>
      </c>
      <c r="B77" s="22"/>
      <c r="C77" s="33" t="s">
        <v>516</v>
      </c>
      <c r="D77" s="24"/>
      <c r="E77" s="24"/>
      <c r="F77" s="25">
        <f t="shared" si="2"/>
        <v>0</v>
      </c>
    </row>
    <row r="78" spans="1:6" ht="17.25" customHeight="1" x14ac:dyDescent="0.25">
      <c r="A78" s="41" t="s">
        <v>503</v>
      </c>
      <c r="B78" s="57"/>
      <c r="C78" s="38" t="s">
        <v>517</v>
      </c>
      <c r="D78" s="25">
        <f>SUM(D72:D77)</f>
        <v>0</v>
      </c>
      <c r="E78" s="25">
        <f>SUM(E72:E77)</f>
        <v>0</v>
      </c>
      <c r="F78" s="28">
        <f t="shared" si="2"/>
        <v>0</v>
      </c>
    </row>
    <row r="79" spans="1:6" ht="17.25" customHeight="1" x14ac:dyDescent="0.25">
      <c r="A79" s="41" t="s">
        <v>518</v>
      </c>
      <c r="B79" s="22"/>
      <c r="C79" s="26" t="s">
        <v>519</v>
      </c>
      <c r="D79" s="24"/>
      <c r="E79" s="24"/>
      <c r="F79" s="28">
        <f t="shared" si="2"/>
        <v>0</v>
      </c>
    </row>
    <row r="80" spans="1:6" ht="17.25" customHeight="1" x14ac:dyDescent="0.25">
      <c r="A80" s="40" t="s">
        <v>483</v>
      </c>
      <c r="B80" s="57"/>
      <c r="C80" s="32" t="s">
        <v>520</v>
      </c>
      <c r="D80" s="25">
        <f>D69+D70+D78+D79</f>
        <v>0</v>
      </c>
      <c r="E80" s="25">
        <f>E69+E70+E78+E79</f>
        <v>0</v>
      </c>
      <c r="F80" s="28">
        <f>F69+F70+F78+F79</f>
        <v>0</v>
      </c>
    </row>
    <row r="81" spans="1:6" ht="24" customHeight="1" x14ac:dyDescent="0.25">
      <c r="A81" s="40" t="s">
        <v>521</v>
      </c>
      <c r="B81" s="47"/>
      <c r="C81" s="20" t="s">
        <v>522</v>
      </c>
      <c r="D81" s="24"/>
      <c r="E81" s="24"/>
      <c r="F81" s="28">
        <f>SUM(D81:E81)</f>
        <v>0</v>
      </c>
    </row>
    <row r="82" spans="1:6" ht="24" customHeight="1" x14ac:dyDescent="0.25">
      <c r="A82" s="40" t="s">
        <v>523</v>
      </c>
      <c r="B82" s="57"/>
      <c r="C82" s="26" t="s">
        <v>524</v>
      </c>
      <c r="D82" s="25">
        <f>D80-D81</f>
        <v>0</v>
      </c>
      <c r="E82" s="25">
        <f>E80-E81</f>
        <v>0</v>
      </c>
      <c r="F82" s="28">
        <f>F80-F81</f>
        <v>0</v>
      </c>
    </row>
    <row r="83" spans="1:6" ht="30" customHeight="1" x14ac:dyDescent="0.25">
      <c r="A83" s="12" t="s">
        <v>525</v>
      </c>
      <c r="B83" s="12"/>
      <c r="C83" s="45"/>
      <c r="D83" s="56" t="s">
        <v>10</v>
      </c>
      <c r="E83" s="56" t="s">
        <v>11</v>
      </c>
      <c r="F83" s="56" t="s">
        <v>12</v>
      </c>
    </row>
    <row r="84" spans="1:6" ht="17.25" customHeight="1" x14ac:dyDescent="0.25">
      <c r="A84" s="13" t="s">
        <v>13</v>
      </c>
      <c r="B84" s="16" t="s">
        <v>14</v>
      </c>
      <c r="C84" s="14"/>
      <c r="D84" s="17"/>
      <c r="E84" s="17"/>
      <c r="F84" s="17"/>
    </row>
    <row r="85" spans="1:6" ht="17.25" customHeight="1" x14ac:dyDescent="0.25">
      <c r="A85" s="13" t="s">
        <v>18</v>
      </c>
      <c r="B85" s="16" t="s">
        <v>19</v>
      </c>
      <c r="C85" s="14"/>
      <c r="D85" s="17" t="s">
        <v>20</v>
      </c>
      <c r="E85" s="17" t="s">
        <v>21</v>
      </c>
      <c r="F85" s="17" t="s">
        <v>22</v>
      </c>
    </row>
    <row r="86" spans="1:6" ht="24" customHeight="1" x14ac:dyDescent="0.25">
      <c r="A86" s="40" t="s">
        <v>526</v>
      </c>
      <c r="B86" s="57"/>
      <c r="C86" s="26" t="s">
        <v>527</v>
      </c>
      <c r="D86" s="57"/>
      <c r="E86" s="57"/>
      <c r="F86" s="57"/>
    </row>
    <row r="87" spans="1:6" ht="17.25" customHeight="1" x14ac:dyDescent="0.25">
      <c r="A87" s="40" t="s">
        <v>528</v>
      </c>
      <c r="B87" s="57"/>
      <c r="C87" s="35" t="s">
        <v>433</v>
      </c>
      <c r="D87" s="57"/>
      <c r="E87" s="57"/>
      <c r="F87" s="57"/>
    </row>
    <row r="88" spans="1:6" ht="17.25" customHeight="1" x14ac:dyDescent="0.25">
      <c r="A88" s="41" t="s">
        <v>529</v>
      </c>
      <c r="B88" s="22"/>
      <c r="C88" s="23" t="s">
        <v>48</v>
      </c>
      <c r="D88" s="24"/>
      <c r="E88" s="24"/>
      <c r="F88" s="25">
        <f>SUM(D88:E88)</f>
        <v>0</v>
      </c>
    </row>
    <row r="89" spans="1:6" ht="17.25" customHeight="1" x14ac:dyDescent="0.25">
      <c r="A89" s="41" t="s">
        <v>528</v>
      </c>
      <c r="B89" s="57"/>
      <c r="C89" s="38" t="s">
        <v>530</v>
      </c>
      <c r="D89" s="25">
        <f>SUM(D88:D88)</f>
        <v>0</v>
      </c>
      <c r="E89" s="25">
        <f>SUM(E88:E88)</f>
        <v>0</v>
      </c>
      <c r="F89" s="28">
        <f>SUM(F88:F88)</f>
        <v>0</v>
      </c>
    </row>
    <row r="90" spans="1:6" ht="17.25" customHeight="1" x14ac:dyDescent="0.25">
      <c r="A90" s="40" t="s">
        <v>526</v>
      </c>
      <c r="B90" s="57"/>
      <c r="C90" s="26" t="s">
        <v>531</v>
      </c>
      <c r="D90" s="25">
        <f>D89</f>
        <v>0</v>
      </c>
      <c r="E90" s="25">
        <f>E89</f>
        <v>0</v>
      </c>
      <c r="F90" s="28">
        <f>SUM(D90:E90)</f>
        <v>0</v>
      </c>
    </row>
    <row r="91" spans="1:6" ht="24" customHeight="1" x14ac:dyDescent="0.25">
      <c r="A91" s="40" t="s">
        <v>532</v>
      </c>
      <c r="B91" s="47"/>
      <c r="C91" s="26" t="s">
        <v>533</v>
      </c>
      <c r="D91" s="57"/>
      <c r="E91" s="57"/>
      <c r="F91" s="57"/>
    </row>
    <row r="92" spans="1:6" ht="24" customHeight="1" x14ac:dyDescent="0.25">
      <c r="A92" s="40" t="s">
        <v>534</v>
      </c>
      <c r="B92" s="57"/>
      <c r="C92" s="20" t="s">
        <v>535</v>
      </c>
      <c r="D92" s="57"/>
      <c r="E92" s="57"/>
      <c r="F92" s="57"/>
    </row>
    <row r="93" spans="1:6" ht="17.25" customHeight="1" x14ac:dyDescent="0.25">
      <c r="A93" s="41" t="s">
        <v>536</v>
      </c>
      <c r="B93" s="22"/>
      <c r="C93" s="34" t="s">
        <v>537</v>
      </c>
      <c r="D93" s="24"/>
      <c r="E93" s="24"/>
      <c r="F93" s="28">
        <f>SUM(D93:E93)</f>
        <v>0</v>
      </c>
    </row>
    <row r="94" spans="1:6" ht="17.25" customHeight="1" x14ac:dyDescent="0.25">
      <c r="A94" s="41" t="s">
        <v>538</v>
      </c>
      <c r="B94" s="57"/>
      <c r="C94" s="34" t="s">
        <v>539</v>
      </c>
      <c r="D94" s="57"/>
      <c r="E94" s="57"/>
      <c r="F94" s="57"/>
    </row>
    <row r="95" spans="1:6" ht="17.25" customHeight="1" x14ac:dyDescent="0.25">
      <c r="A95" s="41" t="s">
        <v>540</v>
      </c>
      <c r="B95" s="22"/>
      <c r="C95" s="59" t="s">
        <v>541</v>
      </c>
      <c r="D95" s="24"/>
      <c r="E95" s="24"/>
      <c r="F95" s="28">
        <f>SUM(D95:E95)</f>
        <v>0</v>
      </c>
    </row>
    <row r="96" spans="1:6" ht="17.25" customHeight="1" x14ac:dyDescent="0.25">
      <c r="A96" s="41" t="s">
        <v>542</v>
      </c>
      <c r="B96" s="22"/>
      <c r="C96" s="59" t="s">
        <v>543</v>
      </c>
      <c r="D96" s="24"/>
      <c r="E96" s="24"/>
      <c r="F96" s="28">
        <f>SUM(D96:E96)</f>
        <v>0</v>
      </c>
    </row>
    <row r="97" spans="1:6" ht="17.25" customHeight="1" x14ac:dyDescent="0.25">
      <c r="A97" s="41" t="s">
        <v>538</v>
      </c>
      <c r="B97" s="57"/>
      <c r="C97" s="34" t="s">
        <v>544</v>
      </c>
      <c r="D97" s="25">
        <f>SUM(D95:D96)</f>
        <v>0</v>
      </c>
      <c r="E97" s="25">
        <f>SUM(E95:E96)</f>
        <v>0</v>
      </c>
      <c r="F97" s="28">
        <f>SUM(D97:E97)</f>
        <v>0</v>
      </c>
    </row>
    <row r="98" spans="1:6" ht="17.25" customHeight="1" x14ac:dyDescent="0.25">
      <c r="A98" s="41" t="s">
        <v>534</v>
      </c>
      <c r="B98" s="57"/>
      <c r="C98" s="34" t="s">
        <v>545</v>
      </c>
      <c r="D98" s="25">
        <f>D93+D97</f>
        <v>0</v>
      </c>
      <c r="E98" s="25">
        <f>E93+E97</f>
        <v>0</v>
      </c>
      <c r="F98" s="28">
        <f>SUM(D98:E98)</f>
        <v>0</v>
      </c>
    </row>
    <row r="99" spans="1:6" ht="30" customHeight="1" x14ac:dyDescent="0.25">
      <c r="A99" s="12" t="s">
        <v>525</v>
      </c>
      <c r="B99" s="12"/>
      <c r="C99" s="45"/>
      <c r="D99" s="56" t="s">
        <v>10</v>
      </c>
      <c r="E99" s="56" t="s">
        <v>11</v>
      </c>
      <c r="F99" s="56" t="s">
        <v>12</v>
      </c>
    </row>
    <row r="100" spans="1:6" ht="17.25" customHeight="1" x14ac:dyDescent="0.25">
      <c r="A100" s="13" t="s">
        <v>13</v>
      </c>
      <c r="B100" s="16" t="s">
        <v>14</v>
      </c>
      <c r="C100" s="14"/>
      <c r="D100" s="17"/>
      <c r="E100" s="17"/>
      <c r="F100" s="17"/>
    </row>
    <row r="101" spans="1:6" ht="17.25" customHeight="1" x14ac:dyDescent="0.25">
      <c r="A101" s="13" t="s">
        <v>18</v>
      </c>
      <c r="B101" s="16" t="s">
        <v>19</v>
      </c>
      <c r="C101" s="14"/>
      <c r="D101" s="17" t="s">
        <v>20</v>
      </c>
      <c r="E101" s="17" t="s">
        <v>21</v>
      </c>
      <c r="F101" s="17" t="s">
        <v>22</v>
      </c>
    </row>
    <row r="102" spans="1:6" ht="24" customHeight="1" x14ac:dyDescent="0.25">
      <c r="A102" s="40" t="s">
        <v>546</v>
      </c>
      <c r="B102" s="57"/>
      <c r="C102" s="20" t="s">
        <v>547</v>
      </c>
      <c r="D102" s="57"/>
      <c r="E102" s="57"/>
      <c r="F102" s="57"/>
    </row>
    <row r="103" spans="1:6" ht="17.25" customHeight="1" x14ac:dyDescent="0.25">
      <c r="A103" s="40" t="s">
        <v>548</v>
      </c>
      <c r="B103" s="57"/>
      <c r="C103" s="34" t="s">
        <v>549</v>
      </c>
      <c r="D103" s="24"/>
      <c r="E103" s="24"/>
      <c r="F103" s="28">
        <f>SUM(D103:E103)</f>
        <v>0</v>
      </c>
    </row>
    <row r="104" spans="1:6" ht="17.25" customHeight="1" x14ac:dyDescent="0.25">
      <c r="A104" s="40" t="s">
        <v>550</v>
      </c>
      <c r="B104" s="57"/>
      <c r="C104" s="34" t="s">
        <v>551</v>
      </c>
      <c r="D104" s="57"/>
      <c r="E104" s="57"/>
      <c r="F104" s="57"/>
    </row>
    <row r="105" spans="1:6" ht="17.25" customHeight="1" x14ac:dyDescent="0.25">
      <c r="A105" s="41" t="s">
        <v>552</v>
      </c>
      <c r="B105" s="22"/>
      <c r="C105" s="59" t="s">
        <v>553</v>
      </c>
      <c r="D105" s="24"/>
      <c r="E105" s="24"/>
      <c r="F105" s="28">
        <f>SUM(D105:E105)</f>
        <v>0</v>
      </c>
    </row>
    <row r="106" spans="1:6" ht="17.25" customHeight="1" x14ac:dyDescent="0.25">
      <c r="A106" s="41" t="s">
        <v>554</v>
      </c>
      <c r="B106" s="22"/>
      <c r="C106" s="59" t="s">
        <v>555</v>
      </c>
      <c r="D106" s="24"/>
      <c r="E106" s="24"/>
      <c r="F106" s="28">
        <f>SUM(D106:E106)</f>
        <v>0</v>
      </c>
    </row>
    <row r="107" spans="1:6" ht="17.25" customHeight="1" x14ac:dyDescent="0.25">
      <c r="A107" s="41" t="s">
        <v>550</v>
      </c>
      <c r="B107" s="57"/>
      <c r="C107" s="34" t="s">
        <v>556</v>
      </c>
      <c r="D107" s="25">
        <f>SUM(D105:D106)</f>
        <v>0</v>
      </c>
      <c r="E107" s="25">
        <f>SUM(E105:E106)</f>
        <v>0</v>
      </c>
      <c r="F107" s="28">
        <f>SUM(F105:F106)</f>
        <v>0</v>
      </c>
    </row>
    <row r="108" spans="1:6" ht="17.25" customHeight="1" x14ac:dyDescent="0.25">
      <c r="A108" s="40" t="s">
        <v>546</v>
      </c>
      <c r="B108" s="57"/>
      <c r="C108" s="20" t="s">
        <v>557</v>
      </c>
      <c r="D108" s="25">
        <f>D103+D107</f>
        <v>0</v>
      </c>
      <c r="E108" s="25">
        <f>E103+E107</f>
        <v>0</v>
      </c>
      <c r="F108" s="28">
        <f>F103+F107</f>
        <v>0</v>
      </c>
    </row>
    <row r="109" spans="1:6" ht="24" customHeight="1" x14ac:dyDescent="0.25">
      <c r="A109" s="40" t="s">
        <v>558</v>
      </c>
      <c r="B109" s="57"/>
      <c r="C109" s="20" t="s">
        <v>559</v>
      </c>
      <c r="D109" s="57"/>
      <c r="E109" s="57"/>
      <c r="F109" s="57"/>
    </row>
    <row r="110" spans="1:6" ht="17.25" customHeight="1" x14ac:dyDescent="0.25">
      <c r="A110" s="41" t="s">
        <v>560</v>
      </c>
      <c r="B110" s="22"/>
      <c r="C110" s="33" t="s">
        <v>561</v>
      </c>
      <c r="D110" s="24"/>
      <c r="E110" s="24"/>
      <c r="F110" s="25">
        <f>SUM(D110:E110)</f>
        <v>0</v>
      </c>
    </row>
    <row r="111" spans="1:6" ht="17.25" customHeight="1" x14ac:dyDescent="0.25">
      <c r="A111" s="41" t="s">
        <v>562</v>
      </c>
      <c r="B111" s="22"/>
      <c r="C111" s="33" t="s">
        <v>82</v>
      </c>
      <c r="D111" s="24"/>
      <c r="E111" s="24"/>
      <c r="F111" s="25">
        <f>SUM(D111:E111)</f>
        <v>0</v>
      </c>
    </row>
    <row r="112" spans="1:6" ht="24" customHeight="1" x14ac:dyDescent="0.25">
      <c r="A112" s="41" t="s">
        <v>558</v>
      </c>
      <c r="B112" s="57"/>
      <c r="C112" s="20" t="s">
        <v>563</v>
      </c>
      <c r="D112" s="25">
        <f>SUM(D110:D111)</f>
        <v>0</v>
      </c>
      <c r="E112" s="25">
        <f>SUM(E110:E111)</f>
        <v>0</v>
      </c>
      <c r="F112" s="28">
        <f>SUM(D112:E112)</f>
        <v>0</v>
      </c>
    </row>
    <row r="113" spans="1:6" ht="24" customHeight="1" x14ac:dyDescent="0.25">
      <c r="A113" s="40" t="s">
        <v>564</v>
      </c>
      <c r="B113" s="47"/>
      <c r="C113" s="20" t="s">
        <v>565</v>
      </c>
      <c r="D113" s="24"/>
      <c r="E113" s="24"/>
      <c r="F113" s="28">
        <f>SUM(D113:E113)</f>
        <v>0</v>
      </c>
    </row>
    <row r="114" spans="1:6" ht="24" customHeight="1" x14ac:dyDescent="0.25">
      <c r="A114" s="40" t="s">
        <v>566</v>
      </c>
      <c r="B114" s="57"/>
      <c r="C114" s="20" t="s">
        <v>567</v>
      </c>
      <c r="D114" s="57"/>
      <c r="E114" s="57"/>
      <c r="F114" s="57"/>
    </row>
    <row r="115" spans="1:6" ht="17.25" customHeight="1" x14ac:dyDescent="0.25">
      <c r="A115" s="41" t="s">
        <v>568</v>
      </c>
      <c r="B115" s="22"/>
      <c r="C115" s="33" t="s">
        <v>569</v>
      </c>
      <c r="D115" s="24"/>
      <c r="E115" s="24"/>
      <c r="F115" s="25">
        <f>SUM(D115:E115)</f>
        <v>0</v>
      </c>
    </row>
    <row r="116" spans="1:6" ht="17.25" customHeight="1" x14ac:dyDescent="0.25">
      <c r="A116" s="41" t="s">
        <v>570</v>
      </c>
      <c r="B116" s="22"/>
      <c r="C116" s="33" t="s">
        <v>571</v>
      </c>
      <c r="D116" s="24"/>
      <c r="E116" s="24"/>
      <c r="F116" s="25">
        <f>SUM(D116:E116)</f>
        <v>0</v>
      </c>
    </row>
    <row r="117" spans="1:6" ht="17.25" customHeight="1" x14ac:dyDescent="0.25">
      <c r="A117" s="40" t="s">
        <v>566</v>
      </c>
      <c r="B117" s="57"/>
      <c r="C117" s="20" t="s">
        <v>572</v>
      </c>
      <c r="D117" s="25">
        <f>SUM(D115:D116)</f>
        <v>0</v>
      </c>
      <c r="E117" s="25">
        <f>SUM(E115:E116)</f>
        <v>0</v>
      </c>
      <c r="F117" s="28">
        <f>SUM(F115:F116)</f>
        <v>0</v>
      </c>
    </row>
    <row r="118" spans="1:6" ht="19.5" customHeight="1" x14ac:dyDescent="0.25">
      <c r="A118" s="40" t="s">
        <v>573</v>
      </c>
      <c r="B118" s="47"/>
      <c r="C118" s="20" t="s">
        <v>574</v>
      </c>
      <c r="D118" s="24"/>
      <c r="E118" s="24"/>
      <c r="F118" s="28">
        <f>SUM(D118:E118)</f>
        <v>0</v>
      </c>
    </row>
    <row r="119" spans="1:6" ht="39" customHeight="1" x14ac:dyDescent="0.25">
      <c r="A119" s="40" t="s">
        <v>575</v>
      </c>
      <c r="B119" s="47"/>
      <c r="C119" s="20" t="s">
        <v>576</v>
      </c>
      <c r="D119" s="24"/>
      <c r="E119" s="24"/>
      <c r="F119" s="28">
        <f>SUM(D119:E119)</f>
        <v>0</v>
      </c>
    </row>
    <row r="120" spans="1:6" ht="24" customHeight="1" x14ac:dyDescent="0.25">
      <c r="A120" s="40" t="s">
        <v>532</v>
      </c>
      <c r="B120" s="57"/>
      <c r="C120" s="26" t="s">
        <v>577</v>
      </c>
      <c r="D120" s="25">
        <f>D112+D113+D117+D118+D119+D98+D108</f>
        <v>0</v>
      </c>
      <c r="E120" s="25">
        <f>E112+E113+E117+E118+E119+E98+E108</f>
        <v>0</v>
      </c>
      <c r="F120" s="28">
        <f>F112+F113+F117+F118+F119+F98+F108</f>
        <v>0</v>
      </c>
    </row>
    <row r="121" spans="1:6" ht="24" customHeight="1" x14ac:dyDescent="0.25">
      <c r="A121" s="40" t="s">
        <v>578</v>
      </c>
      <c r="B121" s="47"/>
      <c r="C121" s="26" t="s">
        <v>579</v>
      </c>
      <c r="D121" s="24"/>
      <c r="E121" s="24"/>
      <c r="F121" s="28">
        <f>SUM(D121:E121)</f>
        <v>0</v>
      </c>
    </row>
    <row r="122" spans="1:6" ht="24" customHeight="1" x14ac:dyDescent="0.25">
      <c r="A122" s="40" t="s">
        <v>580</v>
      </c>
      <c r="B122" s="47"/>
      <c r="C122" s="26" t="s">
        <v>581</v>
      </c>
      <c r="D122" s="24"/>
      <c r="E122" s="24"/>
      <c r="F122" s="28">
        <f>SUM(D122:E122)</f>
        <v>0</v>
      </c>
    </row>
    <row r="123" spans="1:6" ht="24" customHeight="1" x14ac:dyDescent="0.25">
      <c r="A123" s="40" t="s">
        <v>582</v>
      </c>
      <c r="B123" s="47"/>
      <c r="C123" s="26" t="s">
        <v>583</v>
      </c>
      <c r="D123" s="24"/>
      <c r="E123" s="24"/>
      <c r="F123" s="28">
        <f>SUM(D123:E123)</f>
        <v>0</v>
      </c>
    </row>
    <row r="124" spans="1:6" ht="24" customHeight="1" x14ac:dyDescent="0.25">
      <c r="A124" s="42" t="s">
        <v>584</v>
      </c>
      <c r="B124" s="43"/>
      <c r="C124" s="60" t="s">
        <v>585</v>
      </c>
      <c r="D124" s="24"/>
      <c r="E124" s="24"/>
      <c r="F124" s="28">
        <f>SUM(D124:E124)</f>
        <v>0</v>
      </c>
    </row>
    <row r="125" spans="1:6" ht="24" customHeight="1" x14ac:dyDescent="0.25">
      <c r="A125" s="40" t="s">
        <v>586</v>
      </c>
      <c r="B125" s="57"/>
      <c r="C125" s="26" t="s">
        <v>587</v>
      </c>
      <c r="D125" s="57"/>
      <c r="E125" s="57"/>
      <c r="F125" s="57"/>
    </row>
    <row r="126" spans="1:6" ht="17.25" customHeight="1" x14ac:dyDescent="0.25">
      <c r="A126" s="41" t="s">
        <v>588</v>
      </c>
      <c r="B126" s="22"/>
      <c r="C126" s="33" t="s">
        <v>71</v>
      </c>
      <c r="D126" s="24"/>
      <c r="E126" s="24"/>
      <c r="F126" s="25">
        <f t="shared" ref="F126:F132" si="3">SUM(D126:E126)</f>
        <v>0</v>
      </c>
    </row>
    <row r="127" spans="1:6" ht="17.25" customHeight="1" x14ac:dyDescent="0.25">
      <c r="A127" s="41" t="s">
        <v>589</v>
      </c>
      <c r="B127" s="22"/>
      <c r="C127" s="33" t="s">
        <v>590</v>
      </c>
      <c r="D127" s="24"/>
      <c r="E127" s="24"/>
      <c r="F127" s="25">
        <f t="shared" si="3"/>
        <v>0</v>
      </c>
    </row>
    <row r="128" spans="1:6" ht="17.25" customHeight="1" x14ac:dyDescent="0.25">
      <c r="A128" s="41" t="s">
        <v>591</v>
      </c>
      <c r="B128" s="22"/>
      <c r="C128" s="33" t="s">
        <v>592</v>
      </c>
      <c r="D128" s="24"/>
      <c r="E128" s="24"/>
      <c r="F128" s="25">
        <f t="shared" si="3"/>
        <v>0</v>
      </c>
    </row>
    <row r="129" spans="1:6" ht="17.25" customHeight="1" x14ac:dyDescent="0.25">
      <c r="A129" s="41" t="s">
        <v>593</v>
      </c>
      <c r="B129" s="22"/>
      <c r="C129" s="33" t="s">
        <v>594</v>
      </c>
      <c r="D129" s="24"/>
      <c r="E129" s="24"/>
      <c r="F129" s="25">
        <f t="shared" si="3"/>
        <v>0</v>
      </c>
    </row>
    <row r="130" spans="1:6" ht="17.25" customHeight="1" x14ac:dyDescent="0.25">
      <c r="A130" s="41" t="s">
        <v>595</v>
      </c>
      <c r="B130" s="22"/>
      <c r="C130" s="33" t="s">
        <v>92</v>
      </c>
      <c r="D130" s="24"/>
      <c r="E130" s="24"/>
      <c r="F130" s="25">
        <f t="shared" si="3"/>
        <v>0</v>
      </c>
    </row>
    <row r="131" spans="1:6" ht="17.25" customHeight="1" x14ac:dyDescent="0.25">
      <c r="A131" s="41" t="s">
        <v>596</v>
      </c>
      <c r="B131" s="22"/>
      <c r="C131" s="33" t="s">
        <v>218</v>
      </c>
      <c r="D131" s="24"/>
      <c r="E131" s="24"/>
      <c r="F131" s="25">
        <f t="shared" si="3"/>
        <v>0</v>
      </c>
    </row>
    <row r="132" spans="1:6" ht="17.25" customHeight="1" x14ac:dyDescent="0.25">
      <c r="A132" s="41" t="s">
        <v>597</v>
      </c>
      <c r="B132" s="22"/>
      <c r="C132" s="33" t="s">
        <v>598</v>
      </c>
      <c r="D132" s="24"/>
      <c r="E132" s="24"/>
      <c r="F132" s="25">
        <f t="shared" si="3"/>
        <v>0</v>
      </c>
    </row>
    <row r="133" spans="1:6" ht="24" customHeight="1" x14ac:dyDescent="0.25">
      <c r="A133" s="40" t="s">
        <v>586</v>
      </c>
      <c r="B133" s="57"/>
      <c r="C133" s="26" t="s">
        <v>599</v>
      </c>
      <c r="D133" s="25">
        <f>SUM(D126:D132)</f>
        <v>0</v>
      </c>
      <c r="E133" s="25">
        <f>SUM(E126:E132)</f>
        <v>0</v>
      </c>
      <c r="F133" s="28">
        <f>SUM(F126:F132)</f>
        <v>0</v>
      </c>
    </row>
    <row r="134" spans="1:6" ht="24" customHeight="1" x14ac:dyDescent="0.25">
      <c r="A134" s="40" t="s">
        <v>600</v>
      </c>
      <c r="B134" s="47"/>
      <c r="C134" s="26" t="s">
        <v>601</v>
      </c>
      <c r="D134" s="24"/>
      <c r="E134" s="24"/>
      <c r="F134" s="28">
        <f>SUM(D134:E134)</f>
        <v>0</v>
      </c>
    </row>
    <row r="135" spans="1:6" ht="24" customHeight="1" x14ac:dyDescent="0.25">
      <c r="A135" s="40" t="s">
        <v>602</v>
      </c>
      <c r="B135" s="57"/>
      <c r="C135" s="26" t="s">
        <v>603</v>
      </c>
      <c r="D135" s="28">
        <f>D56+D82+D90+D120+D121-D122-D123-D124-D133-D134</f>
        <v>0</v>
      </c>
      <c r="E135" s="28">
        <f>E56+E82+E90+E120+E121-E122-E123-E124-E133-E134</f>
        <v>0</v>
      </c>
      <c r="F135" s="28">
        <f>F56+F82+F90+F120+F121-F122-F123-F124-F133-F134</f>
        <v>0</v>
      </c>
    </row>
    <row r="136" spans="1:6" ht="30" customHeight="1" x14ac:dyDescent="0.25">
      <c r="A136" s="61" t="s">
        <v>604</v>
      </c>
      <c r="B136" s="56"/>
      <c r="C136" s="56"/>
      <c r="D136" s="56" t="s">
        <v>10</v>
      </c>
      <c r="E136" s="56" t="s">
        <v>11</v>
      </c>
      <c r="F136" s="56" t="s">
        <v>12</v>
      </c>
    </row>
    <row r="137" spans="1:6" ht="17.25" customHeight="1" x14ac:dyDescent="0.25">
      <c r="A137" s="13" t="s">
        <v>13</v>
      </c>
      <c r="B137" s="16" t="s">
        <v>14</v>
      </c>
      <c r="C137" s="14"/>
      <c r="D137" s="17"/>
      <c r="E137" s="17"/>
      <c r="F137" s="17"/>
    </row>
    <row r="138" spans="1:6" ht="17.25" customHeight="1" x14ac:dyDescent="0.25">
      <c r="A138" s="13" t="s">
        <v>18</v>
      </c>
      <c r="B138" s="16" t="s">
        <v>19</v>
      </c>
      <c r="C138" s="14"/>
      <c r="D138" s="17" t="s">
        <v>20</v>
      </c>
      <c r="E138" s="17" t="s">
        <v>21</v>
      </c>
      <c r="F138" s="17" t="s">
        <v>22</v>
      </c>
    </row>
    <row r="139" spans="1:6" ht="26.25" customHeight="1" x14ac:dyDescent="0.25">
      <c r="A139" s="40" t="s">
        <v>605</v>
      </c>
      <c r="B139" s="47"/>
      <c r="C139" s="62" t="s">
        <v>606</v>
      </c>
      <c r="D139" s="24"/>
      <c r="E139" s="24"/>
      <c r="F139" s="28">
        <f>SUM(D139:E139)</f>
        <v>0</v>
      </c>
    </row>
    <row r="140" spans="1:6" ht="30" customHeight="1" x14ac:dyDescent="0.25">
      <c r="A140" s="61" t="s">
        <v>604</v>
      </c>
      <c r="B140" s="56"/>
      <c r="C140" s="56"/>
      <c r="D140" s="56" t="s">
        <v>10</v>
      </c>
      <c r="E140" s="56" t="s">
        <v>11</v>
      </c>
      <c r="F140" s="56" t="s">
        <v>12</v>
      </c>
    </row>
    <row r="141" spans="1:6" ht="17.25" customHeight="1" x14ac:dyDescent="0.25">
      <c r="A141" s="13" t="s">
        <v>13</v>
      </c>
      <c r="B141" s="16" t="s">
        <v>14</v>
      </c>
      <c r="C141" s="14"/>
      <c r="D141" s="17"/>
      <c r="E141" s="17"/>
      <c r="F141" s="17"/>
    </row>
    <row r="142" spans="1:6" ht="17.25" customHeight="1" x14ac:dyDescent="0.25">
      <c r="A142" s="13" t="s">
        <v>18</v>
      </c>
      <c r="B142" s="16" t="s">
        <v>19</v>
      </c>
      <c r="C142" s="14"/>
      <c r="D142" s="17" t="s">
        <v>20</v>
      </c>
      <c r="E142" s="17" t="s">
        <v>21</v>
      </c>
      <c r="F142" s="17" t="s">
        <v>22</v>
      </c>
    </row>
    <row r="143" spans="1:6" ht="24" customHeight="1" x14ac:dyDescent="0.25">
      <c r="A143" s="35" t="s">
        <v>607</v>
      </c>
      <c r="B143" s="57"/>
      <c r="C143" s="62" t="s">
        <v>608</v>
      </c>
      <c r="D143" s="25">
        <f>D135-D139</f>
        <v>0</v>
      </c>
      <c r="E143" s="25">
        <f>E135-E139</f>
        <v>0</v>
      </c>
      <c r="F143" s="28">
        <f>F135-F139</f>
        <v>0</v>
      </c>
    </row>
    <row r="144" spans="1:6" ht="24" customHeight="1" x14ac:dyDescent="0.25">
      <c r="A144" s="40" t="s">
        <v>609</v>
      </c>
      <c r="B144" s="47"/>
      <c r="C144" s="20" t="s">
        <v>610</v>
      </c>
      <c r="D144" s="24"/>
      <c r="E144" s="24"/>
      <c r="F144" s="28">
        <f>SUM(D144:E144)</f>
        <v>0</v>
      </c>
    </row>
    <row r="145" spans="1:6" ht="24" customHeight="1" x14ac:dyDescent="0.25">
      <c r="A145" s="40" t="s">
        <v>611</v>
      </c>
      <c r="B145" s="57"/>
      <c r="C145" s="63" t="s">
        <v>612</v>
      </c>
      <c r="D145" s="25">
        <f>D143-D144</f>
        <v>0</v>
      </c>
      <c r="E145" s="25">
        <f>E143-E144</f>
        <v>0</v>
      </c>
      <c r="F145" s="28">
        <f>F143-F144</f>
        <v>0</v>
      </c>
    </row>
    <row r="146" spans="1:6" ht="24" customHeight="1" x14ac:dyDescent="0.25">
      <c r="A146" s="35" t="s">
        <v>613</v>
      </c>
      <c r="B146" s="64"/>
      <c r="C146" s="65" t="s">
        <v>614</v>
      </c>
      <c r="D146" s="24"/>
      <c r="E146" s="24"/>
      <c r="F146" s="28">
        <f>D146+E146</f>
        <v>0</v>
      </c>
    </row>
    <row r="147" spans="1:6" ht="24" customHeight="1" x14ac:dyDescent="0.25">
      <c r="A147" s="40" t="s">
        <v>615</v>
      </c>
      <c r="B147" s="57"/>
      <c r="C147" s="63" t="s">
        <v>616</v>
      </c>
      <c r="D147" s="28">
        <f>D145-D146</f>
        <v>0</v>
      </c>
      <c r="E147" s="28">
        <f>E145-E146</f>
        <v>0</v>
      </c>
      <c r="F147" s="28">
        <f>F145-F146</f>
        <v>0</v>
      </c>
    </row>
  </sheetData>
  <mergeCells count="3">
    <mergeCell ref="E6:F6"/>
    <mergeCell ref="E7:F7"/>
    <mergeCell ref="E5:F5"/>
  </mergeCells>
  <pageMargins left="0.25" right="9.375E-2" top="1" bottom="1" header="0.5" footer="0.5"/>
  <pageSetup paperSize="9" scale="83" fitToHeight="4" orientation="portrait" useFirstPageNumber="1"/>
  <headerFooter>
    <oddHeader>&amp;L&amp;"Aptos"&amp;10&amp;K7FAA39 | DNB PUBLIC |&amp;1#_x000D_</oddHeader>
    <oddFooter>&amp;L&amp;LDraft.  Print &amp;D- &amp;T</oddFooter>
  </headerFooter>
  <rowBreaks count="1" manualBreakCount="1">
    <brk id="135" max="6" man="1"/>
  </rowBreaks>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ADD8E6"/>
  </sheetPr>
  <dimension ref="A1:I32"/>
  <sheetViews>
    <sheetView workbookViewId="0">
      <selection activeCell="C27" sqref="C27"/>
    </sheetView>
  </sheetViews>
  <sheetFormatPr defaultColWidth="9.08984375" defaultRowHeight="12.75" customHeight="1" x14ac:dyDescent="0.25"/>
  <cols>
    <col min="1" max="1" width="6.54296875" style="54" customWidth="1"/>
    <col min="2" max="2" width="44.54296875" style="54" customWidth="1"/>
    <col min="3" max="4" width="13.7265625" style="54" customWidth="1"/>
    <col min="5" max="5" width="12.81640625" style="54" customWidth="1"/>
    <col min="6" max="6" width="13.81640625" style="54" customWidth="1"/>
    <col min="7" max="7" width="15" style="54" customWidth="1"/>
    <col min="8" max="9" width="18.08984375" style="54" customWidth="1"/>
    <col min="10" max="10" width="9.08984375" style="1" customWidth="1"/>
    <col min="11" max="16384" width="9.08984375" style="1"/>
  </cols>
  <sheetData>
    <row r="1" spans="1:9" ht="15.75" customHeight="1" x14ac:dyDescent="0.35">
      <c r="A1" s="5" t="s">
        <v>421</v>
      </c>
      <c r="I1" s="84" t="s">
        <v>1173</v>
      </c>
    </row>
    <row r="2" spans="1:9" ht="15.75" customHeight="1" x14ac:dyDescent="0.35">
      <c r="A2" s="5"/>
      <c r="C2" s="3"/>
      <c r="I2" s="7"/>
    </row>
    <row r="3" spans="1:9" ht="15.75" customHeight="1" x14ac:dyDescent="0.35">
      <c r="A3" s="5" t="s">
        <v>1</v>
      </c>
      <c r="C3" s="3"/>
      <c r="G3" s="723" t="s">
        <v>992</v>
      </c>
      <c r="H3" s="710" t="s">
        <v>728</v>
      </c>
      <c r="I3" s="724" t="s">
        <v>992</v>
      </c>
    </row>
    <row r="4" spans="1:9" ht="15.75" customHeight="1" x14ac:dyDescent="0.35">
      <c r="B4" s="67"/>
      <c r="C4" s="67"/>
      <c r="E4" s="67"/>
      <c r="I4" s="4" t="s">
        <v>1174</v>
      </c>
    </row>
    <row r="5" spans="1:9" ht="15.75" customHeight="1" x14ac:dyDescent="0.35">
      <c r="A5" s="5" t="s">
        <v>3</v>
      </c>
      <c r="B5" s="67"/>
      <c r="C5" s="67"/>
      <c r="D5" s="67"/>
      <c r="H5" s="67"/>
      <c r="I5" s="7" t="s">
        <v>2</v>
      </c>
    </row>
    <row r="6" spans="1:9" ht="15.75" customHeight="1" x14ac:dyDescent="0.3">
      <c r="A6" s="8"/>
      <c r="B6" s="3"/>
      <c r="D6" s="67"/>
      <c r="I6" s="7" t="s">
        <v>4</v>
      </c>
    </row>
    <row r="7" spans="1:9" ht="18.75" customHeight="1" x14ac:dyDescent="0.25">
      <c r="B7" s="3"/>
      <c r="C7" s="67"/>
      <c r="D7" s="67"/>
      <c r="E7" s="552" t="s">
        <v>5</v>
      </c>
      <c r="F7" s="590"/>
      <c r="G7" s="725"/>
      <c r="H7" s="595"/>
      <c r="I7" s="627"/>
    </row>
    <row r="8" spans="1:9" ht="18.75" customHeight="1" x14ac:dyDescent="0.25">
      <c r="B8" s="3"/>
      <c r="C8" s="67"/>
      <c r="D8" s="67"/>
      <c r="E8" s="560" t="s">
        <v>6</v>
      </c>
      <c r="F8" s="592"/>
      <c r="G8" s="725"/>
      <c r="H8" s="595" t="str">
        <f>""</f>
        <v/>
      </c>
      <c r="I8" s="627"/>
    </row>
    <row r="9" spans="1:9" ht="18.75" customHeight="1" x14ac:dyDescent="0.25">
      <c r="B9" s="3"/>
      <c r="C9" s="67"/>
      <c r="D9" s="67"/>
      <c r="E9" s="552" t="s">
        <v>8</v>
      </c>
      <c r="F9" s="619"/>
      <c r="G9" s="725"/>
      <c r="H9" s="595"/>
      <c r="I9" s="627"/>
    </row>
    <row r="10" spans="1:9" ht="14.25" customHeight="1" x14ac:dyDescent="0.3">
      <c r="A10" s="167"/>
      <c r="B10" s="167" t="s">
        <v>1175</v>
      </c>
      <c r="C10" s="167" t="s">
        <v>1176</v>
      </c>
      <c r="D10" s="167"/>
      <c r="E10" s="167"/>
      <c r="F10" s="167"/>
      <c r="G10" s="167"/>
      <c r="H10" s="167"/>
      <c r="I10" s="167"/>
    </row>
    <row r="11" spans="1:9" ht="69.75" customHeight="1" x14ac:dyDescent="0.25">
      <c r="A11" s="120" t="s">
        <v>678</v>
      </c>
      <c r="B11" s="156" t="s">
        <v>1177</v>
      </c>
      <c r="C11" s="144" t="s">
        <v>1178</v>
      </c>
      <c r="D11" s="144" t="s">
        <v>1179</v>
      </c>
      <c r="E11" s="144" t="s">
        <v>1180</v>
      </c>
      <c r="F11" s="144" t="s">
        <v>1181</v>
      </c>
      <c r="G11" s="156" t="s">
        <v>1182</v>
      </c>
      <c r="H11" s="144" t="s">
        <v>1183</v>
      </c>
      <c r="I11" s="269" t="s">
        <v>1184</v>
      </c>
    </row>
    <row r="12" spans="1:9" s="152" customFormat="1" ht="13.5" customHeight="1" x14ac:dyDescent="0.3">
      <c r="A12" s="167"/>
      <c r="B12" s="167"/>
      <c r="C12" s="120" t="s">
        <v>680</v>
      </c>
      <c r="D12" s="120" t="s">
        <v>681</v>
      </c>
      <c r="E12" s="120" t="s">
        <v>1060</v>
      </c>
      <c r="F12" s="120" t="s">
        <v>1061</v>
      </c>
      <c r="G12" s="120" t="s">
        <v>1062</v>
      </c>
      <c r="H12" s="120" t="s">
        <v>1063</v>
      </c>
      <c r="I12" s="86" t="s">
        <v>1064</v>
      </c>
    </row>
    <row r="13" spans="1:9" s="152" customFormat="1" ht="18.75" customHeight="1" x14ac:dyDescent="0.3">
      <c r="A13" s="88">
        <v>10</v>
      </c>
      <c r="B13" s="275" t="s">
        <v>1185</v>
      </c>
      <c r="C13" s="205"/>
      <c r="D13" s="205"/>
      <c r="E13" s="90">
        <f>SUM(C13:D13)</f>
        <v>0</v>
      </c>
      <c r="F13" s="276"/>
      <c r="G13" s="90">
        <f>E13*F13</f>
        <v>0</v>
      </c>
      <c r="H13" s="205"/>
      <c r="I13" s="90">
        <f>G13-H13</f>
        <v>0</v>
      </c>
    </row>
    <row r="14" spans="1:9" s="152" customFormat="1" ht="18.75" customHeight="1" x14ac:dyDescent="0.3">
      <c r="A14" s="88">
        <v>20</v>
      </c>
      <c r="B14" s="275" t="s">
        <v>1186</v>
      </c>
      <c r="C14" s="205"/>
      <c r="D14" s="205"/>
      <c r="E14" s="90">
        <f>SUM(C14:D14)</f>
        <v>0</v>
      </c>
      <c r="F14" s="276"/>
      <c r="G14" s="90">
        <f>E14*F14</f>
        <v>0</v>
      </c>
      <c r="H14" s="205"/>
      <c r="I14" s="90">
        <f>G14-H14</f>
        <v>0</v>
      </c>
    </row>
    <row r="15" spans="1:9" s="152" customFormat="1" ht="18.75" customHeight="1" x14ac:dyDescent="0.3">
      <c r="A15" s="114">
        <v>30</v>
      </c>
      <c r="B15" s="69" t="s">
        <v>1187</v>
      </c>
      <c r="C15" s="205"/>
      <c r="D15" s="205"/>
      <c r="E15" s="90">
        <f>SUM(C15:D15)</f>
        <v>0</v>
      </c>
      <c r="F15" s="277">
        <v>0.16</v>
      </c>
      <c r="G15" s="90">
        <f>E15*F15</f>
        <v>0</v>
      </c>
      <c r="H15" s="205"/>
      <c r="I15" s="90">
        <f>G15-H15</f>
        <v>0</v>
      </c>
    </row>
    <row r="16" spans="1:9" s="152" customFormat="1" ht="18.75" customHeight="1" x14ac:dyDescent="0.3">
      <c r="A16" s="114">
        <v>40</v>
      </c>
      <c r="B16" s="69" t="s">
        <v>1188</v>
      </c>
      <c r="C16" s="205"/>
      <c r="D16" s="205"/>
      <c r="E16" s="90">
        <f>SUM(C16:D16)</f>
        <v>0</v>
      </c>
      <c r="F16" s="277">
        <v>0.08</v>
      </c>
      <c r="G16" s="90">
        <f>E16*F16</f>
        <v>0</v>
      </c>
      <c r="H16" s="205"/>
      <c r="I16" s="90">
        <f>G16-H16</f>
        <v>0</v>
      </c>
    </row>
    <row r="17" spans="1:9" s="152" customFormat="1" ht="18.75" customHeight="1" x14ac:dyDescent="0.3">
      <c r="A17" s="114">
        <v>50</v>
      </c>
      <c r="B17" s="69" t="s">
        <v>1189</v>
      </c>
      <c r="C17" s="205"/>
      <c r="D17" s="205"/>
      <c r="E17" s="278">
        <f>SUM(C17:D17)</f>
        <v>0</v>
      </c>
      <c r="F17" s="277">
        <v>0.15</v>
      </c>
      <c r="G17" s="278">
        <f>E17*F17</f>
        <v>0</v>
      </c>
      <c r="H17" s="205"/>
      <c r="I17" s="278">
        <f>G17-H17</f>
        <v>0</v>
      </c>
    </row>
    <row r="18" spans="1:9" ht="12.75" customHeight="1" x14ac:dyDescent="0.3">
      <c r="A18" s="128"/>
      <c r="B18" s="279" t="s">
        <v>1190</v>
      </c>
      <c r="C18" s="726" t="s">
        <v>1176</v>
      </c>
      <c r="D18" s="727"/>
      <c r="E18" s="728"/>
      <c r="F18" s="279"/>
      <c r="G18" s="279"/>
      <c r="H18" s="279"/>
      <c r="I18" s="279"/>
    </row>
    <row r="19" spans="1:9" ht="69.75" customHeight="1" x14ac:dyDescent="0.3">
      <c r="A19" s="128"/>
      <c r="B19" s="156" t="s">
        <v>1191</v>
      </c>
      <c r="C19" s="144" t="s">
        <v>1192</v>
      </c>
      <c r="D19" s="144" t="s">
        <v>1193</v>
      </c>
      <c r="E19" s="144" t="s">
        <v>1180</v>
      </c>
      <c r="F19" s="144" t="s">
        <v>1181</v>
      </c>
      <c r="G19" s="156" t="s">
        <v>1194</v>
      </c>
      <c r="H19" s="144" t="s">
        <v>1195</v>
      </c>
      <c r="I19" s="144" t="s">
        <v>1196</v>
      </c>
    </row>
    <row r="20" spans="1:9" ht="13.5" customHeight="1" x14ac:dyDescent="0.3">
      <c r="A20" s="170"/>
      <c r="B20" s="279"/>
      <c r="C20" s="144" t="s">
        <v>680</v>
      </c>
      <c r="D20" s="144" t="s">
        <v>681</v>
      </c>
      <c r="E20" s="144" t="s">
        <v>1060</v>
      </c>
      <c r="F20" s="144" t="s">
        <v>1061</v>
      </c>
      <c r="G20" s="144" t="s">
        <v>1062</v>
      </c>
      <c r="H20" s="144" t="s">
        <v>1063</v>
      </c>
      <c r="I20" s="144" t="s">
        <v>1064</v>
      </c>
    </row>
    <row r="21" spans="1:9" ht="18.75" customHeight="1" x14ac:dyDescent="0.3">
      <c r="A21" s="114">
        <v>60</v>
      </c>
      <c r="B21" s="280" t="s">
        <v>1185</v>
      </c>
      <c r="C21" s="205"/>
      <c r="D21" s="205"/>
      <c r="E21" s="211">
        <f>SUM(C21:D21)</f>
        <v>0</v>
      </c>
      <c r="F21" s="276"/>
      <c r="G21" s="211">
        <f>E21*F21</f>
        <v>0</v>
      </c>
      <c r="H21" s="205"/>
      <c r="I21" s="211">
        <f>IF((G21&lt;H21),G21,H21)</f>
        <v>0</v>
      </c>
    </row>
    <row r="22" spans="1:9" ht="18.75" customHeight="1" x14ac:dyDescent="0.3">
      <c r="A22" s="114">
        <v>70</v>
      </c>
      <c r="B22" s="280" t="s">
        <v>1186</v>
      </c>
      <c r="C22" s="205"/>
      <c r="D22" s="205"/>
      <c r="E22" s="211">
        <f>SUM(C22:D22)</f>
        <v>0</v>
      </c>
      <c r="F22" s="276"/>
      <c r="G22" s="211">
        <f>E22*F22</f>
        <v>0</v>
      </c>
      <c r="H22" s="205"/>
      <c r="I22" s="211">
        <f>IF((G22&lt;H22),G22,H22)</f>
        <v>0</v>
      </c>
    </row>
    <row r="23" spans="1:9" ht="18.75" customHeight="1" x14ac:dyDescent="0.3">
      <c r="A23" s="114">
        <v>80</v>
      </c>
      <c r="B23" s="69" t="s">
        <v>1187</v>
      </c>
      <c r="C23" s="205"/>
      <c r="D23" s="205"/>
      <c r="E23" s="211">
        <f>SUM(C23:D23)</f>
        <v>0</v>
      </c>
      <c r="F23" s="277">
        <v>0.16</v>
      </c>
      <c r="G23" s="211">
        <f>E23*F23</f>
        <v>0</v>
      </c>
      <c r="H23" s="205"/>
      <c r="I23" s="211">
        <f>IF((G23&lt;H23),G23,H23)</f>
        <v>0</v>
      </c>
    </row>
    <row r="24" spans="1:9" ht="18.75" customHeight="1" x14ac:dyDescent="0.3">
      <c r="A24" s="114">
        <v>90</v>
      </c>
      <c r="B24" s="69" t="s">
        <v>1188</v>
      </c>
      <c r="C24" s="205"/>
      <c r="D24" s="205"/>
      <c r="E24" s="211">
        <f>SUM(C24:D24)</f>
        <v>0</v>
      </c>
      <c r="F24" s="277">
        <v>0.08</v>
      </c>
      <c r="G24" s="211">
        <f>E24*F24</f>
        <v>0</v>
      </c>
      <c r="H24" s="205"/>
      <c r="I24" s="211">
        <f>IF((G24&lt;H24),G24,H24)</f>
        <v>0</v>
      </c>
    </row>
    <row r="25" spans="1:9" ht="18.75" customHeight="1" x14ac:dyDescent="0.3">
      <c r="A25" s="114">
        <v>100</v>
      </c>
      <c r="B25" s="69" t="s">
        <v>1189</v>
      </c>
      <c r="C25" s="205"/>
      <c r="D25" s="205"/>
      <c r="E25" s="211">
        <f>SUM(C25:D25)</f>
        <v>0</v>
      </c>
      <c r="F25" s="277">
        <v>0.15</v>
      </c>
      <c r="G25" s="211">
        <f>E25*F25</f>
        <v>0</v>
      </c>
      <c r="H25" s="205"/>
      <c r="I25" s="211">
        <f>IF((G25&lt;H25),G25,H25)</f>
        <v>0</v>
      </c>
    </row>
    <row r="26" spans="1:9" ht="29.25" customHeight="1" x14ac:dyDescent="0.3">
      <c r="A26" s="128"/>
      <c r="B26" s="167" t="s">
        <v>1197</v>
      </c>
      <c r="C26" s="120" t="s">
        <v>1198</v>
      </c>
      <c r="D26" s="214"/>
      <c r="E26" s="214"/>
      <c r="F26" s="214"/>
      <c r="G26" s="214"/>
      <c r="H26" s="214"/>
      <c r="I26" s="214"/>
    </row>
    <row r="27" spans="1:9" ht="26.25" customHeight="1" x14ac:dyDescent="0.3">
      <c r="A27" s="128"/>
      <c r="B27" s="120"/>
      <c r="C27" s="120" t="s">
        <v>1199</v>
      </c>
      <c r="D27" s="214"/>
      <c r="E27" s="214"/>
      <c r="F27" s="214"/>
      <c r="G27" s="214"/>
      <c r="H27" s="214"/>
      <c r="I27" s="214"/>
    </row>
    <row r="28" spans="1:9" ht="12.75" customHeight="1" x14ac:dyDescent="0.3">
      <c r="A28" s="128"/>
      <c r="B28" s="167"/>
      <c r="C28" s="120" t="s">
        <v>680</v>
      </c>
      <c r="D28" s="214"/>
      <c r="E28" s="214"/>
      <c r="F28" s="214"/>
      <c r="G28" s="214"/>
      <c r="H28" s="214"/>
      <c r="I28" s="214"/>
    </row>
    <row r="29" spans="1:9" ht="18.75" customHeight="1" x14ac:dyDescent="0.3">
      <c r="A29" s="114">
        <v>110</v>
      </c>
      <c r="B29" s="69" t="s">
        <v>1200</v>
      </c>
      <c r="C29" s="211">
        <f>I13+I21</f>
        <v>0</v>
      </c>
      <c r="D29" s="214"/>
      <c r="E29" s="214"/>
      <c r="F29" s="214"/>
      <c r="G29" s="214"/>
      <c r="H29" s="214"/>
      <c r="I29" s="214"/>
    </row>
    <row r="30" spans="1:9" ht="18.75" customHeight="1" x14ac:dyDescent="0.3">
      <c r="A30" s="114">
        <v>120</v>
      </c>
      <c r="B30" s="69" t="s">
        <v>1187</v>
      </c>
      <c r="C30" s="211">
        <f>I15+I23</f>
        <v>0</v>
      </c>
      <c r="D30" s="214"/>
      <c r="E30" s="214"/>
      <c r="F30" s="214"/>
      <c r="G30" s="214"/>
      <c r="H30" s="214"/>
      <c r="I30" s="214"/>
    </row>
    <row r="31" spans="1:9" ht="18.75" customHeight="1" x14ac:dyDescent="0.3">
      <c r="A31" s="114">
        <v>130</v>
      </c>
      <c r="B31" s="69" t="s">
        <v>1188</v>
      </c>
      <c r="C31" s="211">
        <f>I16+I24</f>
        <v>0</v>
      </c>
      <c r="D31" s="214"/>
      <c r="E31" s="214"/>
      <c r="F31" s="214"/>
      <c r="G31" s="214"/>
      <c r="H31" s="214"/>
      <c r="I31" s="214"/>
    </row>
    <row r="32" spans="1:9" ht="18.75" customHeight="1" x14ac:dyDescent="0.3">
      <c r="A32" s="114">
        <v>140</v>
      </c>
      <c r="B32" s="69" t="s">
        <v>1189</v>
      </c>
      <c r="C32" s="211">
        <f>I17+I25</f>
        <v>0</v>
      </c>
      <c r="D32" s="214"/>
      <c r="E32" s="214"/>
      <c r="F32" s="214"/>
      <c r="G32" s="214"/>
      <c r="H32" s="214"/>
      <c r="I32" s="214"/>
    </row>
  </sheetData>
  <mergeCells count="8">
    <mergeCell ref="C18:E18"/>
    <mergeCell ref="H7:I7"/>
    <mergeCell ref="H8:I8"/>
    <mergeCell ref="H9:I9"/>
    <mergeCell ref="G3:I3"/>
    <mergeCell ref="E7:G7"/>
    <mergeCell ref="E8:G8"/>
    <mergeCell ref="E9:G9"/>
  </mergeCells>
  <pageMargins left="0.20833333333333334" right="0.16666666666666666" top="0.32291666666666669" bottom="0.3125" header="0.29166666666666669" footer="0.29166666666666669"/>
  <pageSetup orientation="landscape" useFirstPageNumber="1"/>
  <headerFooter>
    <oddHeader>&amp;L&amp;"Aptos"&amp;10&amp;K7FAA39 | DNB PUBLIC |&amp;1#_x000D_</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ADD8E6"/>
  </sheetPr>
  <dimension ref="A1:Q112"/>
  <sheetViews>
    <sheetView workbookViewId="0">
      <selection activeCell="E109" sqref="E109"/>
    </sheetView>
  </sheetViews>
  <sheetFormatPr defaultColWidth="9.08984375" defaultRowHeight="12.75" customHeight="1" x14ac:dyDescent="0.25"/>
  <cols>
    <col min="1" max="1" width="5.7265625" style="54" customWidth="1"/>
    <col min="2" max="2" width="12.26953125" style="54" customWidth="1"/>
    <col min="3" max="3" width="10.54296875" style="54" customWidth="1"/>
    <col min="4" max="4" width="27.453125" style="54" customWidth="1"/>
    <col min="5" max="5" width="13.54296875" style="54" customWidth="1"/>
    <col min="6" max="6" width="14" style="54" customWidth="1"/>
    <col min="7" max="7" width="14.453125" style="54" customWidth="1"/>
    <col min="8" max="8" width="13.81640625" style="54" customWidth="1"/>
    <col min="9" max="9" width="14.453125" style="54" customWidth="1"/>
    <col min="10" max="10" width="11.7265625" style="54" customWidth="1"/>
    <col min="11" max="11" width="11.453125" style="54" customWidth="1"/>
    <col min="12" max="12" width="15.81640625" style="54" customWidth="1"/>
    <col min="13" max="13" width="14.26953125" style="54" customWidth="1"/>
    <col min="14" max="14" width="11.453125" style="54" customWidth="1"/>
    <col min="15" max="15" width="10.54296875" style="54" customWidth="1"/>
    <col min="16" max="17" width="15.26953125" style="54" customWidth="1"/>
    <col min="18" max="18" width="9.08984375" style="1" customWidth="1"/>
    <col min="19" max="16384" width="9.08984375" style="1"/>
  </cols>
  <sheetData>
    <row r="1" spans="1:17" ht="15.75" customHeight="1" x14ac:dyDescent="0.35">
      <c r="A1" s="5" t="s">
        <v>421</v>
      </c>
      <c r="Q1" s="187" t="s">
        <v>1201</v>
      </c>
    </row>
    <row r="2" spans="1:17" ht="15.75" customHeight="1" x14ac:dyDescent="0.35">
      <c r="A2" s="5"/>
      <c r="D2" s="3"/>
      <c r="Q2" s="281"/>
    </row>
    <row r="3" spans="1:17" ht="15.75" customHeight="1" x14ac:dyDescent="0.35">
      <c r="A3" s="5" t="s">
        <v>1</v>
      </c>
      <c r="D3" s="3"/>
      <c r="E3" s="3"/>
      <c r="Q3" s="4" t="s">
        <v>1202</v>
      </c>
    </row>
    <row r="4" spans="1:17" ht="15.75" customHeight="1" x14ac:dyDescent="0.3">
      <c r="C4" s="67"/>
      <c r="D4" s="67"/>
      <c r="E4" s="3"/>
      <c r="Q4" s="7" t="s">
        <v>2</v>
      </c>
    </row>
    <row r="5" spans="1:17" ht="15.75" customHeight="1" x14ac:dyDescent="0.35">
      <c r="A5" s="5" t="s">
        <v>3</v>
      </c>
      <c r="C5" s="67"/>
      <c r="D5" s="67"/>
      <c r="E5" s="3"/>
      <c r="F5" s="67"/>
      <c r="J5" s="67"/>
      <c r="K5" s="3"/>
      <c r="L5" s="67"/>
      <c r="Q5" s="7" t="s">
        <v>4</v>
      </c>
    </row>
    <row r="6" spans="1:17" ht="18.75" customHeight="1" x14ac:dyDescent="0.25">
      <c r="A6" s="8"/>
      <c r="C6" s="3"/>
      <c r="E6" s="3"/>
      <c r="F6" s="67"/>
      <c r="J6" s="67"/>
      <c r="K6" s="3"/>
      <c r="L6" s="560" t="s">
        <v>5</v>
      </c>
      <c r="M6" s="590"/>
      <c r="N6" s="741"/>
      <c r="O6" s="668"/>
      <c r="P6" s="580"/>
      <c r="Q6" s="541"/>
    </row>
    <row r="7" spans="1:17" ht="18.75" customHeight="1" x14ac:dyDescent="0.35">
      <c r="A7" s="731" t="s">
        <v>1025</v>
      </c>
      <c r="B7" s="732"/>
      <c r="C7" s="627"/>
      <c r="D7" s="282">
        <f>'SS 1B Capital'!F61</f>
        <v>0</v>
      </c>
      <c r="E7" s="731" t="s">
        <v>1203</v>
      </c>
      <c r="F7" s="678"/>
      <c r="G7" s="278">
        <f>6*D7</f>
        <v>0</v>
      </c>
      <c r="H7" s="734"/>
      <c r="I7" s="735"/>
      <c r="L7" s="560" t="s">
        <v>6</v>
      </c>
      <c r="M7" s="592"/>
      <c r="N7" s="593"/>
      <c r="O7" s="669" t="str">
        <f>""</f>
        <v/>
      </c>
      <c r="P7" s="633"/>
      <c r="Q7" s="541"/>
    </row>
    <row r="8" spans="1:17" ht="18.75" customHeight="1" x14ac:dyDescent="0.35">
      <c r="A8" s="731" t="s">
        <v>1027</v>
      </c>
      <c r="B8" s="732"/>
      <c r="C8" s="627"/>
      <c r="D8" s="278">
        <f>0.15*D7</f>
        <v>0</v>
      </c>
      <c r="E8" s="731" t="s">
        <v>1204</v>
      </c>
      <c r="F8" s="627"/>
      <c r="G8" s="278">
        <f>0.2*D7</f>
        <v>0</v>
      </c>
      <c r="H8" s="733" t="s">
        <v>1205</v>
      </c>
      <c r="I8" s="627"/>
      <c r="J8" s="283">
        <f>0.25*D7</f>
        <v>0</v>
      </c>
      <c r="L8" s="560" t="s">
        <v>8</v>
      </c>
      <c r="M8" s="619"/>
      <c r="N8" s="649"/>
      <c r="O8" s="669"/>
      <c r="P8" s="633"/>
      <c r="Q8" s="541"/>
    </row>
    <row r="9" spans="1:17" ht="44.25" customHeight="1" x14ac:dyDescent="0.25">
      <c r="A9" s="632"/>
      <c r="B9" s="739"/>
      <c r="C9" s="739"/>
      <c r="D9" s="739"/>
      <c r="E9" s="739"/>
      <c r="F9" s="739"/>
      <c r="G9" s="739"/>
      <c r="H9" s="739"/>
      <c r="I9" s="740"/>
      <c r="J9" s="736" t="s">
        <v>1206</v>
      </c>
      <c r="K9" s="633"/>
      <c r="L9" s="633"/>
      <c r="M9" s="633"/>
      <c r="N9" s="627"/>
      <c r="O9" s="737" t="s">
        <v>1207</v>
      </c>
      <c r="P9" s="738" t="s">
        <v>1208</v>
      </c>
      <c r="Q9" s="729" t="s">
        <v>1209</v>
      </c>
    </row>
    <row r="10" spans="1:17" ht="57" customHeight="1" x14ac:dyDescent="0.25">
      <c r="A10" s="284" t="s">
        <v>678</v>
      </c>
      <c r="B10" s="284" t="s">
        <v>1210</v>
      </c>
      <c r="C10" s="285" t="s">
        <v>1211</v>
      </c>
      <c r="D10" s="286" t="s">
        <v>1212</v>
      </c>
      <c r="E10" s="287" t="s">
        <v>1213</v>
      </c>
      <c r="F10" s="285" t="s">
        <v>1214</v>
      </c>
      <c r="G10" s="285" t="s">
        <v>1215</v>
      </c>
      <c r="H10" s="285" t="s">
        <v>1216</v>
      </c>
      <c r="I10" s="285" t="s">
        <v>1217</v>
      </c>
      <c r="J10" s="285" t="s">
        <v>1218</v>
      </c>
      <c r="K10" s="285" t="s">
        <v>1219</v>
      </c>
      <c r="L10" s="285" t="s">
        <v>1220</v>
      </c>
      <c r="M10" s="285" t="s">
        <v>1221</v>
      </c>
      <c r="N10" s="288" t="s">
        <v>1222</v>
      </c>
      <c r="O10" s="730" t="s">
        <v>1223</v>
      </c>
      <c r="P10" s="730"/>
      <c r="Q10" s="730"/>
    </row>
    <row r="11" spans="1:17" ht="15" customHeight="1" x14ac:dyDescent="0.3">
      <c r="A11" s="128"/>
      <c r="B11" s="168">
        <v>1</v>
      </c>
      <c r="C11" s="168">
        <v>2</v>
      </c>
      <c r="D11" s="168">
        <v>3</v>
      </c>
      <c r="E11" s="168">
        <v>4</v>
      </c>
      <c r="F11" s="168">
        <v>5</v>
      </c>
      <c r="G11" s="168">
        <v>6</v>
      </c>
      <c r="H11" s="168">
        <v>7</v>
      </c>
      <c r="I11" s="168">
        <v>8</v>
      </c>
      <c r="J11" s="168">
        <v>9</v>
      </c>
      <c r="K11" s="168">
        <v>10</v>
      </c>
      <c r="L11" s="168">
        <v>11</v>
      </c>
      <c r="M11" s="168">
        <v>12</v>
      </c>
      <c r="N11" s="168">
        <v>13</v>
      </c>
      <c r="O11" s="168">
        <v>14</v>
      </c>
      <c r="P11" s="168">
        <v>15</v>
      </c>
      <c r="Q11" s="168">
        <v>16</v>
      </c>
    </row>
    <row r="12" spans="1:17" ht="18" customHeight="1" x14ac:dyDescent="0.3">
      <c r="A12" s="204">
        <v>10</v>
      </c>
      <c r="B12" s="24"/>
      <c r="C12" s="289"/>
      <c r="D12" s="289"/>
      <c r="E12" s="24"/>
      <c r="F12" s="24"/>
      <c r="G12" s="24"/>
      <c r="H12" s="24"/>
      <c r="I12" s="24"/>
      <c r="J12" s="24"/>
      <c r="K12" s="24"/>
      <c r="L12" s="24"/>
      <c r="M12" s="24"/>
      <c r="N12" s="24"/>
      <c r="O12" s="24"/>
      <c r="P12" s="90">
        <f t="shared" ref="P12:P43" si="0">SUM(G12-I12-J12-K12-L12-M12-N12-O12-H12)</f>
        <v>0</v>
      </c>
      <c r="Q12" s="90">
        <f t="shared" ref="Q12:Q43" si="1">IF(P12-$D$8&lt;0,0,P12-$D$8)</f>
        <v>0</v>
      </c>
    </row>
    <row r="13" spans="1:17" ht="18" customHeight="1" x14ac:dyDescent="0.3">
      <c r="A13" s="204">
        <v>20</v>
      </c>
      <c r="B13" s="24"/>
      <c r="C13" s="289"/>
      <c r="D13" s="289"/>
      <c r="E13" s="24"/>
      <c r="F13" s="24"/>
      <c r="G13" s="24"/>
      <c r="H13" s="24"/>
      <c r="I13" s="24"/>
      <c r="J13" s="24"/>
      <c r="K13" s="24"/>
      <c r="L13" s="24"/>
      <c r="M13" s="24"/>
      <c r="N13" s="24"/>
      <c r="O13" s="24"/>
      <c r="P13" s="90">
        <f t="shared" si="0"/>
        <v>0</v>
      </c>
      <c r="Q13" s="90">
        <f t="shared" si="1"/>
        <v>0</v>
      </c>
    </row>
    <row r="14" spans="1:17" ht="18" customHeight="1" x14ac:dyDescent="0.3">
      <c r="A14" s="204">
        <v>30</v>
      </c>
      <c r="B14" s="24"/>
      <c r="C14" s="289"/>
      <c r="D14" s="289"/>
      <c r="E14" s="24"/>
      <c r="F14" s="24"/>
      <c r="G14" s="24"/>
      <c r="H14" s="24"/>
      <c r="I14" s="24"/>
      <c r="J14" s="24"/>
      <c r="K14" s="24"/>
      <c r="L14" s="24"/>
      <c r="M14" s="24"/>
      <c r="N14" s="24"/>
      <c r="O14" s="24"/>
      <c r="P14" s="90">
        <f t="shared" si="0"/>
        <v>0</v>
      </c>
      <c r="Q14" s="90">
        <f t="shared" si="1"/>
        <v>0</v>
      </c>
    </row>
    <row r="15" spans="1:17" ht="18" customHeight="1" x14ac:dyDescent="0.3">
      <c r="A15" s="204">
        <v>40</v>
      </c>
      <c r="B15" s="24"/>
      <c r="C15" s="289"/>
      <c r="D15" s="289"/>
      <c r="E15" s="24"/>
      <c r="F15" s="24"/>
      <c r="G15" s="24"/>
      <c r="H15" s="24"/>
      <c r="I15" s="24"/>
      <c r="J15" s="24"/>
      <c r="K15" s="24"/>
      <c r="L15" s="24"/>
      <c r="M15" s="24"/>
      <c r="N15" s="24"/>
      <c r="O15" s="24"/>
      <c r="P15" s="90">
        <f t="shared" si="0"/>
        <v>0</v>
      </c>
      <c r="Q15" s="90">
        <f t="shared" si="1"/>
        <v>0</v>
      </c>
    </row>
    <row r="16" spans="1:17" ht="18" customHeight="1" x14ac:dyDescent="0.3">
      <c r="A16" s="204">
        <v>50</v>
      </c>
      <c r="B16" s="24"/>
      <c r="C16" s="289"/>
      <c r="D16" s="289"/>
      <c r="E16" s="24"/>
      <c r="F16" s="24"/>
      <c r="G16" s="24"/>
      <c r="H16" s="24"/>
      <c r="I16" s="24"/>
      <c r="J16" s="24"/>
      <c r="K16" s="24"/>
      <c r="L16" s="24"/>
      <c r="M16" s="24"/>
      <c r="N16" s="24"/>
      <c r="O16" s="24"/>
      <c r="P16" s="90">
        <f t="shared" si="0"/>
        <v>0</v>
      </c>
      <c r="Q16" s="90">
        <f t="shared" si="1"/>
        <v>0</v>
      </c>
    </row>
    <row r="17" spans="1:17" ht="18" customHeight="1" x14ac:dyDescent="0.3">
      <c r="A17" s="204">
        <v>60</v>
      </c>
      <c r="B17" s="24"/>
      <c r="C17" s="289"/>
      <c r="D17" s="289"/>
      <c r="E17" s="24"/>
      <c r="F17" s="24"/>
      <c r="G17" s="24"/>
      <c r="H17" s="24"/>
      <c r="I17" s="24"/>
      <c r="J17" s="24"/>
      <c r="K17" s="24"/>
      <c r="L17" s="24"/>
      <c r="M17" s="24"/>
      <c r="N17" s="24"/>
      <c r="O17" s="24"/>
      <c r="P17" s="90">
        <f t="shared" si="0"/>
        <v>0</v>
      </c>
      <c r="Q17" s="90">
        <f t="shared" si="1"/>
        <v>0</v>
      </c>
    </row>
    <row r="18" spans="1:17" ht="18" customHeight="1" x14ac:dyDescent="0.3">
      <c r="A18" s="204">
        <v>70</v>
      </c>
      <c r="B18" s="24"/>
      <c r="C18" s="289"/>
      <c r="D18" s="289"/>
      <c r="E18" s="24"/>
      <c r="F18" s="24"/>
      <c r="G18" s="24"/>
      <c r="H18" s="24"/>
      <c r="I18" s="24"/>
      <c r="J18" s="24"/>
      <c r="K18" s="24"/>
      <c r="L18" s="24"/>
      <c r="M18" s="24"/>
      <c r="N18" s="24"/>
      <c r="O18" s="24"/>
      <c r="P18" s="90">
        <f t="shared" si="0"/>
        <v>0</v>
      </c>
      <c r="Q18" s="90">
        <f t="shared" si="1"/>
        <v>0</v>
      </c>
    </row>
    <row r="19" spans="1:17" ht="18" customHeight="1" x14ac:dyDescent="0.3">
      <c r="A19" s="204">
        <v>80</v>
      </c>
      <c r="B19" s="24"/>
      <c r="C19" s="289"/>
      <c r="D19" s="289"/>
      <c r="E19" s="24"/>
      <c r="F19" s="24"/>
      <c r="G19" s="24"/>
      <c r="H19" s="24"/>
      <c r="I19" s="24"/>
      <c r="J19" s="24"/>
      <c r="K19" s="24"/>
      <c r="L19" s="24"/>
      <c r="M19" s="24"/>
      <c r="N19" s="24"/>
      <c r="O19" s="24"/>
      <c r="P19" s="90">
        <f t="shared" si="0"/>
        <v>0</v>
      </c>
      <c r="Q19" s="90">
        <f t="shared" si="1"/>
        <v>0</v>
      </c>
    </row>
    <row r="20" spans="1:17" ht="18" customHeight="1" x14ac:dyDescent="0.3">
      <c r="A20" s="204">
        <v>90</v>
      </c>
      <c r="B20" s="24"/>
      <c r="C20" s="289"/>
      <c r="D20" s="289"/>
      <c r="E20" s="24"/>
      <c r="F20" s="24"/>
      <c r="G20" s="24"/>
      <c r="H20" s="24"/>
      <c r="I20" s="24"/>
      <c r="J20" s="24"/>
      <c r="K20" s="24"/>
      <c r="L20" s="24"/>
      <c r="M20" s="24"/>
      <c r="N20" s="24"/>
      <c r="O20" s="24"/>
      <c r="P20" s="90">
        <f t="shared" si="0"/>
        <v>0</v>
      </c>
      <c r="Q20" s="90">
        <f t="shared" si="1"/>
        <v>0</v>
      </c>
    </row>
    <row r="21" spans="1:17" ht="18" customHeight="1" x14ac:dyDescent="0.3">
      <c r="A21" s="204">
        <v>100</v>
      </c>
      <c r="B21" s="24"/>
      <c r="C21" s="289"/>
      <c r="D21" s="289"/>
      <c r="E21" s="24"/>
      <c r="F21" s="24"/>
      <c r="G21" s="24"/>
      <c r="H21" s="24"/>
      <c r="I21" s="24"/>
      <c r="J21" s="24"/>
      <c r="K21" s="24"/>
      <c r="L21" s="24"/>
      <c r="M21" s="24"/>
      <c r="N21" s="24"/>
      <c r="O21" s="24"/>
      <c r="P21" s="90">
        <f t="shared" si="0"/>
        <v>0</v>
      </c>
      <c r="Q21" s="90">
        <f t="shared" si="1"/>
        <v>0</v>
      </c>
    </row>
    <row r="22" spans="1:17" ht="18" customHeight="1" x14ac:dyDescent="0.3">
      <c r="A22" s="204">
        <v>110</v>
      </c>
      <c r="B22" s="24"/>
      <c r="C22" s="289"/>
      <c r="D22" s="289"/>
      <c r="E22" s="24"/>
      <c r="F22" s="24"/>
      <c r="G22" s="24"/>
      <c r="H22" s="24"/>
      <c r="I22" s="24"/>
      <c r="J22" s="24"/>
      <c r="K22" s="24"/>
      <c r="L22" s="24"/>
      <c r="M22" s="24"/>
      <c r="N22" s="24"/>
      <c r="O22" s="24"/>
      <c r="P22" s="90">
        <f t="shared" si="0"/>
        <v>0</v>
      </c>
      <c r="Q22" s="90">
        <f t="shared" si="1"/>
        <v>0</v>
      </c>
    </row>
    <row r="23" spans="1:17" ht="18" customHeight="1" x14ac:dyDescent="0.3">
      <c r="A23" s="204">
        <v>120</v>
      </c>
      <c r="B23" s="24"/>
      <c r="C23" s="289"/>
      <c r="D23" s="289"/>
      <c r="E23" s="24"/>
      <c r="F23" s="24"/>
      <c r="G23" s="24"/>
      <c r="H23" s="24"/>
      <c r="I23" s="24"/>
      <c r="J23" s="24"/>
      <c r="K23" s="24"/>
      <c r="L23" s="24"/>
      <c r="M23" s="24"/>
      <c r="N23" s="24"/>
      <c r="O23" s="24"/>
      <c r="P23" s="90">
        <f t="shared" si="0"/>
        <v>0</v>
      </c>
      <c r="Q23" s="90">
        <f t="shared" si="1"/>
        <v>0</v>
      </c>
    </row>
    <row r="24" spans="1:17" ht="18" customHeight="1" x14ac:dyDescent="0.3">
      <c r="A24" s="204">
        <v>130</v>
      </c>
      <c r="B24" s="24"/>
      <c r="C24" s="289"/>
      <c r="D24" s="289"/>
      <c r="E24" s="24"/>
      <c r="F24" s="24"/>
      <c r="G24" s="24"/>
      <c r="H24" s="24"/>
      <c r="I24" s="24"/>
      <c r="J24" s="24"/>
      <c r="K24" s="24"/>
      <c r="L24" s="24"/>
      <c r="M24" s="24"/>
      <c r="N24" s="24"/>
      <c r="O24" s="24"/>
      <c r="P24" s="90">
        <f t="shared" si="0"/>
        <v>0</v>
      </c>
      <c r="Q24" s="90">
        <f t="shared" si="1"/>
        <v>0</v>
      </c>
    </row>
    <row r="25" spans="1:17" ht="18" customHeight="1" x14ac:dyDescent="0.3">
      <c r="A25" s="204">
        <v>140</v>
      </c>
      <c r="B25" s="24"/>
      <c r="C25" s="289"/>
      <c r="D25" s="289"/>
      <c r="E25" s="24"/>
      <c r="F25" s="24"/>
      <c r="G25" s="24"/>
      <c r="H25" s="24"/>
      <c r="I25" s="24"/>
      <c r="J25" s="24"/>
      <c r="K25" s="24"/>
      <c r="L25" s="24"/>
      <c r="M25" s="24"/>
      <c r="N25" s="24"/>
      <c r="O25" s="24"/>
      <c r="P25" s="90">
        <f t="shared" si="0"/>
        <v>0</v>
      </c>
      <c r="Q25" s="90">
        <f t="shared" si="1"/>
        <v>0</v>
      </c>
    </row>
    <row r="26" spans="1:17" ht="18" customHeight="1" x14ac:dyDescent="0.3">
      <c r="A26" s="204">
        <v>150</v>
      </c>
      <c r="B26" s="24"/>
      <c r="C26" s="289"/>
      <c r="D26" s="289"/>
      <c r="E26" s="24"/>
      <c r="F26" s="24"/>
      <c r="G26" s="24"/>
      <c r="H26" s="24"/>
      <c r="I26" s="24"/>
      <c r="J26" s="24"/>
      <c r="K26" s="24"/>
      <c r="L26" s="24"/>
      <c r="M26" s="24"/>
      <c r="N26" s="24"/>
      <c r="O26" s="24"/>
      <c r="P26" s="90">
        <f t="shared" si="0"/>
        <v>0</v>
      </c>
      <c r="Q26" s="90">
        <f t="shared" si="1"/>
        <v>0</v>
      </c>
    </row>
    <row r="27" spans="1:17" ht="18" customHeight="1" x14ac:dyDescent="0.3">
      <c r="A27" s="204">
        <v>160</v>
      </c>
      <c r="B27" s="24"/>
      <c r="C27" s="289"/>
      <c r="D27" s="289"/>
      <c r="E27" s="24"/>
      <c r="F27" s="24"/>
      <c r="G27" s="24"/>
      <c r="H27" s="24"/>
      <c r="I27" s="24"/>
      <c r="J27" s="24"/>
      <c r="K27" s="24"/>
      <c r="L27" s="24"/>
      <c r="M27" s="24"/>
      <c r="N27" s="24"/>
      <c r="O27" s="24"/>
      <c r="P27" s="90">
        <f t="shared" si="0"/>
        <v>0</v>
      </c>
      <c r="Q27" s="90">
        <f t="shared" si="1"/>
        <v>0</v>
      </c>
    </row>
    <row r="28" spans="1:17" ht="18" customHeight="1" x14ac:dyDescent="0.3">
      <c r="A28" s="204">
        <v>170</v>
      </c>
      <c r="B28" s="24"/>
      <c r="C28" s="289"/>
      <c r="D28" s="289"/>
      <c r="E28" s="24"/>
      <c r="F28" s="24"/>
      <c r="G28" s="24"/>
      <c r="H28" s="24"/>
      <c r="I28" s="24"/>
      <c r="J28" s="24"/>
      <c r="K28" s="24"/>
      <c r="L28" s="24"/>
      <c r="M28" s="24"/>
      <c r="N28" s="24"/>
      <c r="O28" s="24"/>
      <c r="P28" s="90">
        <f t="shared" si="0"/>
        <v>0</v>
      </c>
      <c r="Q28" s="90">
        <f t="shared" si="1"/>
        <v>0</v>
      </c>
    </row>
    <row r="29" spans="1:17" ht="18" customHeight="1" x14ac:dyDescent="0.3">
      <c r="A29" s="204">
        <v>180</v>
      </c>
      <c r="B29" s="24"/>
      <c r="C29" s="289"/>
      <c r="D29" s="289"/>
      <c r="E29" s="24"/>
      <c r="F29" s="24"/>
      <c r="G29" s="24"/>
      <c r="H29" s="24"/>
      <c r="I29" s="24"/>
      <c r="J29" s="24"/>
      <c r="K29" s="24"/>
      <c r="L29" s="24"/>
      <c r="M29" s="24"/>
      <c r="N29" s="24"/>
      <c r="O29" s="24"/>
      <c r="P29" s="90">
        <f t="shared" si="0"/>
        <v>0</v>
      </c>
      <c r="Q29" s="90">
        <f t="shared" si="1"/>
        <v>0</v>
      </c>
    </row>
    <row r="30" spans="1:17" ht="18" customHeight="1" x14ac:dyDescent="0.3">
      <c r="A30" s="204">
        <v>190</v>
      </c>
      <c r="B30" s="24"/>
      <c r="C30" s="289"/>
      <c r="D30" s="289"/>
      <c r="E30" s="24"/>
      <c r="F30" s="24"/>
      <c r="G30" s="24"/>
      <c r="H30" s="24"/>
      <c r="I30" s="24"/>
      <c r="J30" s="24"/>
      <c r="K30" s="24"/>
      <c r="L30" s="24"/>
      <c r="M30" s="24"/>
      <c r="N30" s="24"/>
      <c r="O30" s="24"/>
      <c r="P30" s="90">
        <f t="shared" si="0"/>
        <v>0</v>
      </c>
      <c r="Q30" s="90">
        <f t="shared" si="1"/>
        <v>0</v>
      </c>
    </row>
    <row r="31" spans="1:17" ht="18" customHeight="1" x14ac:dyDescent="0.3">
      <c r="A31" s="204">
        <v>200</v>
      </c>
      <c r="B31" s="24"/>
      <c r="C31" s="289"/>
      <c r="D31" s="289"/>
      <c r="E31" s="24"/>
      <c r="F31" s="24"/>
      <c r="G31" s="24"/>
      <c r="H31" s="24"/>
      <c r="I31" s="24"/>
      <c r="J31" s="24"/>
      <c r="K31" s="24"/>
      <c r="L31" s="24"/>
      <c r="M31" s="24"/>
      <c r="N31" s="24"/>
      <c r="O31" s="24"/>
      <c r="P31" s="90">
        <f t="shared" si="0"/>
        <v>0</v>
      </c>
      <c r="Q31" s="90">
        <f t="shared" si="1"/>
        <v>0</v>
      </c>
    </row>
    <row r="32" spans="1:17" ht="18" customHeight="1" x14ac:dyDescent="0.3">
      <c r="A32" s="204">
        <v>210</v>
      </c>
      <c r="B32" s="24"/>
      <c r="C32" s="289"/>
      <c r="D32" s="289"/>
      <c r="E32" s="24"/>
      <c r="F32" s="24"/>
      <c r="G32" s="24"/>
      <c r="H32" s="24"/>
      <c r="I32" s="24"/>
      <c r="J32" s="24"/>
      <c r="K32" s="24"/>
      <c r="L32" s="24"/>
      <c r="M32" s="24"/>
      <c r="N32" s="24"/>
      <c r="O32" s="24"/>
      <c r="P32" s="90">
        <f t="shared" si="0"/>
        <v>0</v>
      </c>
      <c r="Q32" s="90">
        <f t="shared" si="1"/>
        <v>0</v>
      </c>
    </row>
    <row r="33" spans="1:17" ht="18" customHeight="1" x14ac:dyDescent="0.3">
      <c r="A33" s="204">
        <v>220</v>
      </c>
      <c r="B33" s="24"/>
      <c r="C33" s="289"/>
      <c r="D33" s="289"/>
      <c r="E33" s="24"/>
      <c r="F33" s="24"/>
      <c r="G33" s="24"/>
      <c r="H33" s="24"/>
      <c r="I33" s="24"/>
      <c r="J33" s="24"/>
      <c r="K33" s="24"/>
      <c r="L33" s="24"/>
      <c r="M33" s="24"/>
      <c r="N33" s="24"/>
      <c r="O33" s="24"/>
      <c r="P33" s="90">
        <f t="shared" si="0"/>
        <v>0</v>
      </c>
      <c r="Q33" s="90">
        <f t="shared" si="1"/>
        <v>0</v>
      </c>
    </row>
    <row r="34" spans="1:17" ht="18" customHeight="1" x14ac:dyDescent="0.3">
      <c r="A34" s="204">
        <v>230</v>
      </c>
      <c r="B34" s="24"/>
      <c r="C34" s="289"/>
      <c r="D34" s="289"/>
      <c r="E34" s="24"/>
      <c r="F34" s="24"/>
      <c r="G34" s="24"/>
      <c r="H34" s="24"/>
      <c r="I34" s="24"/>
      <c r="J34" s="24"/>
      <c r="K34" s="24"/>
      <c r="L34" s="24"/>
      <c r="M34" s="24"/>
      <c r="N34" s="24"/>
      <c r="O34" s="24"/>
      <c r="P34" s="90">
        <f t="shared" si="0"/>
        <v>0</v>
      </c>
      <c r="Q34" s="90">
        <f t="shared" si="1"/>
        <v>0</v>
      </c>
    </row>
    <row r="35" spans="1:17" ht="18" customHeight="1" x14ac:dyDescent="0.3">
      <c r="A35" s="151">
        <v>240</v>
      </c>
      <c r="B35" s="24"/>
      <c r="C35" s="289"/>
      <c r="D35" s="289"/>
      <c r="E35" s="24"/>
      <c r="F35" s="24"/>
      <c r="G35" s="24"/>
      <c r="H35" s="24"/>
      <c r="I35" s="24"/>
      <c r="J35" s="24"/>
      <c r="K35" s="24"/>
      <c r="L35" s="24"/>
      <c r="M35" s="24"/>
      <c r="N35" s="24"/>
      <c r="O35" s="24"/>
      <c r="P35" s="90">
        <f t="shared" si="0"/>
        <v>0</v>
      </c>
      <c r="Q35" s="90">
        <f t="shared" si="1"/>
        <v>0</v>
      </c>
    </row>
    <row r="36" spans="1:17" ht="18" customHeight="1" x14ac:dyDescent="0.3">
      <c r="A36" s="151">
        <v>250</v>
      </c>
      <c r="B36" s="24"/>
      <c r="C36" s="289"/>
      <c r="D36" s="289"/>
      <c r="E36" s="24"/>
      <c r="F36" s="24"/>
      <c r="G36" s="24"/>
      <c r="H36" s="24"/>
      <c r="I36" s="24"/>
      <c r="J36" s="24"/>
      <c r="K36" s="24"/>
      <c r="L36" s="24"/>
      <c r="M36" s="24"/>
      <c r="N36" s="24"/>
      <c r="O36" s="24"/>
      <c r="P36" s="90">
        <f t="shared" si="0"/>
        <v>0</v>
      </c>
      <c r="Q36" s="90">
        <f t="shared" si="1"/>
        <v>0</v>
      </c>
    </row>
    <row r="37" spans="1:17" ht="18" customHeight="1" x14ac:dyDescent="0.3">
      <c r="A37" s="151">
        <v>260</v>
      </c>
      <c r="B37" s="24"/>
      <c r="C37" s="289"/>
      <c r="D37" s="289"/>
      <c r="E37" s="24"/>
      <c r="F37" s="24"/>
      <c r="G37" s="24"/>
      <c r="H37" s="24"/>
      <c r="I37" s="24"/>
      <c r="J37" s="24"/>
      <c r="K37" s="24"/>
      <c r="L37" s="24"/>
      <c r="M37" s="24"/>
      <c r="N37" s="24"/>
      <c r="O37" s="24"/>
      <c r="P37" s="90">
        <f t="shared" si="0"/>
        <v>0</v>
      </c>
      <c r="Q37" s="90">
        <f t="shared" si="1"/>
        <v>0</v>
      </c>
    </row>
    <row r="38" spans="1:17" ht="18" customHeight="1" x14ac:dyDescent="0.3">
      <c r="A38" s="151">
        <v>270</v>
      </c>
      <c r="B38" s="24"/>
      <c r="C38" s="289"/>
      <c r="D38" s="289"/>
      <c r="E38" s="24"/>
      <c r="F38" s="24"/>
      <c r="G38" s="24"/>
      <c r="H38" s="24"/>
      <c r="I38" s="24"/>
      <c r="J38" s="24"/>
      <c r="K38" s="24"/>
      <c r="L38" s="24"/>
      <c r="M38" s="24"/>
      <c r="N38" s="24"/>
      <c r="O38" s="24"/>
      <c r="P38" s="90">
        <f t="shared" si="0"/>
        <v>0</v>
      </c>
      <c r="Q38" s="90">
        <f t="shared" si="1"/>
        <v>0</v>
      </c>
    </row>
    <row r="39" spans="1:17" ht="18" customHeight="1" x14ac:dyDescent="0.3">
      <c r="A39" s="151">
        <v>280</v>
      </c>
      <c r="B39" s="24"/>
      <c r="C39" s="289"/>
      <c r="D39" s="289"/>
      <c r="E39" s="24"/>
      <c r="F39" s="24"/>
      <c r="G39" s="24"/>
      <c r="H39" s="24"/>
      <c r="I39" s="24"/>
      <c r="J39" s="24"/>
      <c r="K39" s="24"/>
      <c r="L39" s="24"/>
      <c r="M39" s="24"/>
      <c r="N39" s="24"/>
      <c r="O39" s="24"/>
      <c r="P39" s="90">
        <f t="shared" si="0"/>
        <v>0</v>
      </c>
      <c r="Q39" s="90">
        <f t="shared" si="1"/>
        <v>0</v>
      </c>
    </row>
    <row r="40" spans="1:17" ht="18" customHeight="1" x14ac:dyDescent="0.3">
      <c r="A40" s="151">
        <v>290</v>
      </c>
      <c r="B40" s="24"/>
      <c r="C40" s="289"/>
      <c r="D40" s="289"/>
      <c r="E40" s="24"/>
      <c r="F40" s="24"/>
      <c r="G40" s="24"/>
      <c r="H40" s="24"/>
      <c r="I40" s="24"/>
      <c r="J40" s="24"/>
      <c r="K40" s="24"/>
      <c r="L40" s="24"/>
      <c r="M40" s="24"/>
      <c r="N40" s="24"/>
      <c r="O40" s="24"/>
      <c r="P40" s="90">
        <f t="shared" si="0"/>
        <v>0</v>
      </c>
      <c r="Q40" s="90">
        <f t="shared" si="1"/>
        <v>0</v>
      </c>
    </row>
    <row r="41" spans="1:17" ht="18" customHeight="1" x14ac:dyDescent="0.3">
      <c r="A41" s="151">
        <v>300</v>
      </c>
      <c r="B41" s="24"/>
      <c r="C41" s="289"/>
      <c r="D41" s="289"/>
      <c r="E41" s="24"/>
      <c r="F41" s="24"/>
      <c r="G41" s="24"/>
      <c r="H41" s="24"/>
      <c r="I41" s="24"/>
      <c r="J41" s="24"/>
      <c r="K41" s="24"/>
      <c r="L41" s="24"/>
      <c r="M41" s="24"/>
      <c r="N41" s="24"/>
      <c r="O41" s="24"/>
      <c r="P41" s="90">
        <f t="shared" si="0"/>
        <v>0</v>
      </c>
      <c r="Q41" s="90">
        <f t="shared" si="1"/>
        <v>0</v>
      </c>
    </row>
    <row r="42" spans="1:17" ht="18" customHeight="1" x14ac:dyDescent="0.3">
      <c r="A42" s="151">
        <v>310</v>
      </c>
      <c r="B42" s="24"/>
      <c r="C42" s="289"/>
      <c r="D42" s="289"/>
      <c r="E42" s="24"/>
      <c r="F42" s="24"/>
      <c r="G42" s="24"/>
      <c r="H42" s="24"/>
      <c r="I42" s="24"/>
      <c r="J42" s="24"/>
      <c r="K42" s="24"/>
      <c r="L42" s="24"/>
      <c r="M42" s="24"/>
      <c r="N42" s="24"/>
      <c r="O42" s="24"/>
      <c r="P42" s="90">
        <f t="shared" si="0"/>
        <v>0</v>
      </c>
      <c r="Q42" s="90">
        <f t="shared" si="1"/>
        <v>0</v>
      </c>
    </row>
    <row r="43" spans="1:17" ht="18" customHeight="1" x14ac:dyDescent="0.3">
      <c r="A43" s="151">
        <v>320</v>
      </c>
      <c r="B43" s="24"/>
      <c r="C43" s="289"/>
      <c r="D43" s="289"/>
      <c r="E43" s="24"/>
      <c r="F43" s="24"/>
      <c r="G43" s="24"/>
      <c r="H43" s="24"/>
      <c r="I43" s="24"/>
      <c r="J43" s="24"/>
      <c r="K43" s="24"/>
      <c r="L43" s="24"/>
      <c r="M43" s="24"/>
      <c r="N43" s="24"/>
      <c r="O43" s="24"/>
      <c r="P43" s="90">
        <f t="shared" si="0"/>
        <v>0</v>
      </c>
      <c r="Q43" s="90">
        <f t="shared" si="1"/>
        <v>0</v>
      </c>
    </row>
    <row r="44" spans="1:17" ht="18" customHeight="1" x14ac:dyDescent="0.3">
      <c r="A44" s="151">
        <v>330</v>
      </c>
      <c r="B44" s="24"/>
      <c r="C44" s="289"/>
      <c r="D44" s="289"/>
      <c r="E44" s="24"/>
      <c r="F44" s="24"/>
      <c r="G44" s="24"/>
      <c r="H44" s="24"/>
      <c r="I44" s="24"/>
      <c r="J44" s="24"/>
      <c r="K44" s="24"/>
      <c r="L44" s="24"/>
      <c r="M44" s="24"/>
      <c r="N44" s="24"/>
      <c r="O44" s="24"/>
      <c r="P44" s="90">
        <f t="shared" ref="P44:P75" si="2">SUM(G44-I44-J44-K44-L44-M44-N44-O44-H44)</f>
        <v>0</v>
      </c>
      <c r="Q44" s="90">
        <f t="shared" ref="Q44:Q75" si="3">IF(P44-$D$8&lt;0,0,P44-$D$8)</f>
        <v>0</v>
      </c>
    </row>
    <row r="45" spans="1:17" ht="18" customHeight="1" x14ac:dyDescent="0.3">
      <c r="A45" s="151">
        <v>340</v>
      </c>
      <c r="B45" s="24"/>
      <c r="C45" s="289"/>
      <c r="D45" s="289"/>
      <c r="E45" s="24"/>
      <c r="F45" s="24"/>
      <c r="G45" s="24"/>
      <c r="H45" s="24"/>
      <c r="I45" s="24"/>
      <c r="J45" s="24"/>
      <c r="K45" s="24"/>
      <c r="L45" s="24"/>
      <c r="M45" s="24"/>
      <c r="N45" s="24"/>
      <c r="O45" s="24"/>
      <c r="P45" s="90">
        <f t="shared" si="2"/>
        <v>0</v>
      </c>
      <c r="Q45" s="90">
        <f t="shared" si="3"/>
        <v>0</v>
      </c>
    </row>
    <row r="46" spans="1:17" ht="18" customHeight="1" x14ac:dyDescent="0.3">
      <c r="A46" s="151">
        <v>350</v>
      </c>
      <c r="B46" s="24"/>
      <c r="C46" s="289"/>
      <c r="D46" s="289"/>
      <c r="E46" s="24"/>
      <c r="F46" s="24"/>
      <c r="G46" s="24"/>
      <c r="H46" s="24"/>
      <c r="I46" s="24"/>
      <c r="J46" s="24"/>
      <c r="K46" s="24"/>
      <c r="L46" s="24"/>
      <c r="M46" s="24"/>
      <c r="N46" s="24"/>
      <c r="O46" s="24"/>
      <c r="P46" s="90">
        <f t="shared" si="2"/>
        <v>0</v>
      </c>
      <c r="Q46" s="90">
        <f t="shared" si="3"/>
        <v>0</v>
      </c>
    </row>
    <row r="47" spans="1:17" ht="18" customHeight="1" x14ac:dyDescent="0.3">
      <c r="A47" s="151">
        <v>360</v>
      </c>
      <c r="B47" s="24"/>
      <c r="C47" s="289"/>
      <c r="D47" s="289"/>
      <c r="E47" s="24"/>
      <c r="F47" s="24"/>
      <c r="G47" s="24"/>
      <c r="H47" s="24"/>
      <c r="I47" s="24"/>
      <c r="J47" s="24"/>
      <c r="K47" s="24"/>
      <c r="L47" s="24"/>
      <c r="M47" s="24"/>
      <c r="N47" s="24"/>
      <c r="O47" s="24"/>
      <c r="P47" s="90">
        <f t="shared" si="2"/>
        <v>0</v>
      </c>
      <c r="Q47" s="90">
        <f t="shared" si="3"/>
        <v>0</v>
      </c>
    </row>
    <row r="48" spans="1:17" ht="18" customHeight="1" x14ac:dyDescent="0.3">
      <c r="A48" s="151">
        <v>370</v>
      </c>
      <c r="B48" s="24"/>
      <c r="C48" s="289"/>
      <c r="D48" s="289"/>
      <c r="E48" s="24"/>
      <c r="F48" s="24"/>
      <c r="G48" s="24"/>
      <c r="H48" s="24"/>
      <c r="I48" s="24"/>
      <c r="J48" s="24"/>
      <c r="K48" s="24"/>
      <c r="L48" s="24"/>
      <c r="M48" s="24"/>
      <c r="N48" s="24"/>
      <c r="O48" s="24"/>
      <c r="P48" s="90">
        <f t="shared" si="2"/>
        <v>0</v>
      </c>
      <c r="Q48" s="90">
        <f t="shared" si="3"/>
        <v>0</v>
      </c>
    </row>
    <row r="49" spans="1:17" ht="18" customHeight="1" x14ac:dyDescent="0.3">
      <c r="A49" s="151">
        <v>380</v>
      </c>
      <c r="B49" s="24"/>
      <c r="C49" s="289"/>
      <c r="D49" s="289"/>
      <c r="E49" s="24"/>
      <c r="F49" s="24"/>
      <c r="G49" s="24"/>
      <c r="H49" s="24"/>
      <c r="I49" s="24"/>
      <c r="J49" s="24"/>
      <c r="K49" s="24"/>
      <c r="L49" s="24"/>
      <c r="M49" s="24"/>
      <c r="N49" s="24"/>
      <c r="O49" s="24"/>
      <c r="P49" s="90">
        <f t="shared" si="2"/>
        <v>0</v>
      </c>
      <c r="Q49" s="90">
        <f t="shared" si="3"/>
        <v>0</v>
      </c>
    </row>
    <row r="50" spans="1:17" ht="18" customHeight="1" x14ac:dyDescent="0.3">
      <c r="A50" s="151">
        <v>390</v>
      </c>
      <c r="B50" s="24"/>
      <c r="C50" s="289"/>
      <c r="D50" s="289"/>
      <c r="E50" s="24"/>
      <c r="F50" s="24"/>
      <c r="G50" s="24"/>
      <c r="H50" s="24"/>
      <c r="I50" s="24"/>
      <c r="J50" s="24"/>
      <c r="K50" s="24"/>
      <c r="L50" s="24"/>
      <c r="M50" s="24"/>
      <c r="N50" s="24"/>
      <c r="O50" s="24"/>
      <c r="P50" s="90">
        <f t="shared" si="2"/>
        <v>0</v>
      </c>
      <c r="Q50" s="90">
        <f t="shared" si="3"/>
        <v>0</v>
      </c>
    </row>
    <row r="51" spans="1:17" ht="18" customHeight="1" x14ac:dyDescent="0.3">
      <c r="A51" s="151">
        <v>400</v>
      </c>
      <c r="B51" s="24"/>
      <c r="C51" s="289"/>
      <c r="D51" s="289"/>
      <c r="E51" s="24"/>
      <c r="F51" s="24"/>
      <c r="G51" s="24"/>
      <c r="H51" s="24"/>
      <c r="I51" s="24"/>
      <c r="J51" s="24"/>
      <c r="K51" s="24"/>
      <c r="L51" s="24"/>
      <c r="M51" s="24"/>
      <c r="N51" s="24"/>
      <c r="O51" s="24"/>
      <c r="P51" s="90">
        <f t="shared" si="2"/>
        <v>0</v>
      </c>
      <c r="Q51" s="90">
        <f t="shared" si="3"/>
        <v>0</v>
      </c>
    </row>
    <row r="52" spans="1:17" ht="18" customHeight="1" x14ac:dyDescent="0.3">
      <c r="A52" s="151">
        <v>410</v>
      </c>
      <c r="B52" s="24"/>
      <c r="C52" s="289"/>
      <c r="D52" s="289"/>
      <c r="E52" s="24"/>
      <c r="F52" s="24"/>
      <c r="G52" s="24"/>
      <c r="H52" s="24"/>
      <c r="I52" s="24"/>
      <c r="J52" s="24"/>
      <c r="K52" s="24"/>
      <c r="L52" s="24"/>
      <c r="M52" s="24"/>
      <c r="N52" s="24"/>
      <c r="O52" s="24"/>
      <c r="P52" s="90">
        <f t="shared" si="2"/>
        <v>0</v>
      </c>
      <c r="Q52" s="90">
        <f t="shared" si="3"/>
        <v>0</v>
      </c>
    </row>
    <row r="53" spans="1:17" ht="18" customHeight="1" x14ac:dyDescent="0.3">
      <c r="A53" s="151">
        <v>420</v>
      </c>
      <c r="B53" s="24"/>
      <c r="C53" s="289"/>
      <c r="D53" s="289"/>
      <c r="E53" s="24"/>
      <c r="F53" s="24"/>
      <c r="G53" s="24"/>
      <c r="H53" s="24"/>
      <c r="I53" s="24"/>
      <c r="J53" s="24"/>
      <c r="K53" s="24"/>
      <c r="L53" s="24"/>
      <c r="M53" s="24"/>
      <c r="N53" s="24"/>
      <c r="O53" s="24"/>
      <c r="P53" s="90">
        <f t="shared" si="2"/>
        <v>0</v>
      </c>
      <c r="Q53" s="90">
        <f t="shared" si="3"/>
        <v>0</v>
      </c>
    </row>
    <row r="54" spans="1:17" ht="18" customHeight="1" x14ac:dyDescent="0.3">
      <c r="A54" s="151">
        <v>430</v>
      </c>
      <c r="B54" s="24"/>
      <c r="C54" s="289"/>
      <c r="D54" s="289"/>
      <c r="E54" s="24"/>
      <c r="F54" s="24"/>
      <c r="G54" s="24"/>
      <c r="H54" s="24"/>
      <c r="I54" s="24"/>
      <c r="J54" s="24"/>
      <c r="K54" s="24"/>
      <c r="L54" s="24"/>
      <c r="M54" s="24"/>
      <c r="N54" s="24"/>
      <c r="O54" s="24"/>
      <c r="P54" s="90">
        <f t="shared" si="2"/>
        <v>0</v>
      </c>
      <c r="Q54" s="90">
        <f t="shared" si="3"/>
        <v>0</v>
      </c>
    </row>
    <row r="55" spans="1:17" ht="18" customHeight="1" x14ac:dyDescent="0.3">
      <c r="A55" s="151">
        <v>440</v>
      </c>
      <c r="B55" s="24"/>
      <c r="C55" s="289"/>
      <c r="D55" s="289"/>
      <c r="E55" s="24"/>
      <c r="F55" s="24"/>
      <c r="G55" s="24"/>
      <c r="H55" s="24"/>
      <c r="I55" s="24"/>
      <c r="J55" s="24"/>
      <c r="K55" s="24"/>
      <c r="L55" s="24"/>
      <c r="M55" s="24"/>
      <c r="N55" s="24"/>
      <c r="O55" s="24"/>
      <c r="P55" s="90">
        <f t="shared" si="2"/>
        <v>0</v>
      </c>
      <c r="Q55" s="90">
        <f t="shared" si="3"/>
        <v>0</v>
      </c>
    </row>
    <row r="56" spans="1:17" ht="18" customHeight="1" x14ac:dyDescent="0.3">
      <c r="A56" s="151">
        <v>450</v>
      </c>
      <c r="B56" s="24"/>
      <c r="C56" s="289"/>
      <c r="D56" s="289"/>
      <c r="E56" s="24"/>
      <c r="F56" s="24"/>
      <c r="G56" s="24"/>
      <c r="H56" s="24"/>
      <c r="I56" s="24"/>
      <c r="J56" s="24"/>
      <c r="K56" s="24"/>
      <c r="L56" s="24"/>
      <c r="M56" s="24"/>
      <c r="N56" s="24"/>
      <c r="O56" s="24"/>
      <c r="P56" s="90">
        <f t="shared" si="2"/>
        <v>0</v>
      </c>
      <c r="Q56" s="90">
        <f t="shared" si="3"/>
        <v>0</v>
      </c>
    </row>
    <row r="57" spans="1:17" ht="18" customHeight="1" x14ac:dyDescent="0.3">
      <c r="A57" s="151">
        <v>460</v>
      </c>
      <c r="B57" s="24"/>
      <c r="C57" s="289"/>
      <c r="D57" s="289"/>
      <c r="E57" s="24"/>
      <c r="F57" s="24"/>
      <c r="G57" s="24"/>
      <c r="H57" s="24"/>
      <c r="I57" s="24"/>
      <c r="J57" s="24"/>
      <c r="K57" s="24"/>
      <c r="L57" s="24"/>
      <c r="M57" s="24"/>
      <c r="N57" s="24"/>
      <c r="O57" s="24"/>
      <c r="P57" s="90">
        <f t="shared" si="2"/>
        <v>0</v>
      </c>
      <c r="Q57" s="90">
        <f t="shared" si="3"/>
        <v>0</v>
      </c>
    </row>
    <row r="58" spans="1:17" ht="18" customHeight="1" x14ac:dyDescent="0.3">
      <c r="A58" s="151">
        <v>470</v>
      </c>
      <c r="B58" s="24"/>
      <c r="C58" s="289"/>
      <c r="D58" s="289"/>
      <c r="E58" s="24"/>
      <c r="F58" s="24"/>
      <c r="G58" s="24"/>
      <c r="H58" s="24"/>
      <c r="I58" s="24"/>
      <c r="J58" s="24"/>
      <c r="K58" s="24"/>
      <c r="L58" s="24"/>
      <c r="M58" s="24"/>
      <c r="N58" s="24"/>
      <c r="O58" s="24"/>
      <c r="P58" s="90">
        <f t="shared" si="2"/>
        <v>0</v>
      </c>
      <c r="Q58" s="90">
        <f t="shared" si="3"/>
        <v>0</v>
      </c>
    </row>
    <row r="59" spans="1:17" ht="18" customHeight="1" x14ac:dyDescent="0.3">
      <c r="A59" s="151">
        <v>480</v>
      </c>
      <c r="B59" s="24"/>
      <c r="C59" s="289"/>
      <c r="D59" s="289"/>
      <c r="E59" s="24"/>
      <c r="F59" s="24"/>
      <c r="G59" s="24"/>
      <c r="H59" s="24"/>
      <c r="I59" s="24"/>
      <c r="J59" s="24"/>
      <c r="K59" s="24"/>
      <c r="L59" s="24"/>
      <c r="M59" s="24"/>
      <c r="N59" s="24"/>
      <c r="O59" s="24"/>
      <c r="P59" s="90">
        <f t="shared" si="2"/>
        <v>0</v>
      </c>
      <c r="Q59" s="90">
        <f t="shared" si="3"/>
        <v>0</v>
      </c>
    </row>
    <row r="60" spans="1:17" ht="18" customHeight="1" x14ac:dyDescent="0.3">
      <c r="A60" s="151">
        <v>490</v>
      </c>
      <c r="B60" s="24"/>
      <c r="C60" s="289"/>
      <c r="D60" s="289"/>
      <c r="E60" s="24"/>
      <c r="F60" s="24"/>
      <c r="G60" s="24"/>
      <c r="H60" s="24"/>
      <c r="I60" s="24"/>
      <c r="J60" s="24"/>
      <c r="K60" s="24"/>
      <c r="L60" s="24"/>
      <c r="M60" s="24"/>
      <c r="N60" s="24"/>
      <c r="O60" s="24"/>
      <c r="P60" s="90">
        <f t="shared" si="2"/>
        <v>0</v>
      </c>
      <c r="Q60" s="90">
        <f t="shared" si="3"/>
        <v>0</v>
      </c>
    </row>
    <row r="61" spans="1:17" ht="18" customHeight="1" x14ac:dyDescent="0.3">
      <c r="A61" s="151">
        <v>500</v>
      </c>
      <c r="B61" s="24"/>
      <c r="C61" s="289"/>
      <c r="D61" s="289"/>
      <c r="E61" s="24"/>
      <c r="F61" s="24"/>
      <c r="G61" s="24"/>
      <c r="H61" s="24"/>
      <c r="I61" s="24"/>
      <c r="J61" s="24"/>
      <c r="K61" s="24"/>
      <c r="L61" s="24"/>
      <c r="M61" s="24"/>
      <c r="N61" s="24"/>
      <c r="O61" s="24"/>
      <c r="P61" s="90">
        <f t="shared" si="2"/>
        <v>0</v>
      </c>
      <c r="Q61" s="90">
        <f t="shared" si="3"/>
        <v>0</v>
      </c>
    </row>
    <row r="62" spans="1:17" ht="18" customHeight="1" x14ac:dyDescent="0.3">
      <c r="A62" s="151">
        <v>510</v>
      </c>
      <c r="B62" s="24"/>
      <c r="C62" s="289"/>
      <c r="D62" s="289"/>
      <c r="E62" s="24"/>
      <c r="F62" s="24"/>
      <c r="G62" s="24"/>
      <c r="H62" s="24"/>
      <c r="I62" s="24"/>
      <c r="J62" s="24"/>
      <c r="K62" s="24"/>
      <c r="L62" s="24"/>
      <c r="M62" s="24"/>
      <c r="N62" s="24"/>
      <c r="O62" s="24"/>
      <c r="P62" s="90">
        <f t="shared" si="2"/>
        <v>0</v>
      </c>
      <c r="Q62" s="90">
        <f t="shared" si="3"/>
        <v>0</v>
      </c>
    </row>
    <row r="63" spans="1:17" ht="18" customHeight="1" x14ac:dyDescent="0.3">
      <c r="A63" s="151">
        <v>520</v>
      </c>
      <c r="B63" s="24"/>
      <c r="C63" s="289"/>
      <c r="D63" s="289"/>
      <c r="E63" s="24"/>
      <c r="F63" s="24"/>
      <c r="G63" s="24"/>
      <c r="H63" s="24"/>
      <c r="I63" s="24"/>
      <c r="J63" s="24"/>
      <c r="K63" s="24"/>
      <c r="L63" s="24"/>
      <c r="M63" s="24"/>
      <c r="N63" s="24"/>
      <c r="O63" s="24"/>
      <c r="P63" s="90">
        <f t="shared" si="2"/>
        <v>0</v>
      </c>
      <c r="Q63" s="90">
        <f t="shared" si="3"/>
        <v>0</v>
      </c>
    </row>
    <row r="64" spans="1:17" ht="18" customHeight="1" x14ac:dyDescent="0.3">
      <c r="A64" s="151">
        <v>530</v>
      </c>
      <c r="B64" s="24"/>
      <c r="C64" s="289"/>
      <c r="D64" s="289"/>
      <c r="E64" s="24"/>
      <c r="F64" s="24"/>
      <c r="G64" s="24"/>
      <c r="H64" s="24"/>
      <c r="I64" s="24"/>
      <c r="J64" s="24"/>
      <c r="K64" s="24"/>
      <c r="L64" s="24"/>
      <c r="M64" s="24"/>
      <c r="N64" s="24"/>
      <c r="O64" s="24"/>
      <c r="P64" s="90">
        <f t="shared" si="2"/>
        <v>0</v>
      </c>
      <c r="Q64" s="90">
        <f t="shared" si="3"/>
        <v>0</v>
      </c>
    </row>
    <row r="65" spans="1:17" ht="18" customHeight="1" x14ac:dyDescent="0.3">
      <c r="A65" s="151">
        <v>540</v>
      </c>
      <c r="B65" s="24"/>
      <c r="C65" s="289"/>
      <c r="D65" s="289"/>
      <c r="E65" s="24"/>
      <c r="F65" s="24"/>
      <c r="G65" s="24"/>
      <c r="H65" s="24"/>
      <c r="I65" s="24"/>
      <c r="J65" s="24"/>
      <c r="K65" s="24"/>
      <c r="L65" s="24"/>
      <c r="M65" s="24"/>
      <c r="N65" s="24"/>
      <c r="O65" s="24"/>
      <c r="P65" s="90">
        <f t="shared" si="2"/>
        <v>0</v>
      </c>
      <c r="Q65" s="90">
        <f t="shared" si="3"/>
        <v>0</v>
      </c>
    </row>
    <row r="66" spans="1:17" ht="18" customHeight="1" x14ac:dyDescent="0.3">
      <c r="A66" s="151">
        <v>550</v>
      </c>
      <c r="B66" s="24"/>
      <c r="C66" s="289"/>
      <c r="D66" s="289"/>
      <c r="E66" s="24"/>
      <c r="F66" s="24"/>
      <c r="G66" s="24"/>
      <c r="H66" s="24"/>
      <c r="I66" s="24"/>
      <c r="J66" s="24"/>
      <c r="K66" s="24"/>
      <c r="L66" s="24"/>
      <c r="M66" s="24"/>
      <c r="N66" s="24"/>
      <c r="O66" s="24"/>
      <c r="P66" s="90">
        <f t="shared" si="2"/>
        <v>0</v>
      </c>
      <c r="Q66" s="90">
        <f t="shared" si="3"/>
        <v>0</v>
      </c>
    </row>
    <row r="67" spans="1:17" ht="18" customHeight="1" x14ac:dyDescent="0.3">
      <c r="A67" s="151">
        <v>560</v>
      </c>
      <c r="B67" s="24"/>
      <c r="C67" s="289"/>
      <c r="D67" s="289"/>
      <c r="E67" s="24"/>
      <c r="F67" s="24"/>
      <c r="G67" s="24"/>
      <c r="H67" s="24"/>
      <c r="I67" s="24"/>
      <c r="J67" s="24"/>
      <c r="K67" s="24"/>
      <c r="L67" s="24"/>
      <c r="M67" s="24"/>
      <c r="N67" s="24"/>
      <c r="O67" s="24"/>
      <c r="P67" s="90">
        <f t="shared" si="2"/>
        <v>0</v>
      </c>
      <c r="Q67" s="90">
        <f t="shared" si="3"/>
        <v>0</v>
      </c>
    </row>
    <row r="68" spans="1:17" ht="18" customHeight="1" x14ac:dyDescent="0.3">
      <c r="A68" s="151">
        <v>570</v>
      </c>
      <c r="B68" s="24"/>
      <c r="C68" s="289"/>
      <c r="D68" s="289"/>
      <c r="E68" s="24"/>
      <c r="F68" s="24"/>
      <c r="G68" s="24"/>
      <c r="H68" s="24"/>
      <c r="I68" s="24"/>
      <c r="J68" s="24"/>
      <c r="K68" s="24"/>
      <c r="L68" s="24"/>
      <c r="M68" s="24"/>
      <c r="N68" s="24"/>
      <c r="O68" s="24"/>
      <c r="P68" s="90">
        <f t="shared" si="2"/>
        <v>0</v>
      </c>
      <c r="Q68" s="90">
        <f t="shared" si="3"/>
        <v>0</v>
      </c>
    </row>
    <row r="69" spans="1:17" ht="18" customHeight="1" x14ac:dyDescent="0.3">
      <c r="A69" s="151">
        <v>580</v>
      </c>
      <c r="B69" s="24"/>
      <c r="C69" s="289"/>
      <c r="D69" s="289"/>
      <c r="E69" s="24"/>
      <c r="F69" s="24"/>
      <c r="G69" s="24"/>
      <c r="H69" s="24"/>
      <c r="I69" s="24"/>
      <c r="J69" s="24"/>
      <c r="K69" s="24"/>
      <c r="L69" s="24"/>
      <c r="M69" s="24"/>
      <c r="N69" s="24"/>
      <c r="O69" s="24"/>
      <c r="P69" s="90">
        <f t="shared" si="2"/>
        <v>0</v>
      </c>
      <c r="Q69" s="90">
        <f t="shared" si="3"/>
        <v>0</v>
      </c>
    </row>
    <row r="70" spans="1:17" ht="18" customHeight="1" x14ac:dyDescent="0.3">
      <c r="A70" s="151">
        <v>590</v>
      </c>
      <c r="B70" s="24"/>
      <c r="C70" s="289"/>
      <c r="D70" s="289"/>
      <c r="E70" s="24"/>
      <c r="F70" s="24"/>
      <c r="G70" s="24"/>
      <c r="H70" s="24"/>
      <c r="I70" s="24"/>
      <c r="J70" s="24"/>
      <c r="K70" s="24"/>
      <c r="L70" s="24"/>
      <c r="M70" s="24"/>
      <c r="N70" s="24"/>
      <c r="O70" s="24"/>
      <c r="P70" s="90">
        <f t="shared" si="2"/>
        <v>0</v>
      </c>
      <c r="Q70" s="90">
        <f t="shared" si="3"/>
        <v>0</v>
      </c>
    </row>
    <row r="71" spans="1:17" ht="18" customHeight="1" x14ac:dyDescent="0.3">
      <c r="A71" s="151">
        <v>600</v>
      </c>
      <c r="B71" s="24"/>
      <c r="C71" s="289"/>
      <c r="D71" s="289"/>
      <c r="E71" s="24"/>
      <c r="F71" s="24"/>
      <c r="G71" s="24"/>
      <c r="H71" s="24"/>
      <c r="I71" s="24"/>
      <c r="J71" s="24"/>
      <c r="K71" s="24"/>
      <c r="L71" s="24"/>
      <c r="M71" s="24"/>
      <c r="N71" s="24"/>
      <c r="O71" s="24"/>
      <c r="P71" s="90">
        <f t="shared" si="2"/>
        <v>0</v>
      </c>
      <c r="Q71" s="90">
        <f t="shared" si="3"/>
        <v>0</v>
      </c>
    </row>
    <row r="72" spans="1:17" ht="18" customHeight="1" x14ac:dyDescent="0.3">
      <c r="A72" s="151">
        <v>610</v>
      </c>
      <c r="B72" s="24"/>
      <c r="C72" s="289"/>
      <c r="D72" s="289"/>
      <c r="E72" s="24"/>
      <c r="F72" s="24"/>
      <c r="G72" s="24"/>
      <c r="H72" s="24"/>
      <c r="I72" s="24"/>
      <c r="J72" s="24"/>
      <c r="K72" s="24"/>
      <c r="L72" s="24"/>
      <c r="M72" s="24"/>
      <c r="N72" s="24"/>
      <c r="O72" s="24"/>
      <c r="P72" s="90">
        <f t="shared" si="2"/>
        <v>0</v>
      </c>
      <c r="Q72" s="90">
        <f t="shared" si="3"/>
        <v>0</v>
      </c>
    </row>
    <row r="73" spans="1:17" ht="18" customHeight="1" x14ac:dyDescent="0.3">
      <c r="A73" s="151">
        <v>620</v>
      </c>
      <c r="B73" s="24"/>
      <c r="C73" s="289"/>
      <c r="D73" s="289"/>
      <c r="E73" s="24"/>
      <c r="F73" s="24"/>
      <c r="G73" s="24"/>
      <c r="H73" s="24"/>
      <c r="I73" s="24"/>
      <c r="J73" s="24"/>
      <c r="K73" s="24"/>
      <c r="L73" s="24"/>
      <c r="M73" s="24"/>
      <c r="N73" s="24"/>
      <c r="O73" s="24"/>
      <c r="P73" s="90">
        <f t="shared" si="2"/>
        <v>0</v>
      </c>
      <c r="Q73" s="90">
        <f t="shared" si="3"/>
        <v>0</v>
      </c>
    </row>
    <row r="74" spans="1:17" ht="18" customHeight="1" x14ac:dyDescent="0.3">
      <c r="A74" s="151">
        <v>630</v>
      </c>
      <c r="B74" s="24"/>
      <c r="C74" s="289"/>
      <c r="D74" s="289"/>
      <c r="E74" s="24"/>
      <c r="F74" s="24"/>
      <c r="G74" s="24"/>
      <c r="H74" s="24"/>
      <c r="I74" s="24"/>
      <c r="J74" s="24"/>
      <c r="K74" s="24"/>
      <c r="L74" s="24"/>
      <c r="M74" s="24"/>
      <c r="N74" s="24"/>
      <c r="O74" s="24"/>
      <c r="P74" s="90">
        <f t="shared" si="2"/>
        <v>0</v>
      </c>
      <c r="Q74" s="90">
        <f t="shared" si="3"/>
        <v>0</v>
      </c>
    </row>
    <row r="75" spans="1:17" ht="18" customHeight="1" x14ac:dyDescent="0.3">
      <c r="A75" s="151">
        <v>640</v>
      </c>
      <c r="B75" s="24"/>
      <c r="C75" s="289"/>
      <c r="D75" s="289"/>
      <c r="E75" s="24"/>
      <c r="F75" s="24"/>
      <c r="G75" s="24"/>
      <c r="H75" s="24"/>
      <c r="I75" s="24"/>
      <c r="J75" s="24"/>
      <c r="K75" s="24"/>
      <c r="L75" s="24"/>
      <c r="M75" s="24"/>
      <c r="N75" s="24"/>
      <c r="O75" s="24"/>
      <c r="P75" s="90">
        <f t="shared" si="2"/>
        <v>0</v>
      </c>
      <c r="Q75" s="90">
        <f t="shared" si="3"/>
        <v>0</v>
      </c>
    </row>
    <row r="76" spans="1:17" ht="18" customHeight="1" x14ac:dyDescent="0.3">
      <c r="A76" s="151">
        <v>650</v>
      </c>
      <c r="B76" s="24"/>
      <c r="C76" s="289"/>
      <c r="D76" s="289"/>
      <c r="E76" s="24"/>
      <c r="F76" s="24"/>
      <c r="G76" s="24"/>
      <c r="H76" s="24"/>
      <c r="I76" s="24"/>
      <c r="J76" s="24"/>
      <c r="K76" s="24"/>
      <c r="L76" s="24"/>
      <c r="M76" s="24"/>
      <c r="N76" s="24"/>
      <c r="O76" s="24"/>
      <c r="P76" s="90">
        <f t="shared" ref="P76:P107" si="4">SUM(G76-I76-J76-K76-L76-M76-N76-O76-H76)</f>
        <v>0</v>
      </c>
      <c r="Q76" s="90">
        <f t="shared" ref="Q76:Q107" si="5">IF(P76-$D$8&lt;0,0,P76-$D$8)</f>
        <v>0</v>
      </c>
    </row>
    <row r="77" spans="1:17" ht="18" customHeight="1" x14ac:dyDescent="0.3">
      <c r="A77" s="151">
        <v>660</v>
      </c>
      <c r="B77" s="24"/>
      <c r="C77" s="289"/>
      <c r="D77" s="289"/>
      <c r="E77" s="24"/>
      <c r="F77" s="24"/>
      <c r="G77" s="24"/>
      <c r="H77" s="24"/>
      <c r="I77" s="24"/>
      <c r="J77" s="24"/>
      <c r="K77" s="24"/>
      <c r="L77" s="24"/>
      <c r="M77" s="24"/>
      <c r="N77" s="24"/>
      <c r="O77" s="24"/>
      <c r="P77" s="90">
        <f t="shared" si="4"/>
        <v>0</v>
      </c>
      <c r="Q77" s="90">
        <f t="shared" si="5"/>
        <v>0</v>
      </c>
    </row>
    <row r="78" spans="1:17" ht="18" customHeight="1" x14ac:dyDescent="0.3">
      <c r="A78" s="151">
        <v>670</v>
      </c>
      <c r="B78" s="24"/>
      <c r="C78" s="289"/>
      <c r="D78" s="289"/>
      <c r="E78" s="24"/>
      <c r="F78" s="24"/>
      <c r="G78" s="24"/>
      <c r="H78" s="24"/>
      <c r="I78" s="24"/>
      <c r="J78" s="24"/>
      <c r="K78" s="24"/>
      <c r="L78" s="24"/>
      <c r="M78" s="24"/>
      <c r="N78" s="24"/>
      <c r="O78" s="24"/>
      <c r="P78" s="90">
        <f t="shared" si="4"/>
        <v>0</v>
      </c>
      <c r="Q78" s="90">
        <f t="shared" si="5"/>
        <v>0</v>
      </c>
    </row>
    <row r="79" spans="1:17" ht="18" customHeight="1" x14ac:dyDescent="0.3">
      <c r="A79" s="151">
        <v>680</v>
      </c>
      <c r="B79" s="24"/>
      <c r="C79" s="289"/>
      <c r="D79" s="289"/>
      <c r="E79" s="24"/>
      <c r="F79" s="24"/>
      <c r="G79" s="24"/>
      <c r="H79" s="24"/>
      <c r="I79" s="24"/>
      <c r="J79" s="24"/>
      <c r="K79" s="24"/>
      <c r="L79" s="24"/>
      <c r="M79" s="24"/>
      <c r="N79" s="24"/>
      <c r="O79" s="24"/>
      <c r="P79" s="90">
        <f t="shared" si="4"/>
        <v>0</v>
      </c>
      <c r="Q79" s="90">
        <f t="shared" si="5"/>
        <v>0</v>
      </c>
    </row>
    <row r="80" spans="1:17" ht="18" customHeight="1" x14ac:dyDescent="0.3">
      <c r="A80" s="151">
        <v>690</v>
      </c>
      <c r="B80" s="24"/>
      <c r="C80" s="289"/>
      <c r="D80" s="289"/>
      <c r="E80" s="24"/>
      <c r="F80" s="24"/>
      <c r="G80" s="24"/>
      <c r="H80" s="24"/>
      <c r="I80" s="24"/>
      <c r="J80" s="24"/>
      <c r="K80" s="24"/>
      <c r="L80" s="24"/>
      <c r="M80" s="24"/>
      <c r="N80" s="24"/>
      <c r="O80" s="24"/>
      <c r="P80" s="90">
        <f t="shared" si="4"/>
        <v>0</v>
      </c>
      <c r="Q80" s="90">
        <f t="shared" si="5"/>
        <v>0</v>
      </c>
    </row>
    <row r="81" spans="1:17" ht="18" customHeight="1" x14ac:dyDescent="0.3">
      <c r="A81" s="151">
        <v>700</v>
      </c>
      <c r="B81" s="24"/>
      <c r="C81" s="289"/>
      <c r="D81" s="289"/>
      <c r="E81" s="24"/>
      <c r="F81" s="24"/>
      <c r="G81" s="24"/>
      <c r="H81" s="24"/>
      <c r="I81" s="24"/>
      <c r="J81" s="24"/>
      <c r="K81" s="24"/>
      <c r="L81" s="24"/>
      <c r="M81" s="24"/>
      <c r="N81" s="24"/>
      <c r="O81" s="24"/>
      <c r="P81" s="90">
        <f t="shared" si="4"/>
        <v>0</v>
      </c>
      <c r="Q81" s="90">
        <f t="shared" si="5"/>
        <v>0</v>
      </c>
    </row>
    <row r="82" spans="1:17" ht="18" customHeight="1" x14ac:dyDescent="0.3">
      <c r="A82" s="151">
        <v>710</v>
      </c>
      <c r="B82" s="24"/>
      <c r="C82" s="289"/>
      <c r="D82" s="289"/>
      <c r="E82" s="24"/>
      <c r="F82" s="24"/>
      <c r="G82" s="24"/>
      <c r="H82" s="24"/>
      <c r="I82" s="24"/>
      <c r="J82" s="24"/>
      <c r="K82" s="24"/>
      <c r="L82" s="24"/>
      <c r="M82" s="24"/>
      <c r="N82" s="24"/>
      <c r="O82" s="24"/>
      <c r="P82" s="90">
        <f t="shared" si="4"/>
        <v>0</v>
      </c>
      <c r="Q82" s="90">
        <f t="shared" si="5"/>
        <v>0</v>
      </c>
    </row>
    <row r="83" spans="1:17" ht="18" customHeight="1" x14ac:dyDescent="0.3">
      <c r="A83" s="151">
        <v>720</v>
      </c>
      <c r="B83" s="24"/>
      <c r="C83" s="289"/>
      <c r="D83" s="289"/>
      <c r="E83" s="24"/>
      <c r="F83" s="24"/>
      <c r="G83" s="24"/>
      <c r="H83" s="24"/>
      <c r="I83" s="24"/>
      <c r="J83" s="24"/>
      <c r="K83" s="24"/>
      <c r="L83" s="24"/>
      <c r="M83" s="24"/>
      <c r="N83" s="24"/>
      <c r="O83" s="24"/>
      <c r="P83" s="90">
        <f t="shared" si="4"/>
        <v>0</v>
      </c>
      <c r="Q83" s="90">
        <f t="shared" si="5"/>
        <v>0</v>
      </c>
    </row>
    <row r="84" spans="1:17" ht="18" customHeight="1" x14ac:dyDescent="0.3">
      <c r="A84" s="151">
        <v>730</v>
      </c>
      <c r="B84" s="24"/>
      <c r="C84" s="289"/>
      <c r="D84" s="289"/>
      <c r="E84" s="24"/>
      <c r="F84" s="24"/>
      <c r="G84" s="24"/>
      <c r="H84" s="24"/>
      <c r="I84" s="24"/>
      <c r="J84" s="24"/>
      <c r="K84" s="24"/>
      <c r="L84" s="24"/>
      <c r="M84" s="24"/>
      <c r="N84" s="24"/>
      <c r="O84" s="24"/>
      <c r="P84" s="90">
        <f t="shared" si="4"/>
        <v>0</v>
      </c>
      <c r="Q84" s="90">
        <f t="shared" si="5"/>
        <v>0</v>
      </c>
    </row>
    <row r="85" spans="1:17" s="253" customFormat="1" ht="18" customHeight="1" x14ac:dyDescent="0.3">
      <c r="A85" s="151">
        <v>740</v>
      </c>
      <c r="B85" s="24"/>
      <c r="C85" s="289"/>
      <c r="D85" s="289"/>
      <c r="E85" s="24"/>
      <c r="F85" s="24"/>
      <c r="G85" s="24"/>
      <c r="H85" s="24"/>
      <c r="I85" s="24"/>
      <c r="J85" s="24"/>
      <c r="K85" s="24"/>
      <c r="L85" s="24"/>
      <c r="M85" s="24"/>
      <c r="N85" s="24"/>
      <c r="O85" s="24"/>
      <c r="P85" s="90">
        <f t="shared" si="4"/>
        <v>0</v>
      </c>
      <c r="Q85" s="90">
        <f t="shared" si="5"/>
        <v>0</v>
      </c>
    </row>
    <row r="86" spans="1:17" ht="18" customHeight="1" x14ac:dyDescent="0.3">
      <c r="A86" s="151">
        <v>750</v>
      </c>
      <c r="B86" s="290"/>
      <c r="C86" s="289"/>
      <c r="D86" s="289"/>
      <c r="E86" s="24"/>
      <c r="F86" s="24"/>
      <c r="G86" s="24"/>
      <c r="H86" s="24"/>
      <c r="I86" s="24"/>
      <c r="J86" s="24"/>
      <c r="K86" s="24"/>
      <c r="L86" s="24"/>
      <c r="M86" s="24"/>
      <c r="N86" s="24"/>
      <c r="O86" s="24"/>
      <c r="P86" s="90">
        <f t="shared" si="4"/>
        <v>0</v>
      </c>
      <c r="Q86" s="90">
        <f t="shared" si="5"/>
        <v>0</v>
      </c>
    </row>
    <row r="87" spans="1:17" ht="18" customHeight="1" x14ac:dyDescent="0.3">
      <c r="A87" s="151">
        <v>760</v>
      </c>
      <c r="B87" s="290"/>
      <c r="C87" s="289"/>
      <c r="D87" s="289"/>
      <c r="E87" s="24"/>
      <c r="F87" s="24"/>
      <c r="G87" s="24"/>
      <c r="H87" s="24"/>
      <c r="I87" s="24"/>
      <c r="J87" s="24"/>
      <c r="K87" s="24"/>
      <c r="L87" s="24"/>
      <c r="M87" s="24"/>
      <c r="N87" s="24"/>
      <c r="O87" s="24"/>
      <c r="P87" s="90">
        <f t="shared" si="4"/>
        <v>0</v>
      </c>
      <c r="Q87" s="90">
        <f t="shared" si="5"/>
        <v>0</v>
      </c>
    </row>
    <row r="88" spans="1:17" ht="18" customHeight="1" x14ac:dyDescent="0.3">
      <c r="A88" s="151">
        <v>770</v>
      </c>
      <c r="B88" s="290"/>
      <c r="C88" s="289"/>
      <c r="D88" s="289"/>
      <c r="E88" s="24"/>
      <c r="F88" s="24"/>
      <c r="G88" s="24"/>
      <c r="H88" s="24"/>
      <c r="I88" s="24"/>
      <c r="J88" s="24"/>
      <c r="K88" s="24"/>
      <c r="L88" s="24"/>
      <c r="M88" s="24"/>
      <c r="N88" s="24"/>
      <c r="O88" s="24"/>
      <c r="P88" s="90">
        <f t="shared" si="4"/>
        <v>0</v>
      </c>
      <c r="Q88" s="90">
        <f t="shared" si="5"/>
        <v>0</v>
      </c>
    </row>
    <row r="89" spans="1:17" ht="18" customHeight="1" x14ac:dyDescent="0.3">
      <c r="A89" s="151">
        <v>780</v>
      </c>
      <c r="B89" s="290"/>
      <c r="C89" s="289"/>
      <c r="D89" s="289"/>
      <c r="E89" s="24"/>
      <c r="F89" s="24"/>
      <c r="G89" s="24"/>
      <c r="H89" s="24"/>
      <c r="I89" s="24"/>
      <c r="J89" s="24"/>
      <c r="K89" s="24"/>
      <c r="L89" s="24"/>
      <c r="M89" s="24"/>
      <c r="N89" s="24"/>
      <c r="O89" s="24"/>
      <c r="P89" s="90">
        <f t="shared" si="4"/>
        <v>0</v>
      </c>
      <c r="Q89" s="90">
        <f t="shared" si="5"/>
        <v>0</v>
      </c>
    </row>
    <row r="90" spans="1:17" ht="18" customHeight="1" x14ac:dyDescent="0.3">
      <c r="A90" s="151">
        <v>790</v>
      </c>
      <c r="B90" s="290"/>
      <c r="C90" s="289"/>
      <c r="D90" s="289"/>
      <c r="E90" s="24"/>
      <c r="F90" s="24"/>
      <c r="G90" s="24"/>
      <c r="H90" s="24"/>
      <c r="I90" s="24"/>
      <c r="J90" s="24"/>
      <c r="K90" s="24"/>
      <c r="L90" s="24"/>
      <c r="M90" s="24"/>
      <c r="N90" s="24"/>
      <c r="O90" s="24"/>
      <c r="P90" s="90">
        <f t="shared" si="4"/>
        <v>0</v>
      </c>
      <c r="Q90" s="90">
        <f t="shared" si="5"/>
        <v>0</v>
      </c>
    </row>
    <row r="91" spans="1:17" ht="18" customHeight="1" x14ac:dyDescent="0.3">
      <c r="A91" s="151">
        <v>800</v>
      </c>
      <c r="B91" s="290"/>
      <c r="C91" s="289"/>
      <c r="D91" s="289"/>
      <c r="E91" s="24"/>
      <c r="F91" s="24"/>
      <c r="G91" s="24"/>
      <c r="H91" s="24"/>
      <c r="I91" s="24"/>
      <c r="J91" s="24"/>
      <c r="K91" s="24"/>
      <c r="L91" s="24"/>
      <c r="M91" s="24"/>
      <c r="N91" s="24"/>
      <c r="O91" s="24"/>
      <c r="P91" s="90">
        <f t="shared" si="4"/>
        <v>0</v>
      </c>
      <c r="Q91" s="90">
        <f t="shared" si="5"/>
        <v>0</v>
      </c>
    </row>
    <row r="92" spans="1:17" ht="18" customHeight="1" x14ac:dyDescent="0.3">
      <c r="A92" s="151">
        <v>810</v>
      </c>
      <c r="B92" s="290"/>
      <c r="C92" s="289"/>
      <c r="D92" s="289"/>
      <c r="E92" s="24"/>
      <c r="F92" s="24"/>
      <c r="G92" s="24"/>
      <c r="H92" s="24"/>
      <c r="I92" s="24"/>
      <c r="J92" s="24"/>
      <c r="K92" s="24"/>
      <c r="L92" s="24"/>
      <c r="M92" s="24"/>
      <c r="N92" s="24"/>
      <c r="O92" s="24"/>
      <c r="P92" s="90">
        <f t="shared" si="4"/>
        <v>0</v>
      </c>
      <c r="Q92" s="90">
        <f t="shared" si="5"/>
        <v>0</v>
      </c>
    </row>
    <row r="93" spans="1:17" ht="18" customHeight="1" x14ac:dyDescent="0.3">
      <c r="A93" s="151">
        <v>820</v>
      </c>
      <c r="B93" s="290"/>
      <c r="C93" s="289"/>
      <c r="D93" s="289"/>
      <c r="E93" s="24"/>
      <c r="F93" s="24"/>
      <c r="G93" s="24"/>
      <c r="H93" s="24"/>
      <c r="I93" s="24"/>
      <c r="J93" s="24"/>
      <c r="K93" s="24"/>
      <c r="L93" s="24"/>
      <c r="M93" s="24"/>
      <c r="N93" s="24"/>
      <c r="O93" s="24"/>
      <c r="P93" s="90">
        <f t="shared" si="4"/>
        <v>0</v>
      </c>
      <c r="Q93" s="90">
        <f t="shared" si="5"/>
        <v>0</v>
      </c>
    </row>
    <row r="94" spans="1:17" ht="18" customHeight="1" x14ac:dyDescent="0.3">
      <c r="A94" s="151">
        <v>830</v>
      </c>
      <c r="B94" s="290"/>
      <c r="C94" s="289"/>
      <c r="D94" s="289"/>
      <c r="E94" s="24"/>
      <c r="F94" s="24"/>
      <c r="G94" s="24"/>
      <c r="H94" s="24"/>
      <c r="I94" s="24"/>
      <c r="J94" s="24"/>
      <c r="K94" s="24"/>
      <c r="L94" s="24"/>
      <c r="M94" s="24"/>
      <c r="N94" s="24"/>
      <c r="O94" s="24"/>
      <c r="P94" s="90">
        <f t="shared" si="4"/>
        <v>0</v>
      </c>
      <c r="Q94" s="90">
        <f t="shared" si="5"/>
        <v>0</v>
      </c>
    </row>
    <row r="95" spans="1:17" ht="18" customHeight="1" x14ac:dyDescent="0.3">
      <c r="A95" s="151">
        <v>840</v>
      </c>
      <c r="B95" s="290"/>
      <c r="C95" s="289"/>
      <c r="D95" s="289"/>
      <c r="E95" s="24"/>
      <c r="F95" s="24"/>
      <c r="G95" s="24"/>
      <c r="H95" s="24"/>
      <c r="I95" s="24"/>
      <c r="J95" s="24"/>
      <c r="K95" s="24"/>
      <c r="L95" s="24"/>
      <c r="M95" s="24"/>
      <c r="N95" s="24"/>
      <c r="O95" s="24"/>
      <c r="P95" s="90">
        <f t="shared" si="4"/>
        <v>0</v>
      </c>
      <c r="Q95" s="90">
        <f t="shared" si="5"/>
        <v>0</v>
      </c>
    </row>
    <row r="96" spans="1:17" ht="18" customHeight="1" x14ac:dyDescent="0.3">
      <c r="A96" s="151">
        <v>850</v>
      </c>
      <c r="B96" s="290"/>
      <c r="C96" s="289"/>
      <c r="D96" s="289"/>
      <c r="E96" s="24"/>
      <c r="F96" s="24"/>
      <c r="G96" s="24"/>
      <c r="H96" s="24"/>
      <c r="I96" s="24"/>
      <c r="J96" s="24"/>
      <c r="K96" s="24"/>
      <c r="L96" s="24"/>
      <c r="M96" s="24"/>
      <c r="N96" s="24"/>
      <c r="O96" s="24"/>
      <c r="P96" s="90">
        <f t="shared" si="4"/>
        <v>0</v>
      </c>
      <c r="Q96" s="90">
        <f t="shared" si="5"/>
        <v>0</v>
      </c>
    </row>
    <row r="97" spans="1:17" ht="18" customHeight="1" x14ac:dyDescent="0.3">
      <c r="A97" s="151">
        <v>860</v>
      </c>
      <c r="B97" s="290"/>
      <c r="C97" s="289"/>
      <c r="D97" s="289"/>
      <c r="E97" s="24"/>
      <c r="F97" s="24"/>
      <c r="G97" s="24"/>
      <c r="H97" s="24"/>
      <c r="I97" s="24"/>
      <c r="J97" s="24"/>
      <c r="K97" s="24"/>
      <c r="L97" s="24"/>
      <c r="M97" s="24"/>
      <c r="N97" s="24"/>
      <c r="O97" s="24"/>
      <c r="P97" s="90">
        <f t="shared" si="4"/>
        <v>0</v>
      </c>
      <c r="Q97" s="90">
        <f t="shared" si="5"/>
        <v>0</v>
      </c>
    </row>
    <row r="98" spans="1:17" ht="18" customHeight="1" x14ac:dyDescent="0.3">
      <c r="A98" s="151">
        <v>870</v>
      </c>
      <c r="B98" s="290"/>
      <c r="C98" s="289"/>
      <c r="D98" s="289"/>
      <c r="E98" s="24"/>
      <c r="F98" s="24"/>
      <c r="G98" s="24"/>
      <c r="H98" s="24"/>
      <c r="I98" s="24"/>
      <c r="J98" s="24"/>
      <c r="K98" s="24"/>
      <c r="L98" s="24"/>
      <c r="M98" s="24"/>
      <c r="N98" s="24"/>
      <c r="O98" s="24"/>
      <c r="P98" s="90">
        <f t="shared" si="4"/>
        <v>0</v>
      </c>
      <c r="Q98" s="90">
        <f t="shared" si="5"/>
        <v>0</v>
      </c>
    </row>
    <row r="99" spans="1:17" ht="18" customHeight="1" x14ac:dyDescent="0.3">
      <c r="A99" s="151">
        <v>880</v>
      </c>
      <c r="B99" s="290"/>
      <c r="C99" s="289"/>
      <c r="D99" s="289"/>
      <c r="E99" s="24"/>
      <c r="F99" s="24"/>
      <c r="G99" s="24"/>
      <c r="H99" s="24"/>
      <c r="I99" s="24"/>
      <c r="J99" s="24"/>
      <c r="K99" s="24"/>
      <c r="L99" s="24"/>
      <c r="M99" s="24"/>
      <c r="N99" s="24"/>
      <c r="O99" s="24"/>
      <c r="P99" s="90">
        <f t="shared" si="4"/>
        <v>0</v>
      </c>
      <c r="Q99" s="90">
        <f t="shared" si="5"/>
        <v>0</v>
      </c>
    </row>
    <row r="100" spans="1:17" ht="18" customHeight="1" x14ac:dyDescent="0.3">
      <c r="A100" s="151">
        <v>890</v>
      </c>
      <c r="B100" s="290"/>
      <c r="C100" s="289"/>
      <c r="D100" s="289"/>
      <c r="E100" s="24"/>
      <c r="F100" s="24"/>
      <c r="G100" s="24"/>
      <c r="H100" s="24"/>
      <c r="I100" s="24"/>
      <c r="J100" s="24"/>
      <c r="K100" s="24"/>
      <c r="L100" s="24"/>
      <c r="M100" s="24"/>
      <c r="N100" s="24"/>
      <c r="O100" s="24"/>
      <c r="P100" s="90">
        <f t="shared" si="4"/>
        <v>0</v>
      </c>
      <c r="Q100" s="90">
        <f t="shared" si="5"/>
        <v>0</v>
      </c>
    </row>
    <row r="101" spans="1:17" ht="18" customHeight="1" x14ac:dyDescent="0.3">
      <c r="A101" s="151">
        <v>900</v>
      </c>
      <c r="B101" s="290"/>
      <c r="C101" s="289"/>
      <c r="D101" s="289"/>
      <c r="E101" s="24"/>
      <c r="F101" s="24"/>
      <c r="G101" s="24"/>
      <c r="H101" s="24"/>
      <c r="I101" s="24"/>
      <c r="J101" s="24"/>
      <c r="K101" s="24"/>
      <c r="L101" s="24"/>
      <c r="M101" s="24"/>
      <c r="N101" s="24"/>
      <c r="O101" s="24"/>
      <c r="P101" s="90">
        <f t="shared" si="4"/>
        <v>0</v>
      </c>
      <c r="Q101" s="90">
        <f t="shared" si="5"/>
        <v>0</v>
      </c>
    </row>
    <row r="102" spans="1:17" ht="18" customHeight="1" x14ac:dyDescent="0.3">
      <c r="A102" s="151">
        <v>910</v>
      </c>
      <c r="B102" s="290"/>
      <c r="C102" s="289"/>
      <c r="D102" s="289"/>
      <c r="E102" s="24"/>
      <c r="F102" s="24"/>
      <c r="G102" s="24"/>
      <c r="H102" s="24"/>
      <c r="I102" s="24"/>
      <c r="J102" s="24"/>
      <c r="K102" s="24"/>
      <c r="L102" s="24"/>
      <c r="M102" s="24"/>
      <c r="N102" s="24"/>
      <c r="O102" s="24"/>
      <c r="P102" s="90">
        <f t="shared" si="4"/>
        <v>0</v>
      </c>
      <c r="Q102" s="90">
        <f t="shared" si="5"/>
        <v>0</v>
      </c>
    </row>
    <row r="103" spans="1:17" ht="18" customHeight="1" x14ac:dyDescent="0.3">
      <c r="A103" s="151">
        <v>920</v>
      </c>
      <c r="B103" s="290"/>
      <c r="C103" s="289"/>
      <c r="D103" s="289"/>
      <c r="E103" s="24"/>
      <c r="F103" s="24"/>
      <c r="G103" s="24"/>
      <c r="H103" s="24"/>
      <c r="I103" s="24"/>
      <c r="J103" s="24"/>
      <c r="K103" s="24"/>
      <c r="L103" s="24"/>
      <c r="M103" s="24"/>
      <c r="N103" s="24"/>
      <c r="O103" s="24"/>
      <c r="P103" s="90">
        <f t="shared" si="4"/>
        <v>0</v>
      </c>
      <c r="Q103" s="90">
        <f t="shared" si="5"/>
        <v>0</v>
      </c>
    </row>
    <row r="104" spans="1:17" ht="18" customHeight="1" x14ac:dyDescent="0.3">
      <c r="A104" s="151">
        <v>930</v>
      </c>
      <c r="B104" s="290"/>
      <c r="C104" s="289"/>
      <c r="D104" s="289"/>
      <c r="E104" s="24"/>
      <c r="F104" s="24"/>
      <c r="G104" s="24"/>
      <c r="H104" s="24"/>
      <c r="I104" s="24"/>
      <c r="J104" s="24"/>
      <c r="K104" s="24"/>
      <c r="L104" s="24"/>
      <c r="M104" s="24"/>
      <c r="N104" s="24"/>
      <c r="O104" s="24"/>
      <c r="P104" s="90">
        <f t="shared" si="4"/>
        <v>0</v>
      </c>
      <c r="Q104" s="90">
        <f t="shared" si="5"/>
        <v>0</v>
      </c>
    </row>
    <row r="105" spans="1:17" ht="18" customHeight="1" x14ac:dyDescent="0.3">
      <c r="A105" s="151">
        <v>940</v>
      </c>
      <c r="B105" s="290"/>
      <c r="C105" s="289"/>
      <c r="D105" s="289"/>
      <c r="E105" s="24"/>
      <c r="F105" s="24"/>
      <c r="G105" s="24"/>
      <c r="H105" s="24"/>
      <c r="I105" s="24"/>
      <c r="J105" s="24"/>
      <c r="K105" s="24"/>
      <c r="L105" s="24"/>
      <c r="M105" s="24"/>
      <c r="N105" s="24"/>
      <c r="O105" s="24"/>
      <c r="P105" s="90">
        <f t="shared" si="4"/>
        <v>0</v>
      </c>
      <c r="Q105" s="90">
        <f t="shared" si="5"/>
        <v>0</v>
      </c>
    </row>
    <row r="106" spans="1:17" ht="18" customHeight="1" x14ac:dyDescent="0.3">
      <c r="A106" s="151">
        <v>950</v>
      </c>
      <c r="B106" s="24"/>
      <c r="C106" s="289"/>
      <c r="D106" s="289"/>
      <c r="E106" s="24"/>
      <c r="F106" s="24"/>
      <c r="G106" s="24"/>
      <c r="H106" s="24"/>
      <c r="I106" s="24"/>
      <c r="J106" s="24"/>
      <c r="K106" s="24"/>
      <c r="L106" s="24"/>
      <c r="M106" s="24"/>
      <c r="N106" s="24"/>
      <c r="O106" s="24"/>
      <c r="P106" s="90">
        <f t="shared" si="4"/>
        <v>0</v>
      </c>
      <c r="Q106" s="90">
        <f t="shared" si="5"/>
        <v>0</v>
      </c>
    </row>
    <row r="107" spans="1:17" ht="18" customHeight="1" x14ac:dyDescent="0.35">
      <c r="A107" s="151">
        <v>960</v>
      </c>
      <c r="B107" s="291" t="s">
        <v>1224</v>
      </c>
      <c r="C107" s="292"/>
      <c r="D107" s="292"/>
      <c r="E107" s="293"/>
      <c r="F107" s="233"/>
      <c r="G107" s="688"/>
      <c r="H107" s="688"/>
      <c r="I107" s="742"/>
      <c r="J107" s="688"/>
      <c r="K107" s="743"/>
      <c r="L107" s="743"/>
      <c r="M107" s="743"/>
      <c r="N107" s="743"/>
      <c r="O107" s="744"/>
      <c r="P107" s="703"/>
      <c r="Q107" s="745"/>
    </row>
    <row r="108" spans="1:17" ht="18" customHeight="1" x14ac:dyDescent="0.35">
      <c r="A108" s="151">
        <v>970</v>
      </c>
      <c r="B108" s="291" t="s">
        <v>1225</v>
      </c>
      <c r="C108" s="294"/>
      <c r="D108" s="295"/>
      <c r="E108" s="293"/>
      <c r="F108" s="233"/>
      <c r="G108" s="688"/>
      <c r="H108" s="688"/>
      <c r="I108" s="688"/>
      <c r="J108" s="743"/>
      <c r="K108" s="743"/>
      <c r="L108" s="743"/>
      <c r="M108" s="743"/>
      <c r="N108" s="743"/>
      <c r="O108" s="703"/>
      <c r="P108" s="703"/>
      <c r="Q108" s="745"/>
    </row>
    <row r="109" spans="1:17" ht="18" customHeight="1" x14ac:dyDescent="0.35">
      <c r="A109" s="151">
        <v>980</v>
      </c>
      <c r="B109" s="291" t="s">
        <v>1226</v>
      </c>
      <c r="C109" s="294"/>
      <c r="D109" s="295"/>
      <c r="E109" s="24">
        <f>E107-E108</f>
        <v>0</v>
      </c>
      <c r="F109" s="152"/>
      <c r="G109" s="746"/>
      <c r="H109" s="704"/>
      <c r="I109" s="704"/>
      <c r="J109" s="704"/>
      <c r="K109" s="704"/>
      <c r="L109" s="704"/>
      <c r="M109" s="704"/>
      <c r="N109" s="704"/>
      <c r="O109" s="704"/>
      <c r="P109" s="704"/>
      <c r="Q109" s="747"/>
    </row>
    <row r="111" spans="1:17" ht="15" customHeight="1" x14ac:dyDescent="0.35">
      <c r="A111" s="175" t="s">
        <v>1227</v>
      </c>
      <c r="B111" s="175"/>
      <c r="C111" s="175"/>
      <c r="D111" s="175"/>
    </row>
    <row r="112" spans="1:17" ht="15" customHeight="1" x14ac:dyDescent="0.35">
      <c r="A112" s="175" t="s">
        <v>1228</v>
      </c>
      <c r="B112" s="175"/>
      <c r="C112" s="175"/>
      <c r="D112" s="175"/>
    </row>
  </sheetData>
  <mergeCells count="18">
    <mergeCell ref="L6:N6"/>
    <mergeCell ref="O6:Q6"/>
    <mergeCell ref="G107:Q109"/>
    <mergeCell ref="O7:Q7"/>
    <mergeCell ref="O8:Q8"/>
    <mergeCell ref="Q9:Q10"/>
    <mergeCell ref="A8:C8"/>
    <mergeCell ref="E8:F8"/>
    <mergeCell ref="H8:I8"/>
    <mergeCell ref="A7:C7"/>
    <mergeCell ref="E7:F7"/>
    <mergeCell ref="H7:I7"/>
    <mergeCell ref="J9:N9"/>
    <mergeCell ref="O9:O10"/>
    <mergeCell ref="P9:P10"/>
    <mergeCell ref="L8:N8"/>
    <mergeCell ref="L7:N7"/>
    <mergeCell ref="A9:I9"/>
  </mergeCells>
  <pageMargins left="0.15625" right="0.16666666666666666" top="0.32291666666666669" bottom="0.25" header="0.29166666666666669" footer="0.29166666666666669"/>
  <pageSetup orientation="landscape" useFirstPageNumber="1"/>
  <headerFooter>
    <oddHeader>&amp;L&amp;"Aptos"&amp;10&amp;K7FAA39 | DNB PUBLIC |&amp;1#_x000D_</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ADD8E6"/>
  </sheetPr>
  <dimension ref="A1:P91"/>
  <sheetViews>
    <sheetView workbookViewId="0">
      <selection activeCell="E10" sqref="E10"/>
    </sheetView>
  </sheetViews>
  <sheetFormatPr defaultColWidth="9.08984375" defaultRowHeight="12.75" customHeight="1" x14ac:dyDescent="0.25"/>
  <cols>
    <col min="1" max="1" width="6.08984375" style="54" customWidth="1"/>
    <col min="2" max="2" width="10.453125" style="54" customWidth="1"/>
    <col min="3" max="3" width="8.54296875" style="54" customWidth="1"/>
    <col min="4" max="4" width="31.7265625" style="54" customWidth="1"/>
    <col min="5" max="5" width="11.26953125" style="54" customWidth="1"/>
    <col min="6" max="6" width="11.453125" style="54" customWidth="1"/>
    <col min="7" max="7" width="14.453125" style="54" customWidth="1"/>
    <col min="8" max="8" width="13.81640625" style="54" customWidth="1"/>
    <col min="9" max="9" width="15.81640625" style="54" customWidth="1"/>
    <col min="10" max="10" width="11.7265625" style="54" customWidth="1"/>
    <col min="11" max="11" width="11.453125" style="54" customWidth="1"/>
    <col min="12" max="12" width="15.7265625" style="54" customWidth="1"/>
    <col min="13" max="13" width="14.81640625" style="54" customWidth="1"/>
    <col min="14" max="14" width="12.453125" style="54" customWidth="1"/>
    <col min="15" max="15" width="12.54296875" style="54" customWidth="1"/>
    <col min="16" max="16" width="15.08984375" style="54" customWidth="1"/>
    <col min="17" max="17" width="9.08984375" style="1" customWidth="1"/>
    <col min="18" max="16384" width="9.08984375" style="1"/>
  </cols>
  <sheetData>
    <row r="1" spans="1:16" ht="15.75" customHeight="1" x14ac:dyDescent="0.35">
      <c r="A1" s="5" t="s">
        <v>421</v>
      </c>
      <c r="P1" s="187" t="s">
        <v>1229</v>
      </c>
    </row>
    <row r="2" spans="1:16" ht="15.75" customHeight="1" x14ac:dyDescent="0.35">
      <c r="A2" s="5"/>
      <c r="D2" s="3"/>
      <c r="P2" s="281"/>
    </row>
    <row r="3" spans="1:16" ht="15.75" customHeight="1" x14ac:dyDescent="0.35">
      <c r="A3" s="5" t="s">
        <v>1</v>
      </c>
      <c r="D3" s="3"/>
      <c r="E3" s="3"/>
      <c r="P3" s="4" t="s">
        <v>1230</v>
      </c>
    </row>
    <row r="4" spans="1:16" ht="15.75" customHeight="1" x14ac:dyDescent="0.3">
      <c r="C4" s="67"/>
      <c r="D4" s="67"/>
      <c r="E4" s="3"/>
      <c r="P4" s="7" t="s">
        <v>2</v>
      </c>
    </row>
    <row r="5" spans="1:16" ht="15.75" customHeight="1" x14ac:dyDescent="0.35">
      <c r="A5" s="5" t="s">
        <v>3</v>
      </c>
      <c r="C5" s="67"/>
      <c r="D5" s="67"/>
      <c r="E5" s="3"/>
      <c r="F5" s="67"/>
      <c r="J5" s="67"/>
      <c r="K5" s="3"/>
      <c r="L5" s="67"/>
      <c r="P5" s="7" t="s">
        <v>1231</v>
      </c>
    </row>
    <row r="6" spans="1:16" ht="18.75" customHeight="1" x14ac:dyDescent="0.3">
      <c r="A6" s="8"/>
      <c r="C6" s="3"/>
      <c r="E6" s="3"/>
      <c r="F6" s="67"/>
      <c r="J6" s="67"/>
      <c r="K6" s="3"/>
      <c r="L6" s="560" t="s">
        <v>5</v>
      </c>
      <c r="M6" s="561"/>
      <c r="N6" s="578"/>
      <c r="O6" s="579"/>
      <c r="P6" s="751"/>
    </row>
    <row r="7" spans="1:16" ht="18.75" customHeight="1" x14ac:dyDescent="0.25">
      <c r="L7" s="560" t="s">
        <v>6</v>
      </c>
      <c r="M7" s="554"/>
      <c r="N7" s="752" t="str">
        <f>""</f>
        <v/>
      </c>
      <c r="O7" s="753"/>
      <c r="P7" s="627"/>
    </row>
    <row r="8" spans="1:16" ht="18.75" customHeight="1" x14ac:dyDescent="0.25">
      <c r="L8" s="560" t="s">
        <v>8</v>
      </c>
      <c r="M8" s="554"/>
      <c r="N8" s="754"/>
      <c r="O8" s="753"/>
      <c r="P8" s="627"/>
    </row>
    <row r="9" spans="1:16" ht="44.25" customHeight="1" x14ac:dyDescent="0.25">
      <c r="A9" s="755"/>
      <c r="B9" s="756"/>
      <c r="C9" s="756"/>
      <c r="D9" s="756"/>
      <c r="E9" s="756"/>
      <c r="F9" s="756"/>
      <c r="G9" s="756"/>
      <c r="H9" s="756"/>
      <c r="I9" s="757"/>
      <c r="J9" s="736" t="s">
        <v>1206</v>
      </c>
      <c r="K9" s="748"/>
      <c r="L9" s="748"/>
      <c r="M9" s="748"/>
      <c r="N9" s="749"/>
      <c r="O9" s="737" t="s">
        <v>1207</v>
      </c>
      <c r="P9" s="738" t="s">
        <v>1232</v>
      </c>
    </row>
    <row r="10" spans="1:16" ht="57" customHeight="1" x14ac:dyDescent="0.25">
      <c r="A10" s="296" t="s">
        <v>678</v>
      </c>
      <c r="B10" s="296" t="s">
        <v>1210</v>
      </c>
      <c r="C10" s="296" t="s">
        <v>1211</v>
      </c>
      <c r="D10" s="296" t="s">
        <v>1212</v>
      </c>
      <c r="E10" s="296" t="s">
        <v>1213</v>
      </c>
      <c r="F10" s="288" t="s">
        <v>1233</v>
      </c>
      <c r="G10" s="285" t="s">
        <v>1234</v>
      </c>
      <c r="H10" s="288" t="s">
        <v>1216</v>
      </c>
      <c r="I10" s="285" t="s">
        <v>1217</v>
      </c>
      <c r="J10" s="285" t="s">
        <v>1218</v>
      </c>
      <c r="K10" s="285" t="s">
        <v>1219</v>
      </c>
      <c r="L10" s="285" t="s">
        <v>1220</v>
      </c>
      <c r="M10" s="285" t="s">
        <v>1221</v>
      </c>
      <c r="N10" s="288" t="s">
        <v>1222</v>
      </c>
      <c r="O10" s="750" t="s">
        <v>1223</v>
      </c>
      <c r="P10" s="750"/>
    </row>
    <row r="11" spans="1:16" ht="15" customHeight="1" x14ac:dyDescent="0.3">
      <c r="A11" s="170"/>
      <c r="B11" s="168">
        <v>1</v>
      </c>
      <c r="C11" s="168">
        <v>2</v>
      </c>
      <c r="D11" s="168">
        <v>3</v>
      </c>
      <c r="E11" s="168">
        <v>4</v>
      </c>
      <c r="F11" s="168">
        <v>5</v>
      </c>
      <c r="G11" s="168">
        <v>6</v>
      </c>
      <c r="H11" s="168">
        <v>7</v>
      </c>
      <c r="I11" s="168">
        <v>8</v>
      </c>
      <c r="J11" s="168">
        <v>9</v>
      </c>
      <c r="K11" s="168">
        <v>10</v>
      </c>
      <c r="L11" s="168">
        <v>11</v>
      </c>
      <c r="M11" s="168">
        <v>12</v>
      </c>
      <c r="N11" s="168">
        <v>13</v>
      </c>
      <c r="O11" s="168">
        <v>14</v>
      </c>
      <c r="P11" s="168">
        <v>15</v>
      </c>
    </row>
    <row r="12" spans="1:16" ht="18" customHeight="1" x14ac:dyDescent="0.3">
      <c r="A12" s="204">
        <v>10</v>
      </c>
      <c r="B12" s="24"/>
      <c r="C12" s="289"/>
      <c r="D12" s="289"/>
      <c r="E12" s="24"/>
      <c r="F12" s="24"/>
      <c r="G12" s="24"/>
      <c r="H12" s="24"/>
      <c r="I12" s="24"/>
      <c r="J12" s="24"/>
      <c r="K12" s="24"/>
      <c r="L12" s="24"/>
      <c r="M12" s="24"/>
      <c r="N12" s="24"/>
      <c r="O12" s="24"/>
      <c r="P12" s="297">
        <f t="shared" ref="P12:P43" si="0">SUM(G12-I12-J12-K12-L12-M12-N12-O12-H12)</f>
        <v>0</v>
      </c>
    </row>
    <row r="13" spans="1:16" ht="18" customHeight="1" x14ac:dyDescent="0.3">
      <c r="A13" s="204">
        <v>20</v>
      </c>
      <c r="B13" s="24"/>
      <c r="C13" s="289"/>
      <c r="D13" s="289"/>
      <c r="E13" s="24"/>
      <c r="F13" s="24"/>
      <c r="G13" s="24"/>
      <c r="H13" s="24"/>
      <c r="I13" s="24"/>
      <c r="J13" s="24"/>
      <c r="K13" s="24"/>
      <c r="L13" s="24"/>
      <c r="M13" s="24"/>
      <c r="N13" s="24"/>
      <c r="O13" s="24"/>
      <c r="P13" s="297">
        <f t="shared" si="0"/>
        <v>0</v>
      </c>
    </row>
    <row r="14" spans="1:16" ht="18" customHeight="1" x14ac:dyDescent="0.3">
      <c r="A14" s="204">
        <v>30</v>
      </c>
      <c r="B14" s="24"/>
      <c r="C14" s="289"/>
      <c r="D14" s="289"/>
      <c r="E14" s="24"/>
      <c r="F14" s="24"/>
      <c r="G14" s="24"/>
      <c r="H14" s="24"/>
      <c r="I14" s="24"/>
      <c r="J14" s="24"/>
      <c r="K14" s="24"/>
      <c r="L14" s="24"/>
      <c r="M14" s="24"/>
      <c r="N14" s="24"/>
      <c r="O14" s="24"/>
      <c r="P14" s="297">
        <f t="shared" si="0"/>
        <v>0</v>
      </c>
    </row>
    <row r="15" spans="1:16" ht="18" customHeight="1" x14ac:dyDescent="0.3">
      <c r="A15" s="204">
        <v>40</v>
      </c>
      <c r="B15" s="24"/>
      <c r="C15" s="289"/>
      <c r="D15" s="289"/>
      <c r="E15" s="24"/>
      <c r="F15" s="24"/>
      <c r="G15" s="24"/>
      <c r="H15" s="24"/>
      <c r="I15" s="24"/>
      <c r="J15" s="24"/>
      <c r="K15" s="24"/>
      <c r="L15" s="24"/>
      <c r="M15" s="24"/>
      <c r="N15" s="24"/>
      <c r="O15" s="24"/>
      <c r="P15" s="297">
        <f t="shared" si="0"/>
        <v>0</v>
      </c>
    </row>
    <row r="16" spans="1:16" ht="18" customHeight="1" x14ac:dyDescent="0.3">
      <c r="A16" s="204">
        <v>50</v>
      </c>
      <c r="B16" s="24"/>
      <c r="C16" s="289"/>
      <c r="D16" s="289"/>
      <c r="E16" s="24"/>
      <c r="F16" s="24"/>
      <c r="G16" s="24"/>
      <c r="H16" s="24"/>
      <c r="I16" s="24"/>
      <c r="J16" s="24"/>
      <c r="K16" s="24"/>
      <c r="L16" s="24"/>
      <c r="M16" s="24"/>
      <c r="N16" s="24"/>
      <c r="O16" s="24"/>
      <c r="P16" s="297">
        <f t="shared" si="0"/>
        <v>0</v>
      </c>
    </row>
    <row r="17" spans="1:16" ht="18" customHeight="1" x14ac:dyDescent="0.3">
      <c r="A17" s="204">
        <v>60</v>
      </c>
      <c r="B17" s="24"/>
      <c r="C17" s="289"/>
      <c r="D17" s="289"/>
      <c r="E17" s="24"/>
      <c r="F17" s="24"/>
      <c r="G17" s="24"/>
      <c r="H17" s="24"/>
      <c r="I17" s="24"/>
      <c r="J17" s="24"/>
      <c r="K17" s="24"/>
      <c r="L17" s="24"/>
      <c r="M17" s="24"/>
      <c r="N17" s="24"/>
      <c r="O17" s="24"/>
      <c r="P17" s="297">
        <f t="shared" si="0"/>
        <v>0</v>
      </c>
    </row>
    <row r="18" spans="1:16" ht="18" customHeight="1" x14ac:dyDescent="0.3">
      <c r="A18" s="204">
        <v>70</v>
      </c>
      <c r="B18" s="24"/>
      <c r="C18" s="289"/>
      <c r="D18" s="289"/>
      <c r="E18" s="24"/>
      <c r="F18" s="24"/>
      <c r="G18" s="24"/>
      <c r="H18" s="24"/>
      <c r="I18" s="24"/>
      <c r="J18" s="24"/>
      <c r="K18" s="24"/>
      <c r="L18" s="24"/>
      <c r="M18" s="24"/>
      <c r="N18" s="24"/>
      <c r="O18" s="24"/>
      <c r="P18" s="297">
        <f t="shared" si="0"/>
        <v>0</v>
      </c>
    </row>
    <row r="19" spans="1:16" ht="18" customHeight="1" x14ac:dyDescent="0.3">
      <c r="A19" s="204">
        <v>80</v>
      </c>
      <c r="B19" s="24"/>
      <c r="C19" s="289"/>
      <c r="D19" s="289"/>
      <c r="E19" s="24"/>
      <c r="F19" s="24"/>
      <c r="G19" s="24"/>
      <c r="H19" s="24"/>
      <c r="I19" s="24"/>
      <c r="J19" s="24"/>
      <c r="K19" s="24"/>
      <c r="L19" s="24"/>
      <c r="M19" s="24"/>
      <c r="N19" s="24"/>
      <c r="O19" s="24"/>
      <c r="P19" s="297">
        <f t="shared" si="0"/>
        <v>0</v>
      </c>
    </row>
    <row r="20" spans="1:16" ht="18" customHeight="1" x14ac:dyDescent="0.3">
      <c r="A20" s="204">
        <v>90</v>
      </c>
      <c r="B20" s="24"/>
      <c r="C20" s="289"/>
      <c r="D20" s="289"/>
      <c r="E20" s="24"/>
      <c r="F20" s="24"/>
      <c r="G20" s="24"/>
      <c r="H20" s="24"/>
      <c r="I20" s="24"/>
      <c r="J20" s="24"/>
      <c r="K20" s="24"/>
      <c r="L20" s="24"/>
      <c r="M20" s="24"/>
      <c r="N20" s="24"/>
      <c r="O20" s="24"/>
      <c r="P20" s="297">
        <f t="shared" si="0"/>
        <v>0</v>
      </c>
    </row>
    <row r="21" spans="1:16" ht="18" customHeight="1" x14ac:dyDescent="0.3">
      <c r="A21" s="204">
        <v>100</v>
      </c>
      <c r="B21" s="24"/>
      <c r="C21" s="289"/>
      <c r="D21" s="289"/>
      <c r="E21" s="24"/>
      <c r="F21" s="24"/>
      <c r="G21" s="24"/>
      <c r="H21" s="24"/>
      <c r="I21" s="24"/>
      <c r="J21" s="24"/>
      <c r="K21" s="24"/>
      <c r="L21" s="24"/>
      <c r="M21" s="24"/>
      <c r="N21" s="24"/>
      <c r="O21" s="24"/>
      <c r="P21" s="297">
        <f t="shared" si="0"/>
        <v>0</v>
      </c>
    </row>
    <row r="22" spans="1:16" ht="18" customHeight="1" x14ac:dyDescent="0.3">
      <c r="A22" s="204">
        <v>110</v>
      </c>
      <c r="B22" s="24"/>
      <c r="C22" s="289"/>
      <c r="D22" s="289"/>
      <c r="E22" s="24"/>
      <c r="F22" s="24"/>
      <c r="G22" s="24"/>
      <c r="H22" s="24"/>
      <c r="I22" s="24"/>
      <c r="J22" s="24"/>
      <c r="K22" s="24"/>
      <c r="L22" s="24"/>
      <c r="M22" s="24"/>
      <c r="N22" s="24"/>
      <c r="O22" s="24"/>
      <c r="P22" s="297">
        <f t="shared" si="0"/>
        <v>0</v>
      </c>
    </row>
    <row r="23" spans="1:16" ht="18" customHeight="1" x14ac:dyDescent="0.3">
      <c r="A23" s="204">
        <v>120</v>
      </c>
      <c r="B23" s="24"/>
      <c r="C23" s="289"/>
      <c r="D23" s="289"/>
      <c r="E23" s="24"/>
      <c r="F23" s="24"/>
      <c r="G23" s="24"/>
      <c r="H23" s="24"/>
      <c r="I23" s="24"/>
      <c r="J23" s="24"/>
      <c r="K23" s="24"/>
      <c r="L23" s="24"/>
      <c r="M23" s="24"/>
      <c r="N23" s="24"/>
      <c r="O23" s="24"/>
      <c r="P23" s="297">
        <f t="shared" si="0"/>
        <v>0</v>
      </c>
    </row>
    <row r="24" spans="1:16" ht="18" customHeight="1" x14ac:dyDescent="0.3">
      <c r="A24" s="204">
        <v>130</v>
      </c>
      <c r="B24" s="24"/>
      <c r="C24" s="289"/>
      <c r="D24" s="289"/>
      <c r="E24" s="24"/>
      <c r="F24" s="24"/>
      <c r="G24" s="24"/>
      <c r="H24" s="24"/>
      <c r="I24" s="24"/>
      <c r="J24" s="24"/>
      <c r="K24" s="24"/>
      <c r="L24" s="24"/>
      <c r="M24" s="24"/>
      <c r="N24" s="24"/>
      <c r="O24" s="24"/>
      <c r="P24" s="297">
        <f t="shared" si="0"/>
        <v>0</v>
      </c>
    </row>
    <row r="25" spans="1:16" ht="18" customHeight="1" x14ac:dyDescent="0.3">
      <c r="A25" s="204">
        <v>140</v>
      </c>
      <c r="B25" s="24"/>
      <c r="C25" s="289"/>
      <c r="D25" s="289"/>
      <c r="E25" s="24"/>
      <c r="F25" s="24"/>
      <c r="G25" s="24"/>
      <c r="H25" s="24"/>
      <c r="I25" s="24"/>
      <c r="J25" s="24"/>
      <c r="K25" s="24"/>
      <c r="L25" s="24"/>
      <c r="M25" s="24"/>
      <c r="N25" s="24"/>
      <c r="O25" s="24"/>
      <c r="P25" s="297">
        <f t="shared" si="0"/>
        <v>0</v>
      </c>
    </row>
    <row r="26" spans="1:16" ht="18" customHeight="1" x14ac:dyDescent="0.3">
      <c r="A26" s="204">
        <v>150</v>
      </c>
      <c r="B26" s="24"/>
      <c r="C26" s="289"/>
      <c r="D26" s="289"/>
      <c r="E26" s="24"/>
      <c r="F26" s="24"/>
      <c r="G26" s="24"/>
      <c r="H26" s="24"/>
      <c r="I26" s="24"/>
      <c r="J26" s="24"/>
      <c r="K26" s="24"/>
      <c r="L26" s="24"/>
      <c r="M26" s="24"/>
      <c r="N26" s="24"/>
      <c r="O26" s="24"/>
      <c r="P26" s="297">
        <f t="shared" si="0"/>
        <v>0</v>
      </c>
    </row>
    <row r="27" spans="1:16" ht="18" customHeight="1" x14ac:dyDescent="0.3">
      <c r="A27" s="204">
        <v>160</v>
      </c>
      <c r="B27" s="24"/>
      <c r="C27" s="289"/>
      <c r="D27" s="289"/>
      <c r="E27" s="24"/>
      <c r="F27" s="24"/>
      <c r="G27" s="24"/>
      <c r="H27" s="24"/>
      <c r="I27" s="24"/>
      <c r="J27" s="24"/>
      <c r="K27" s="24"/>
      <c r="L27" s="24"/>
      <c r="M27" s="24"/>
      <c r="N27" s="24"/>
      <c r="O27" s="24"/>
      <c r="P27" s="297">
        <f t="shared" si="0"/>
        <v>0</v>
      </c>
    </row>
    <row r="28" spans="1:16" ht="18" customHeight="1" x14ac:dyDescent="0.3">
      <c r="A28" s="204">
        <v>170</v>
      </c>
      <c r="B28" s="24"/>
      <c r="C28" s="289"/>
      <c r="D28" s="289"/>
      <c r="E28" s="24"/>
      <c r="F28" s="24"/>
      <c r="G28" s="24"/>
      <c r="H28" s="24"/>
      <c r="I28" s="24"/>
      <c r="J28" s="24"/>
      <c r="K28" s="24"/>
      <c r="L28" s="24"/>
      <c r="M28" s="24"/>
      <c r="N28" s="24"/>
      <c r="O28" s="24"/>
      <c r="P28" s="297">
        <f t="shared" si="0"/>
        <v>0</v>
      </c>
    </row>
    <row r="29" spans="1:16" ht="18" customHeight="1" x14ac:dyDescent="0.3">
      <c r="A29" s="204">
        <v>180</v>
      </c>
      <c r="B29" s="24"/>
      <c r="C29" s="289"/>
      <c r="D29" s="289"/>
      <c r="E29" s="24"/>
      <c r="F29" s="24"/>
      <c r="G29" s="24"/>
      <c r="H29" s="24"/>
      <c r="I29" s="24"/>
      <c r="J29" s="24"/>
      <c r="K29" s="24"/>
      <c r="L29" s="24"/>
      <c r="M29" s="24"/>
      <c r="N29" s="24"/>
      <c r="O29" s="24"/>
      <c r="P29" s="297">
        <f t="shared" si="0"/>
        <v>0</v>
      </c>
    </row>
    <row r="30" spans="1:16" ht="18" customHeight="1" x14ac:dyDescent="0.3">
      <c r="A30" s="204">
        <v>190</v>
      </c>
      <c r="B30" s="24"/>
      <c r="C30" s="289"/>
      <c r="D30" s="289"/>
      <c r="E30" s="24"/>
      <c r="F30" s="24"/>
      <c r="G30" s="24"/>
      <c r="H30" s="24"/>
      <c r="I30" s="24"/>
      <c r="J30" s="24"/>
      <c r="K30" s="24"/>
      <c r="L30" s="24"/>
      <c r="M30" s="24"/>
      <c r="N30" s="24"/>
      <c r="O30" s="24"/>
      <c r="P30" s="297">
        <f t="shared" si="0"/>
        <v>0</v>
      </c>
    </row>
    <row r="31" spans="1:16" ht="18" customHeight="1" x14ac:dyDescent="0.3">
      <c r="A31" s="204">
        <v>200</v>
      </c>
      <c r="B31" s="24"/>
      <c r="C31" s="289"/>
      <c r="D31" s="289"/>
      <c r="E31" s="24"/>
      <c r="F31" s="24"/>
      <c r="G31" s="24"/>
      <c r="H31" s="24"/>
      <c r="I31" s="24"/>
      <c r="J31" s="24"/>
      <c r="K31" s="24"/>
      <c r="L31" s="24"/>
      <c r="M31" s="24"/>
      <c r="N31" s="24"/>
      <c r="O31" s="24"/>
      <c r="P31" s="297">
        <f t="shared" si="0"/>
        <v>0</v>
      </c>
    </row>
    <row r="32" spans="1:16" ht="18" customHeight="1" x14ac:dyDescent="0.3">
      <c r="A32" s="204">
        <v>210</v>
      </c>
      <c r="B32" s="24"/>
      <c r="C32" s="289"/>
      <c r="D32" s="289"/>
      <c r="E32" s="24"/>
      <c r="F32" s="24"/>
      <c r="G32" s="24"/>
      <c r="H32" s="24"/>
      <c r="I32" s="24"/>
      <c r="J32" s="24"/>
      <c r="K32" s="24"/>
      <c r="L32" s="24"/>
      <c r="M32" s="24"/>
      <c r="N32" s="24"/>
      <c r="O32" s="24"/>
      <c r="P32" s="297">
        <f t="shared" si="0"/>
        <v>0</v>
      </c>
    </row>
    <row r="33" spans="1:16" ht="18" customHeight="1" x14ac:dyDescent="0.3">
      <c r="A33" s="204">
        <v>220</v>
      </c>
      <c r="B33" s="24"/>
      <c r="C33" s="289"/>
      <c r="D33" s="289"/>
      <c r="E33" s="24"/>
      <c r="F33" s="24"/>
      <c r="G33" s="24"/>
      <c r="H33" s="24"/>
      <c r="I33" s="24"/>
      <c r="J33" s="24"/>
      <c r="K33" s="24"/>
      <c r="L33" s="24"/>
      <c r="M33" s="24"/>
      <c r="N33" s="24"/>
      <c r="O33" s="24"/>
      <c r="P33" s="297">
        <f t="shared" si="0"/>
        <v>0</v>
      </c>
    </row>
    <row r="34" spans="1:16" ht="18" customHeight="1" x14ac:dyDescent="0.3">
      <c r="A34" s="204">
        <v>230</v>
      </c>
      <c r="B34" s="24"/>
      <c r="C34" s="289"/>
      <c r="D34" s="289"/>
      <c r="E34" s="24"/>
      <c r="F34" s="24"/>
      <c r="G34" s="24"/>
      <c r="H34" s="24"/>
      <c r="I34" s="24"/>
      <c r="J34" s="24"/>
      <c r="K34" s="24"/>
      <c r="L34" s="24"/>
      <c r="M34" s="24"/>
      <c r="N34" s="24"/>
      <c r="O34" s="24"/>
      <c r="P34" s="297">
        <f t="shared" si="0"/>
        <v>0</v>
      </c>
    </row>
    <row r="35" spans="1:16" ht="18" customHeight="1" x14ac:dyDescent="0.3">
      <c r="A35" s="204">
        <v>240</v>
      </c>
      <c r="B35" s="24"/>
      <c r="C35" s="289"/>
      <c r="D35" s="289"/>
      <c r="E35" s="24"/>
      <c r="F35" s="24"/>
      <c r="G35" s="24"/>
      <c r="H35" s="24"/>
      <c r="I35" s="24"/>
      <c r="J35" s="24"/>
      <c r="K35" s="24"/>
      <c r="L35" s="24"/>
      <c r="M35" s="24"/>
      <c r="N35" s="24"/>
      <c r="O35" s="24"/>
      <c r="P35" s="297">
        <f t="shared" si="0"/>
        <v>0</v>
      </c>
    </row>
    <row r="36" spans="1:16" ht="18" customHeight="1" x14ac:dyDescent="0.3">
      <c r="A36" s="204">
        <v>250</v>
      </c>
      <c r="B36" s="24"/>
      <c r="C36" s="289"/>
      <c r="D36" s="289"/>
      <c r="E36" s="24"/>
      <c r="F36" s="24"/>
      <c r="G36" s="24"/>
      <c r="H36" s="24"/>
      <c r="I36" s="24"/>
      <c r="J36" s="24"/>
      <c r="K36" s="24"/>
      <c r="L36" s="24"/>
      <c r="M36" s="24"/>
      <c r="N36" s="24"/>
      <c r="O36" s="24"/>
      <c r="P36" s="297">
        <f t="shared" si="0"/>
        <v>0</v>
      </c>
    </row>
    <row r="37" spans="1:16" ht="18" customHeight="1" x14ac:dyDescent="0.3">
      <c r="A37" s="151">
        <v>260</v>
      </c>
      <c r="B37" s="24"/>
      <c r="C37" s="289"/>
      <c r="D37" s="289"/>
      <c r="E37" s="24"/>
      <c r="F37" s="24"/>
      <c r="G37" s="24"/>
      <c r="H37" s="24"/>
      <c r="I37" s="24"/>
      <c r="J37" s="24"/>
      <c r="K37" s="24"/>
      <c r="L37" s="24"/>
      <c r="M37" s="24"/>
      <c r="N37" s="24"/>
      <c r="O37" s="24"/>
      <c r="P37" s="297">
        <f t="shared" si="0"/>
        <v>0</v>
      </c>
    </row>
    <row r="38" spans="1:16" ht="18" customHeight="1" x14ac:dyDescent="0.3">
      <c r="A38" s="151">
        <v>270</v>
      </c>
      <c r="B38" s="24"/>
      <c r="C38" s="289"/>
      <c r="D38" s="289"/>
      <c r="E38" s="24"/>
      <c r="F38" s="24"/>
      <c r="G38" s="24"/>
      <c r="H38" s="24"/>
      <c r="I38" s="24"/>
      <c r="J38" s="24"/>
      <c r="K38" s="24"/>
      <c r="L38" s="24"/>
      <c r="M38" s="24"/>
      <c r="N38" s="24"/>
      <c r="O38" s="24"/>
      <c r="P38" s="297">
        <f t="shared" si="0"/>
        <v>0</v>
      </c>
    </row>
    <row r="39" spans="1:16" ht="18" customHeight="1" x14ac:dyDescent="0.3">
      <c r="A39" s="151">
        <v>280</v>
      </c>
      <c r="B39" s="24"/>
      <c r="C39" s="289"/>
      <c r="D39" s="289"/>
      <c r="E39" s="24"/>
      <c r="F39" s="24"/>
      <c r="G39" s="24"/>
      <c r="H39" s="24"/>
      <c r="I39" s="24"/>
      <c r="J39" s="24"/>
      <c r="K39" s="24"/>
      <c r="L39" s="24"/>
      <c r="M39" s="24"/>
      <c r="N39" s="24"/>
      <c r="O39" s="24"/>
      <c r="P39" s="297">
        <f t="shared" si="0"/>
        <v>0</v>
      </c>
    </row>
    <row r="40" spans="1:16" ht="18" customHeight="1" x14ac:dyDescent="0.3">
      <c r="A40" s="151">
        <v>290</v>
      </c>
      <c r="B40" s="24"/>
      <c r="C40" s="289"/>
      <c r="D40" s="289"/>
      <c r="E40" s="24"/>
      <c r="F40" s="24"/>
      <c r="G40" s="24"/>
      <c r="H40" s="24"/>
      <c r="I40" s="24"/>
      <c r="J40" s="24"/>
      <c r="K40" s="24"/>
      <c r="L40" s="24"/>
      <c r="M40" s="24"/>
      <c r="N40" s="24"/>
      <c r="O40" s="24"/>
      <c r="P40" s="297">
        <f t="shared" si="0"/>
        <v>0</v>
      </c>
    </row>
    <row r="41" spans="1:16" ht="18" customHeight="1" x14ac:dyDescent="0.3">
      <c r="A41" s="151">
        <v>300</v>
      </c>
      <c r="B41" s="24"/>
      <c r="C41" s="289"/>
      <c r="D41" s="289"/>
      <c r="E41" s="24"/>
      <c r="F41" s="24"/>
      <c r="G41" s="24"/>
      <c r="H41" s="24"/>
      <c r="I41" s="24"/>
      <c r="J41" s="24"/>
      <c r="K41" s="24"/>
      <c r="L41" s="24"/>
      <c r="M41" s="24"/>
      <c r="N41" s="24"/>
      <c r="O41" s="24"/>
      <c r="P41" s="297">
        <f t="shared" si="0"/>
        <v>0</v>
      </c>
    </row>
    <row r="42" spans="1:16" ht="18" customHeight="1" x14ac:dyDescent="0.3">
      <c r="A42" s="151">
        <v>310</v>
      </c>
      <c r="B42" s="24"/>
      <c r="C42" s="289"/>
      <c r="D42" s="289"/>
      <c r="E42" s="24"/>
      <c r="F42" s="24"/>
      <c r="G42" s="24"/>
      <c r="H42" s="24"/>
      <c r="I42" s="24"/>
      <c r="J42" s="24"/>
      <c r="K42" s="24"/>
      <c r="L42" s="24"/>
      <c r="M42" s="24"/>
      <c r="N42" s="24"/>
      <c r="O42" s="24"/>
      <c r="P42" s="297">
        <f t="shared" si="0"/>
        <v>0</v>
      </c>
    </row>
    <row r="43" spans="1:16" ht="18" customHeight="1" x14ac:dyDescent="0.3">
      <c r="A43" s="151">
        <v>320</v>
      </c>
      <c r="B43" s="24"/>
      <c r="C43" s="289"/>
      <c r="D43" s="289"/>
      <c r="E43" s="24"/>
      <c r="F43" s="24"/>
      <c r="G43" s="24"/>
      <c r="H43" s="24"/>
      <c r="I43" s="24"/>
      <c r="J43" s="24"/>
      <c r="K43" s="24"/>
      <c r="L43" s="24"/>
      <c r="M43" s="24"/>
      <c r="N43" s="24"/>
      <c r="O43" s="24"/>
      <c r="P43" s="297">
        <f t="shared" si="0"/>
        <v>0</v>
      </c>
    </row>
    <row r="44" spans="1:16" ht="18" customHeight="1" x14ac:dyDescent="0.3">
      <c r="A44" s="151">
        <v>330</v>
      </c>
      <c r="B44" s="24"/>
      <c r="C44" s="289"/>
      <c r="D44" s="289"/>
      <c r="E44" s="24"/>
      <c r="F44" s="24"/>
      <c r="G44" s="24"/>
      <c r="H44" s="24"/>
      <c r="I44" s="24"/>
      <c r="J44" s="24"/>
      <c r="K44" s="24"/>
      <c r="L44" s="24"/>
      <c r="M44" s="24"/>
      <c r="N44" s="24"/>
      <c r="O44" s="24"/>
      <c r="P44" s="297">
        <f t="shared" ref="P44:P75" si="1">SUM(G44-I44-J44-K44-L44-M44-N44-O44-H44)</f>
        <v>0</v>
      </c>
    </row>
    <row r="45" spans="1:16" ht="18" customHeight="1" x14ac:dyDescent="0.3">
      <c r="A45" s="151">
        <v>340</v>
      </c>
      <c r="B45" s="24"/>
      <c r="C45" s="289"/>
      <c r="D45" s="289"/>
      <c r="E45" s="24"/>
      <c r="F45" s="24"/>
      <c r="G45" s="24"/>
      <c r="H45" s="24"/>
      <c r="I45" s="24"/>
      <c r="J45" s="24"/>
      <c r="K45" s="24"/>
      <c r="L45" s="24"/>
      <c r="M45" s="24"/>
      <c r="N45" s="24"/>
      <c r="O45" s="24"/>
      <c r="P45" s="297">
        <f t="shared" si="1"/>
        <v>0</v>
      </c>
    </row>
    <row r="46" spans="1:16" ht="18" customHeight="1" x14ac:dyDescent="0.3">
      <c r="A46" s="151">
        <v>350</v>
      </c>
      <c r="B46" s="24"/>
      <c r="C46" s="289"/>
      <c r="D46" s="289"/>
      <c r="E46" s="24"/>
      <c r="F46" s="24"/>
      <c r="G46" s="24"/>
      <c r="H46" s="24"/>
      <c r="I46" s="24"/>
      <c r="J46" s="24"/>
      <c r="K46" s="24"/>
      <c r="L46" s="24"/>
      <c r="M46" s="24"/>
      <c r="N46" s="24"/>
      <c r="O46" s="24"/>
      <c r="P46" s="297">
        <f t="shared" si="1"/>
        <v>0</v>
      </c>
    </row>
    <row r="47" spans="1:16" ht="18" customHeight="1" x14ac:dyDescent="0.3">
      <c r="A47" s="151">
        <v>360</v>
      </c>
      <c r="B47" s="24"/>
      <c r="C47" s="289"/>
      <c r="D47" s="289"/>
      <c r="E47" s="24"/>
      <c r="F47" s="24"/>
      <c r="G47" s="24"/>
      <c r="H47" s="24"/>
      <c r="I47" s="24"/>
      <c r="J47" s="24"/>
      <c r="K47" s="24"/>
      <c r="L47" s="24"/>
      <c r="M47" s="24"/>
      <c r="N47" s="24"/>
      <c r="O47" s="24"/>
      <c r="P47" s="297">
        <f t="shared" si="1"/>
        <v>0</v>
      </c>
    </row>
    <row r="48" spans="1:16" ht="18" customHeight="1" x14ac:dyDescent="0.3">
      <c r="A48" s="151">
        <v>370</v>
      </c>
      <c r="B48" s="24"/>
      <c r="C48" s="289"/>
      <c r="D48" s="289"/>
      <c r="E48" s="24"/>
      <c r="F48" s="24"/>
      <c r="G48" s="24"/>
      <c r="H48" s="24"/>
      <c r="I48" s="24"/>
      <c r="J48" s="24"/>
      <c r="K48" s="24"/>
      <c r="L48" s="24"/>
      <c r="M48" s="24"/>
      <c r="N48" s="24"/>
      <c r="O48" s="24"/>
      <c r="P48" s="297">
        <f t="shared" si="1"/>
        <v>0</v>
      </c>
    </row>
    <row r="49" spans="1:16" ht="18" customHeight="1" x14ac:dyDescent="0.3">
      <c r="A49" s="151">
        <v>380</v>
      </c>
      <c r="B49" s="24"/>
      <c r="C49" s="289"/>
      <c r="D49" s="289"/>
      <c r="E49" s="24"/>
      <c r="F49" s="24"/>
      <c r="G49" s="24"/>
      <c r="H49" s="24"/>
      <c r="I49" s="24"/>
      <c r="J49" s="24"/>
      <c r="K49" s="24"/>
      <c r="L49" s="24"/>
      <c r="M49" s="24"/>
      <c r="N49" s="24"/>
      <c r="O49" s="24"/>
      <c r="P49" s="297">
        <f t="shared" si="1"/>
        <v>0</v>
      </c>
    </row>
    <row r="50" spans="1:16" ht="18" customHeight="1" x14ac:dyDescent="0.3">
      <c r="A50" s="151">
        <v>390</v>
      </c>
      <c r="B50" s="24"/>
      <c r="C50" s="289"/>
      <c r="D50" s="289"/>
      <c r="E50" s="24"/>
      <c r="F50" s="24"/>
      <c r="G50" s="24"/>
      <c r="H50" s="24"/>
      <c r="I50" s="24"/>
      <c r="J50" s="24"/>
      <c r="K50" s="24"/>
      <c r="L50" s="24"/>
      <c r="M50" s="24"/>
      <c r="N50" s="24"/>
      <c r="O50" s="24"/>
      <c r="P50" s="297">
        <f t="shared" si="1"/>
        <v>0</v>
      </c>
    </row>
    <row r="51" spans="1:16" ht="18" customHeight="1" x14ac:dyDescent="0.3">
      <c r="A51" s="151">
        <v>400</v>
      </c>
      <c r="B51" s="24"/>
      <c r="C51" s="289"/>
      <c r="D51" s="289"/>
      <c r="E51" s="24"/>
      <c r="F51" s="24"/>
      <c r="G51" s="24"/>
      <c r="H51" s="24"/>
      <c r="I51" s="24"/>
      <c r="J51" s="24"/>
      <c r="K51" s="24"/>
      <c r="L51" s="24"/>
      <c r="M51" s="24"/>
      <c r="N51" s="24"/>
      <c r="O51" s="24"/>
      <c r="P51" s="297">
        <f t="shared" si="1"/>
        <v>0</v>
      </c>
    </row>
    <row r="52" spans="1:16" ht="18" customHeight="1" x14ac:dyDescent="0.3">
      <c r="A52" s="151">
        <v>410</v>
      </c>
      <c r="B52" s="24"/>
      <c r="C52" s="289"/>
      <c r="D52" s="289"/>
      <c r="E52" s="24"/>
      <c r="F52" s="24"/>
      <c r="G52" s="24"/>
      <c r="H52" s="24"/>
      <c r="I52" s="24"/>
      <c r="J52" s="24"/>
      <c r="K52" s="24"/>
      <c r="L52" s="24"/>
      <c r="M52" s="24"/>
      <c r="N52" s="24"/>
      <c r="O52" s="24"/>
      <c r="P52" s="297">
        <f t="shared" si="1"/>
        <v>0</v>
      </c>
    </row>
    <row r="53" spans="1:16" ht="18" customHeight="1" x14ac:dyDescent="0.3">
      <c r="A53" s="151">
        <v>420</v>
      </c>
      <c r="B53" s="24"/>
      <c r="C53" s="289"/>
      <c r="D53" s="289"/>
      <c r="E53" s="24"/>
      <c r="F53" s="24"/>
      <c r="G53" s="24"/>
      <c r="H53" s="24"/>
      <c r="I53" s="24"/>
      <c r="J53" s="24"/>
      <c r="K53" s="24"/>
      <c r="L53" s="24"/>
      <c r="M53" s="24"/>
      <c r="N53" s="24"/>
      <c r="O53" s="24"/>
      <c r="P53" s="297">
        <f t="shared" si="1"/>
        <v>0</v>
      </c>
    </row>
    <row r="54" spans="1:16" ht="18" customHeight="1" x14ac:dyDescent="0.3">
      <c r="A54" s="151">
        <v>430</v>
      </c>
      <c r="B54" s="24"/>
      <c r="C54" s="289"/>
      <c r="D54" s="289"/>
      <c r="E54" s="24"/>
      <c r="F54" s="24"/>
      <c r="G54" s="24"/>
      <c r="H54" s="24"/>
      <c r="I54" s="24"/>
      <c r="J54" s="24"/>
      <c r="K54" s="24"/>
      <c r="L54" s="24"/>
      <c r="M54" s="24"/>
      <c r="N54" s="24"/>
      <c r="O54" s="24"/>
      <c r="P54" s="297">
        <f t="shared" si="1"/>
        <v>0</v>
      </c>
    </row>
    <row r="55" spans="1:16" ht="18" customHeight="1" x14ac:dyDescent="0.3">
      <c r="A55" s="151">
        <v>440</v>
      </c>
      <c r="B55" s="24"/>
      <c r="C55" s="289"/>
      <c r="D55" s="289"/>
      <c r="E55" s="24"/>
      <c r="F55" s="24"/>
      <c r="G55" s="24"/>
      <c r="H55" s="24"/>
      <c r="I55" s="24"/>
      <c r="J55" s="24"/>
      <c r="K55" s="24"/>
      <c r="L55" s="24"/>
      <c r="M55" s="24"/>
      <c r="N55" s="24"/>
      <c r="O55" s="24"/>
      <c r="P55" s="297">
        <f t="shared" si="1"/>
        <v>0</v>
      </c>
    </row>
    <row r="56" spans="1:16" ht="18" customHeight="1" x14ac:dyDescent="0.3">
      <c r="A56" s="151">
        <v>450</v>
      </c>
      <c r="B56" s="24"/>
      <c r="C56" s="289"/>
      <c r="D56" s="289"/>
      <c r="E56" s="24"/>
      <c r="F56" s="24"/>
      <c r="G56" s="24"/>
      <c r="H56" s="24"/>
      <c r="I56" s="24"/>
      <c r="J56" s="24"/>
      <c r="K56" s="24"/>
      <c r="L56" s="24"/>
      <c r="M56" s="24"/>
      <c r="N56" s="24"/>
      <c r="O56" s="24"/>
      <c r="P56" s="297">
        <f t="shared" si="1"/>
        <v>0</v>
      </c>
    </row>
    <row r="57" spans="1:16" ht="18" customHeight="1" x14ac:dyDescent="0.3">
      <c r="A57" s="151">
        <v>460</v>
      </c>
      <c r="B57" s="24"/>
      <c r="C57" s="289"/>
      <c r="D57" s="289"/>
      <c r="E57" s="24"/>
      <c r="F57" s="24"/>
      <c r="G57" s="24"/>
      <c r="H57" s="24"/>
      <c r="I57" s="24"/>
      <c r="J57" s="24"/>
      <c r="K57" s="24"/>
      <c r="L57" s="24"/>
      <c r="M57" s="24"/>
      <c r="N57" s="24"/>
      <c r="O57" s="24"/>
      <c r="P57" s="297">
        <f t="shared" si="1"/>
        <v>0</v>
      </c>
    </row>
    <row r="58" spans="1:16" ht="18" customHeight="1" x14ac:dyDescent="0.3">
      <c r="A58" s="151">
        <v>470</v>
      </c>
      <c r="B58" s="24"/>
      <c r="C58" s="289"/>
      <c r="D58" s="289"/>
      <c r="E58" s="24"/>
      <c r="F58" s="24"/>
      <c r="G58" s="24"/>
      <c r="H58" s="24"/>
      <c r="I58" s="24"/>
      <c r="J58" s="24"/>
      <c r="K58" s="24"/>
      <c r="L58" s="24"/>
      <c r="M58" s="24"/>
      <c r="N58" s="24"/>
      <c r="O58" s="24"/>
      <c r="P58" s="297">
        <f t="shared" si="1"/>
        <v>0</v>
      </c>
    </row>
    <row r="59" spans="1:16" ht="18" customHeight="1" x14ac:dyDescent="0.3">
      <c r="A59" s="151">
        <v>480</v>
      </c>
      <c r="B59" s="24"/>
      <c r="C59" s="289"/>
      <c r="D59" s="289"/>
      <c r="E59" s="24"/>
      <c r="F59" s="24"/>
      <c r="G59" s="24"/>
      <c r="H59" s="24"/>
      <c r="I59" s="24"/>
      <c r="J59" s="24"/>
      <c r="K59" s="24"/>
      <c r="L59" s="24"/>
      <c r="M59" s="24"/>
      <c r="N59" s="24"/>
      <c r="O59" s="24"/>
      <c r="P59" s="297">
        <f t="shared" si="1"/>
        <v>0</v>
      </c>
    </row>
    <row r="60" spans="1:16" ht="18" customHeight="1" x14ac:dyDescent="0.3">
      <c r="A60" s="151">
        <v>490</v>
      </c>
      <c r="B60" s="24"/>
      <c r="C60" s="289"/>
      <c r="D60" s="289"/>
      <c r="E60" s="24"/>
      <c r="F60" s="24"/>
      <c r="G60" s="24"/>
      <c r="H60" s="24"/>
      <c r="I60" s="24"/>
      <c r="J60" s="24"/>
      <c r="K60" s="24"/>
      <c r="L60" s="24"/>
      <c r="M60" s="24"/>
      <c r="N60" s="24"/>
      <c r="O60" s="24"/>
      <c r="P60" s="297">
        <f t="shared" si="1"/>
        <v>0</v>
      </c>
    </row>
    <row r="61" spans="1:16" ht="18" customHeight="1" x14ac:dyDescent="0.3">
      <c r="A61" s="151">
        <v>500</v>
      </c>
      <c r="B61" s="24"/>
      <c r="C61" s="289"/>
      <c r="D61" s="289"/>
      <c r="E61" s="24"/>
      <c r="F61" s="24"/>
      <c r="G61" s="24"/>
      <c r="H61" s="24"/>
      <c r="I61" s="24"/>
      <c r="J61" s="24"/>
      <c r="K61" s="24"/>
      <c r="L61" s="24"/>
      <c r="M61" s="24"/>
      <c r="N61" s="24"/>
      <c r="O61" s="24"/>
      <c r="P61" s="297">
        <f t="shared" si="1"/>
        <v>0</v>
      </c>
    </row>
    <row r="62" spans="1:16" ht="18" customHeight="1" x14ac:dyDescent="0.3">
      <c r="A62" s="151">
        <v>510</v>
      </c>
      <c r="B62" s="24"/>
      <c r="C62" s="289"/>
      <c r="D62" s="289"/>
      <c r="E62" s="24"/>
      <c r="F62" s="24"/>
      <c r="G62" s="24"/>
      <c r="H62" s="24"/>
      <c r="I62" s="24"/>
      <c r="J62" s="24"/>
      <c r="K62" s="24"/>
      <c r="L62" s="24"/>
      <c r="M62" s="24"/>
      <c r="N62" s="24"/>
      <c r="O62" s="24"/>
      <c r="P62" s="297">
        <f t="shared" si="1"/>
        <v>0</v>
      </c>
    </row>
    <row r="63" spans="1:16" ht="18" customHeight="1" x14ac:dyDescent="0.3">
      <c r="A63" s="151">
        <v>520</v>
      </c>
      <c r="B63" s="24"/>
      <c r="C63" s="289"/>
      <c r="D63" s="289"/>
      <c r="E63" s="24"/>
      <c r="F63" s="24"/>
      <c r="G63" s="24"/>
      <c r="H63" s="24"/>
      <c r="I63" s="24"/>
      <c r="J63" s="24"/>
      <c r="K63" s="24"/>
      <c r="L63" s="24"/>
      <c r="M63" s="24"/>
      <c r="N63" s="24"/>
      <c r="O63" s="24"/>
      <c r="P63" s="297">
        <f t="shared" si="1"/>
        <v>0</v>
      </c>
    </row>
    <row r="64" spans="1:16" ht="18" customHeight="1" x14ac:dyDescent="0.3">
      <c r="A64" s="151">
        <v>530</v>
      </c>
      <c r="B64" s="24"/>
      <c r="C64" s="289"/>
      <c r="D64" s="289"/>
      <c r="E64" s="24"/>
      <c r="F64" s="24"/>
      <c r="G64" s="24"/>
      <c r="H64" s="24"/>
      <c r="I64" s="24"/>
      <c r="J64" s="24"/>
      <c r="K64" s="24"/>
      <c r="L64" s="24"/>
      <c r="M64" s="24"/>
      <c r="N64" s="24"/>
      <c r="O64" s="24"/>
      <c r="P64" s="297">
        <f t="shared" si="1"/>
        <v>0</v>
      </c>
    </row>
    <row r="65" spans="1:16" ht="18" customHeight="1" x14ac:dyDescent="0.3">
      <c r="A65" s="151">
        <v>540</v>
      </c>
      <c r="B65" s="24"/>
      <c r="C65" s="289"/>
      <c r="D65" s="289"/>
      <c r="E65" s="24"/>
      <c r="F65" s="24"/>
      <c r="G65" s="24"/>
      <c r="H65" s="24"/>
      <c r="I65" s="24"/>
      <c r="J65" s="24"/>
      <c r="K65" s="24"/>
      <c r="L65" s="24"/>
      <c r="M65" s="24"/>
      <c r="N65" s="24"/>
      <c r="O65" s="24"/>
      <c r="P65" s="297">
        <f t="shared" si="1"/>
        <v>0</v>
      </c>
    </row>
    <row r="66" spans="1:16" ht="18" customHeight="1" x14ac:dyDescent="0.3">
      <c r="A66" s="151">
        <v>550</v>
      </c>
      <c r="B66" s="24"/>
      <c r="C66" s="289"/>
      <c r="D66" s="289"/>
      <c r="E66" s="24"/>
      <c r="F66" s="24"/>
      <c r="G66" s="24"/>
      <c r="H66" s="24"/>
      <c r="I66" s="24"/>
      <c r="J66" s="24"/>
      <c r="K66" s="24"/>
      <c r="L66" s="24"/>
      <c r="M66" s="24"/>
      <c r="N66" s="24"/>
      <c r="O66" s="24"/>
      <c r="P66" s="297">
        <f t="shared" si="1"/>
        <v>0</v>
      </c>
    </row>
    <row r="67" spans="1:16" ht="18" customHeight="1" x14ac:dyDescent="0.3">
      <c r="A67" s="151">
        <v>560</v>
      </c>
      <c r="B67" s="24"/>
      <c r="C67" s="289"/>
      <c r="D67" s="289"/>
      <c r="E67" s="24"/>
      <c r="F67" s="24"/>
      <c r="G67" s="24"/>
      <c r="H67" s="24"/>
      <c r="I67" s="24"/>
      <c r="J67" s="24"/>
      <c r="K67" s="24"/>
      <c r="L67" s="24"/>
      <c r="M67" s="24"/>
      <c r="N67" s="24"/>
      <c r="O67" s="24"/>
      <c r="P67" s="297">
        <f t="shared" si="1"/>
        <v>0</v>
      </c>
    </row>
    <row r="68" spans="1:16" ht="18" customHeight="1" x14ac:dyDescent="0.3">
      <c r="A68" s="151">
        <v>570</v>
      </c>
      <c r="B68" s="24"/>
      <c r="C68" s="289"/>
      <c r="D68" s="289"/>
      <c r="E68" s="24"/>
      <c r="F68" s="24"/>
      <c r="G68" s="24"/>
      <c r="H68" s="24"/>
      <c r="I68" s="24"/>
      <c r="J68" s="24"/>
      <c r="K68" s="24"/>
      <c r="L68" s="24"/>
      <c r="M68" s="24"/>
      <c r="N68" s="24"/>
      <c r="O68" s="24"/>
      <c r="P68" s="297">
        <f t="shared" si="1"/>
        <v>0</v>
      </c>
    </row>
    <row r="69" spans="1:16" ht="18" customHeight="1" x14ac:dyDescent="0.3">
      <c r="A69" s="151">
        <v>580</v>
      </c>
      <c r="B69" s="24"/>
      <c r="C69" s="289"/>
      <c r="D69" s="289"/>
      <c r="E69" s="24"/>
      <c r="F69" s="24"/>
      <c r="G69" s="24"/>
      <c r="H69" s="24"/>
      <c r="I69" s="24"/>
      <c r="J69" s="24"/>
      <c r="K69" s="24"/>
      <c r="L69" s="24"/>
      <c r="M69" s="24"/>
      <c r="N69" s="24"/>
      <c r="O69" s="24"/>
      <c r="P69" s="297">
        <f t="shared" si="1"/>
        <v>0</v>
      </c>
    </row>
    <row r="70" spans="1:16" ht="18" customHeight="1" x14ac:dyDescent="0.3">
      <c r="A70" s="151">
        <v>590</v>
      </c>
      <c r="B70" s="24"/>
      <c r="C70" s="289"/>
      <c r="D70" s="289"/>
      <c r="E70" s="24"/>
      <c r="F70" s="24"/>
      <c r="G70" s="24"/>
      <c r="H70" s="24"/>
      <c r="I70" s="24"/>
      <c r="J70" s="24"/>
      <c r="K70" s="24"/>
      <c r="L70" s="24"/>
      <c r="M70" s="24"/>
      <c r="N70" s="24"/>
      <c r="O70" s="24"/>
      <c r="P70" s="297">
        <f t="shared" si="1"/>
        <v>0</v>
      </c>
    </row>
    <row r="71" spans="1:16" ht="18" customHeight="1" x14ac:dyDescent="0.3">
      <c r="A71" s="151">
        <v>600</v>
      </c>
      <c r="B71" s="24"/>
      <c r="C71" s="289"/>
      <c r="D71" s="289"/>
      <c r="E71" s="24"/>
      <c r="F71" s="24"/>
      <c r="G71" s="24"/>
      <c r="H71" s="24"/>
      <c r="I71" s="24"/>
      <c r="J71" s="24"/>
      <c r="K71" s="24"/>
      <c r="L71" s="24"/>
      <c r="M71" s="24"/>
      <c r="N71" s="24"/>
      <c r="O71" s="24"/>
      <c r="P71" s="297">
        <f t="shared" si="1"/>
        <v>0</v>
      </c>
    </row>
    <row r="72" spans="1:16" ht="18" customHeight="1" x14ac:dyDescent="0.3">
      <c r="A72" s="151">
        <v>610</v>
      </c>
      <c r="B72" s="24"/>
      <c r="C72" s="289"/>
      <c r="D72" s="289"/>
      <c r="E72" s="24"/>
      <c r="F72" s="24"/>
      <c r="G72" s="24"/>
      <c r="H72" s="24"/>
      <c r="I72" s="24"/>
      <c r="J72" s="24"/>
      <c r="K72" s="24"/>
      <c r="L72" s="24"/>
      <c r="M72" s="24"/>
      <c r="N72" s="24"/>
      <c r="O72" s="24"/>
      <c r="P72" s="297">
        <f t="shared" si="1"/>
        <v>0</v>
      </c>
    </row>
    <row r="73" spans="1:16" ht="18" customHeight="1" x14ac:dyDescent="0.3">
      <c r="A73" s="151">
        <v>620</v>
      </c>
      <c r="B73" s="24"/>
      <c r="C73" s="289"/>
      <c r="D73" s="289"/>
      <c r="E73" s="24"/>
      <c r="F73" s="24"/>
      <c r="G73" s="24"/>
      <c r="H73" s="24"/>
      <c r="I73" s="24"/>
      <c r="J73" s="24"/>
      <c r="K73" s="24"/>
      <c r="L73" s="24"/>
      <c r="M73" s="24"/>
      <c r="N73" s="24"/>
      <c r="O73" s="24"/>
      <c r="P73" s="297">
        <f t="shared" si="1"/>
        <v>0</v>
      </c>
    </row>
    <row r="74" spans="1:16" ht="18" customHeight="1" x14ac:dyDescent="0.3">
      <c r="A74" s="151">
        <v>630</v>
      </c>
      <c r="B74" s="24"/>
      <c r="C74" s="289"/>
      <c r="D74" s="289"/>
      <c r="E74" s="24"/>
      <c r="F74" s="24"/>
      <c r="G74" s="24"/>
      <c r="H74" s="24"/>
      <c r="I74" s="24"/>
      <c r="J74" s="24"/>
      <c r="K74" s="24"/>
      <c r="L74" s="24"/>
      <c r="M74" s="24"/>
      <c r="N74" s="24"/>
      <c r="O74" s="24"/>
      <c r="P74" s="297">
        <f t="shared" si="1"/>
        <v>0</v>
      </c>
    </row>
    <row r="75" spans="1:16" ht="18" customHeight="1" x14ac:dyDescent="0.3">
      <c r="A75" s="151">
        <v>640</v>
      </c>
      <c r="B75" s="24"/>
      <c r="C75" s="289"/>
      <c r="D75" s="289"/>
      <c r="E75" s="24"/>
      <c r="F75" s="24"/>
      <c r="G75" s="24"/>
      <c r="H75" s="24"/>
      <c r="I75" s="24"/>
      <c r="J75" s="24"/>
      <c r="K75" s="24"/>
      <c r="L75" s="24"/>
      <c r="M75" s="24"/>
      <c r="N75" s="24"/>
      <c r="O75" s="24"/>
      <c r="P75" s="297">
        <f t="shared" si="1"/>
        <v>0</v>
      </c>
    </row>
    <row r="76" spans="1:16" ht="18" customHeight="1" x14ac:dyDescent="0.3">
      <c r="A76" s="151">
        <v>650</v>
      </c>
      <c r="B76" s="24"/>
      <c r="C76" s="289"/>
      <c r="D76" s="289"/>
      <c r="E76" s="24"/>
      <c r="F76" s="24"/>
      <c r="G76" s="24"/>
      <c r="H76" s="24"/>
      <c r="I76" s="24"/>
      <c r="J76" s="24"/>
      <c r="K76" s="24"/>
      <c r="L76" s="24"/>
      <c r="M76" s="24"/>
      <c r="N76" s="24"/>
      <c r="O76" s="24"/>
      <c r="P76" s="297">
        <f t="shared" ref="P76:P107" si="2">SUM(G76-I76-J76-K76-L76-M76-N76-O76-H76)</f>
        <v>0</v>
      </c>
    </row>
    <row r="77" spans="1:16" ht="18" customHeight="1" x14ac:dyDescent="0.3">
      <c r="A77" s="151">
        <v>660</v>
      </c>
      <c r="B77" s="24"/>
      <c r="C77" s="289"/>
      <c r="D77" s="289"/>
      <c r="E77" s="24"/>
      <c r="F77" s="24"/>
      <c r="G77" s="24"/>
      <c r="H77" s="24"/>
      <c r="I77" s="24"/>
      <c r="J77" s="24"/>
      <c r="K77" s="24"/>
      <c r="L77" s="24"/>
      <c r="M77" s="24"/>
      <c r="N77" s="24"/>
      <c r="O77" s="24"/>
      <c r="P77" s="297">
        <f t="shared" si="2"/>
        <v>0</v>
      </c>
    </row>
    <row r="78" spans="1:16" ht="18" customHeight="1" x14ac:dyDescent="0.3">
      <c r="A78" s="151">
        <v>670</v>
      </c>
      <c r="B78" s="24"/>
      <c r="C78" s="289"/>
      <c r="D78" s="289"/>
      <c r="E78" s="24"/>
      <c r="F78" s="24"/>
      <c r="G78" s="24"/>
      <c r="H78" s="24"/>
      <c r="I78" s="24"/>
      <c r="J78" s="24"/>
      <c r="K78" s="24"/>
      <c r="L78" s="24"/>
      <c r="M78" s="24"/>
      <c r="N78" s="24"/>
      <c r="O78" s="24"/>
      <c r="P78" s="297">
        <f t="shared" si="2"/>
        <v>0</v>
      </c>
    </row>
    <row r="79" spans="1:16" ht="18" customHeight="1" x14ac:dyDescent="0.3">
      <c r="A79" s="151">
        <v>680</v>
      </c>
      <c r="B79" s="24"/>
      <c r="C79" s="289"/>
      <c r="D79" s="289"/>
      <c r="E79" s="24"/>
      <c r="F79" s="24"/>
      <c r="G79" s="24"/>
      <c r="H79" s="24"/>
      <c r="I79" s="24"/>
      <c r="J79" s="24"/>
      <c r="K79" s="24"/>
      <c r="L79" s="24"/>
      <c r="M79" s="24"/>
      <c r="N79" s="24"/>
      <c r="O79" s="24"/>
      <c r="P79" s="297">
        <f t="shared" si="2"/>
        <v>0</v>
      </c>
    </row>
    <row r="80" spans="1:16" ht="18" customHeight="1" x14ac:dyDescent="0.3">
      <c r="A80" s="151">
        <v>690</v>
      </c>
      <c r="B80" s="24"/>
      <c r="C80" s="289"/>
      <c r="D80" s="289"/>
      <c r="E80" s="24"/>
      <c r="F80" s="24"/>
      <c r="G80" s="24"/>
      <c r="H80" s="24"/>
      <c r="I80" s="24"/>
      <c r="J80" s="24"/>
      <c r="K80" s="24"/>
      <c r="L80" s="24"/>
      <c r="M80" s="24"/>
      <c r="N80" s="24"/>
      <c r="O80" s="24"/>
      <c r="P80" s="297">
        <f t="shared" si="2"/>
        <v>0</v>
      </c>
    </row>
    <row r="81" spans="1:16" ht="18" customHeight="1" x14ac:dyDescent="0.3">
      <c r="A81" s="151">
        <v>700</v>
      </c>
      <c r="B81" s="24"/>
      <c r="C81" s="289"/>
      <c r="D81" s="289"/>
      <c r="E81" s="24"/>
      <c r="F81" s="24"/>
      <c r="G81" s="24"/>
      <c r="H81" s="24"/>
      <c r="I81" s="24"/>
      <c r="J81" s="24"/>
      <c r="K81" s="24"/>
      <c r="L81" s="24"/>
      <c r="M81" s="24"/>
      <c r="N81" s="24"/>
      <c r="O81" s="24"/>
      <c r="P81" s="297">
        <f t="shared" si="2"/>
        <v>0</v>
      </c>
    </row>
    <row r="82" spans="1:16" ht="18" customHeight="1" x14ac:dyDescent="0.3">
      <c r="A82" s="151">
        <v>710</v>
      </c>
      <c r="B82" s="24"/>
      <c r="C82" s="289"/>
      <c r="D82" s="289"/>
      <c r="E82" s="24"/>
      <c r="F82" s="24"/>
      <c r="G82" s="24"/>
      <c r="H82" s="24"/>
      <c r="I82" s="24"/>
      <c r="J82" s="24"/>
      <c r="K82" s="24"/>
      <c r="L82" s="24"/>
      <c r="M82" s="24"/>
      <c r="N82" s="24"/>
      <c r="O82" s="24"/>
      <c r="P82" s="297">
        <f t="shared" si="2"/>
        <v>0</v>
      </c>
    </row>
    <row r="83" spans="1:16" ht="18" customHeight="1" x14ac:dyDescent="0.3">
      <c r="A83" s="151">
        <v>720</v>
      </c>
      <c r="B83" s="24"/>
      <c r="C83" s="289"/>
      <c r="D83" s="289"/>
      <c r="E83" s="24"/>
      <c r="F83" s="24"/>
      <c r="G83" s="24"/>
      <c r="H83" s="24"/>
      <c r="I83" s="24"/>
      <c r="J83" s="24"/>
      <c r="K83" s="24"/>
      <c r="L83" s="24"/>
      <c r="M83" s="24"/>
      <c r="N83" s="24"/>
      <c r="O83" s="24"/>
      <c r="P83" s="297">
        <f t="shared" si="2"/>
        <v>0</v>
      </c>
    </row>
    <row r="84" spans="1:16" ht="18" customHeight="1" x14ac:dyDescent="0.3">
      <c r="A84" s="151">
        <v>730</v>
      </c>
      <c r="B84" s="24"/>
      <c r="C84" s="289"/>
      <c r="D84" s="289"/>
      <c r="E84" s="24"/>
      <c r="F84" s="24"/>
      <c r="G84" s="24"/>
      <c r="H84" s="24"/>
      <c r="I84" s="24"/>
      <c r="J84" s="24"/>
      <c r="K84" s="24"/>
      <c r="L84" s="24"/>
      <c r="M84" s="24"/>
      <c r="N84" s="24"/>
      <c r="O84" s="24"/>
      <c r="P84" s="297">
        <f t="shared" si="2"/>
        <v>0</v>
      </c>
    </row>
    <row r="85" spans="1:16" ht="18" customHeight="1" x14ac:dyDescent="0.3">
      <c r="A85" s="151">
        <v>740</v>
      </c>
      <c r="B85" s="24"/>
      <c r="C85" s="289"/>
      <c r="D85" s="289"/>
      <c r="E85" s="24"/>
      <c r="F85" s="24"/>
      <c r="G85" s="24"/>
      <c r="H85" s="24"/>
      <c r="I85" s="24"/>
      <c r="J85" s="24"/>
      <c r="K85" s="24"/>
      <c r="L85" s="24"/>
      <c r="M85" s="24"/>
      <c r="N85" s="24"/>
      <c r="O85" s="24"/>
      <c r="P85" s="297">
        <f t="shared" si="2"/>
        <v>0</v>
      </c>
    </row>
    <row r="86" spans="1:16" ht="18" customHeight="1" x14ac:dyDescent="0.3">
      <c r="A86" s="151">
        <v>750</v>
      </c>
      <c r="B86" s="24"/>
      <c r="C86" s="289"/>
      <c r="D86" s="289"/>
      <c r="E86" s="24"/>
      <c r="F86" s="24"/>
      <c r="G86" s="24"/>
      <c r="H86" s="24"/>
      <c r="I86" s="24"/>
      <c r="J86" s="24"/>
      <c r="K86" s="24"/>
      <c r="L86" s="24"/>
      <c r="M86" s="24"/>
      <c r="N86" s="24"/>
      <c r="O86" s="24"/>
      <c r="P86" s="297">
        <f t="shared" si="2"/>
        <v>0</v>
      </c>
    </row>
    <row r="87" spans="1:16" ht="18" customHeight="1" x14ac:dyDescent="0.35">
      <c r="A87" s="151">
        <v>760</v>
      </c>
      <c r="B87" s="291" t="s">
        <v>1224</v>
      </c>
      <c r="C87" s="294"/>
      <c r="D87" s="295"/>
      <c r="E87" s="152"/>
      <c r="F87" s="755"/>
      <c r="G87" s="758"/>
      <c r="H87" s="633"/>
      <c r="I87" s="633"/>
      <c r="J87" s="633"/>
      <c r="K87" s="633"/>
      <c r="L87" s="633"/>
      <c r="M87" s="633"/>
      <c r="N87" s="633"/>
      <c r="O87" s="633"/>
      <c r="P87" s="627"/>
    </row>
    <row r="89" spans="1:16" s="298" customFormat="1" ht="15" customHeight="1" x14ac:dyDescent="0.35">
      <c r="A89" s="175" t="s">
        <v>1227</v>
      </c>
    </row>
    <row r="90" spans="1:16" s="298" customFormat="1" ht="15" customHeight="1" x14ac:dyDescent="0.35">
      <c r="A90" s="175" t="s">
        <v>1228</v>
      </c>
    </row>
    <row r="91" spans="1:16" s="298" customFormat="1" ht="15" customHeight="1" x14ac:dyDescent="0.35">
      <c r="A91" s="175" t="s">
        <v>1235</v>
      </c>
    </row>
  </sheetData>
  <mergeCells count="11">
    <mergeCell ref="A9:I9"/>
    <mergeCell ref="F87:P87"/>
    <mergeCell ref="J9:N9"/>
    <mergeCell ref="O9:O10"/>
    <mergeCell ref="P9:P10"/>
    <mergeCell ref="N6:P6"/>
    <mergeCell ref="N7:P7"/>
    <mergeCell ref="L6:M6"/>
    <mergeCell ref="L8:M8"/>
    <mergeCell ref="L7:M7"/>
    <mergeCell ref="N8:P8"/>
  </mergeCells>
  <pageMargins left="0.30208333333333331" right="0.25" top="0.35416666666666669" bottom="0.36458333333333331" header="0.29166666666666669" footer="0.29166666666666669"/>
  <pageSetup orientation="landscape" useFirstPageNumber="1"/>
  <headerFooter>
    <oddHeader>&amp;L&amp;"Aptos"&amp;10&amp;K7FAA39 | DNB PUBLIC |&amp;1#_x000D_</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ADD8E6"/>
  </sheetPr>
  <dimension ref="A1:I107"/>
  <sheetViews>
    <sheetView workbookViewId="0">
      <selection activeCell="B10" sqref="B10"/>
    </sheetView>
  </sheetViews>
  <sheetFormatPr defaultColWidth="9.08984375" defaultRowHeight="12.75" customHeight="1" x14ac:dyDescent="0.25"/>
  <cols>
    <col min="1" max="1" width="6.453125" style="54" customWidth="1"/>
    <col min="2" max="2" width="40.453125" style="54" customWidth="1"/>
    <col min="3" max="3" width="16.7265625" style="54" customWidth="1"/>
    <col min="4" max="4" width="13.26953125" style="54" customWidth="1"/>
    <col min="5" max="6" width="10.7265625" style="54" customWidth="1"/>
    <col min="7" max="9" width="13.26953125" style="54" customWidth="1"/>
    <col min="10" max="10" width="9.08984375" style="1" customWidth="1"/>
    <col min="11" max="16384" width="9.08984375" style="1"/>
  </cols>
  <sheetData>
    <row r="1" spans="1:9" ht="15.75" customHeight="1" x14ac:dyDescent="0.35">
      <c r="A1" s="5" t="s">
        <v>421</v>
      </c>
      <c r="I1" s="187" t="s">
        <v>1236</v>
      </c>
    </row>
    <row r="2" spans="1:9" ht="15.75" customHeight="1" x14ac:dyDescent="0.35">
      <c r="A2" s="5"/>
      <c r="D2" s="3"/>
      <c r="I2" s="187"/>
    </row>
    <row r="3" spans="1:9" ht="15.75" customHeight="1" x14ac:dyDescent="0.35">
      <c r="A3" s="5" t="s">
        <v>1</v>
      </c>
      <c r="D3" s="3"/>
      <c r="H3" s="299"/>
      <c r="I3" s="4" t="s">
        <v>1237</v>
      </c>
    </row>
    <row r="4" spans="1:9" ht="15.75" customHeight="1" x14ac:dyDescent="0.3">
      <c r="B4" s="67"/>
      <c r="C4" s="67"/>
      <c r="D4" s="67"/>
      <c r="F4" s="67"/>
      <c r="H4" s="299"/>
      <c r="I4" s="7" t="s">
        <v>2</v>
      </c>
    </row>
    <row r="5" spans="1:9" ht="15.75" customHeight="1" x14ac:dyDescent="0.35">
      <c r="A5" s="5" t="s">
        <v>3</v>
      </c>
      <c r="B5" s="67"/>
      <c r="C5" s="67"/>
      <c r="D5" s="67"/>
      <c r="E5" s="67"/>
      <c r="H5" s="2"/>
      <c r="I5" s="7" t="s">
        <v>4</v>
      </c>
    </row>
    <row r="6" spans="1:9" ht="18.75" customHeight="1" x14ac:dyDescent="0.25">
      <c r="A6" s="8"/>
      <c r="B6" s="3"/>
      <c r="C6" s="3"/>
      <c r="D6" s="552" t="s">
        <v>5</v>
      </c>
      <c r="E6" s="603"/>
      <c r="F6" s="673"/>
      <c r="G6" s="545"/>
      <c r="H6" s="764"/>
      <c r="I6" s="541"/>
    </row>
    <row r="7" spans="1:9" ht="18.75" customHeight="1" x14ac:dyDescent="0.25">
      <c r="B7" s="3"/>
      <c r="C7" s="3"/>
      <c r="D7" s="560" t="s">
        <v>6</v>
      </c>
      <c r="E7" s="603"/>
      <c r="F7" s="695"/>
      <c r="G7" s="545" t="str">
        <f>""</f>
        <v/>
      </c>
      <c r="H7" s="765"/>
      <c r="I7" s="541"/>
    </row>
    <row r="8" spans="1:9" ht="18.75" customHeight="1" x14ac:dyDescent="0.3">
      <c r="B8" s="169" t="s">
        <v>1238</v>
      </c>
      <c r="C8" s="300">
        <f>'SS 1B Capital'!F61</f>
        <v>0</v>
      </c>
      <c r="D8" s="560" t="s">
        <v>8</v>
      </c>
      <c r="E8" s="603"/>
      <c r="F8" s="695"/>
      <c r="G8" s="545"/>
      <c r="H8" s="765"/>
      <c r="I8" s="541"/>
    </row>
    <row r="9" spans="1:9" ht="12.75" customHeight="1" x14ac:dyDescent="0.3">
      <c r="A9" s="45"/>
      <c r="B9" s="287" t="s">
        <v>680</v>
      </c>
      <c r="C9" s="287"/>
      <c r="D9" s="86" t="s">
        <v>681</v>
      </c>
      <c r="E9" s="86" t="s">
        <v>1060</v>
      </c>
      <c r="F9" s="86" t="s">
        <v>1061</v>
      </c>
      <c r="G9" s="86" t="s">
        <v>1062</v>
      </c>
      <c r="H9" s="86" t="s">
        <v>1063</v>
      </c>
      <c r="I9" s="86" t="s">
        <v>1064</v>
      </c>
    </row>
    <row r="10" spans="1:9" ht="54.75" customHeight="1" x14ac:dyDescent="0.25">
      <c r="A10" s="766" t="s">
        <v>678</v>
      </c>
      <c r="B10" s="767" t="s">
        <v>1212</v>
      </c>
      <c r="C10" s="768"/>
      <c r="D10" s="766" t="s">
        <v>875</v>
      </c>
      <c r="E10" s="759" t="s">
        <v>1239</v>
      </c>
      <c r="F10" s="760"/>
      <c r="G10" s="771" t="s">
        <v>1240</v>
      </c>
      <c r="H10" s="771" t="s">
        <v>1241</v>
      </c>
      <c r="I10" s="771" t="s">
        <v>1242</v>
      </c>
    </row>
    <row r="11" spans="1:9" ht="12.75" customHeight="1" x14ac:dyDescent="0.3">
      <c r="A11" s="686"/>
      <c r="B11" s="769"/>
      <c r="C11" s="691"/>
      <c r="D11" s="614"/>
      <c r="E11" s="86" t="s">
        <v>1243</v>
      </c>
      <c r="F11" s="86" t="s">
        <v>1244</v>
      </c>
      <c r="G11" s="614"/>
      <c r="H11" s="614"/>
      <c r="I11" s="614"/>
    </row>
    <row r="12" spans="1:9" ht="12.75" customHeight="1" x14ac:dyDescent="0.3">
      <c r="A12" s="687"/>
      <c r="B12" s="770"/>
      <c r="C12" s="694"/>
      <c r="D12" s="687"/>
      <c r="E12" s="86" t="s">
        <v>1245</v>
      </c>
      <c r="F12" s="86" t="s">
        <v>1246</v>
      </c>
      <c r="G12" s="687"/>
      <c r="H12" s="687"/>
      <c r="I12" s="687"/>
    </row>
    <row r="13" spans="1:9" ht="17.25" customHeight="1" x14ac:dyDescent="0.3">
      <c r="A13" s="204">
        <v>10</v>
      </c>
      <c r="B13" s="252"/>
      <c r="C13" s="123"/>
      <c r="D13" s="24"/>
      <c r="E13" s="24"/>
      <c r="F13" s="24"/>
      <c r="G13" s="631"/>
      <c r="H13" s="24"/>
      <c r="I13" s="631"/>
    </row>
    <row r="14" spans="1:9" ht="17.25" customHeight="1" x14ac:dyDescent="0.3">
      <c r="A14" s="204">
        <v>20</v>
      </c>
      <c r="B14" s="252"/>
      <c r="C14" s="123"/>
      <c r="D14" s="24"/>
      <c r="E14" s="24"/>
      <c r="F14" s="24"/>
      <c r="G14" s="637"/>
      <c r="H14" s="24"/>
      <c r="I14" s="637"/>
    </row>
    <row r="15" spans="1:9" ht="17.25" customHeight="1" x14ac:dyDescent="0.3">
      <c r="A15" s="204">
        <v>30</v>
      </c>
      <c r="B15" s="252"/>
      <c r="C15" s="123"/>
      <c r="D15" s="24"/>
      <c r="E15" s="24"/>
      <c r="F15" s="24"/>
      <c r="G15" s="637"/>
      <c r="H15" s="24"/>
      <c r="I15" s="637"/>
    </row>
    <row r="16" spans="1:9" ht="17.25" customHeight="1" x14ac:dyDescent="0.3">
      <c r="A16" s="204">
        <v>40</v>
      </c>
      <c r="B16" s="252"/>
      <c r="C16" s="123"/>
      <c r="D16" s="24"/>
      <c r="E16" s="24"/>
      <c r="F16" s="24"/>
      <c r="G16" s="637"/>
      <c r="H16" s="24"/>
      <c r="I16" s="637"/>
    </row>
    <row r="17" spans="1:9" ht="17.25" customHeight="1" x14ac:dyDescent="0.3">
      <c r="A17" s="204">
        <v>50</v>
      </c>
      <c r="B17" s="252"/>
      <c r="C17" s="123"/>
      <c r="D17" s="24"/>
      <c r="E17" s="24"/>
      <c r="F17" s="24"/>
      <c r="G17" s="637"/>
      <c r="H17" s="24"/>
      <c r="I17" s="637"/>
    </row>
    <row r="18" spans="1:9" ht="17.25" customHeight="1" x14ac:dyDescent="0.3">
      <c r="A18" s="204">
        <v>60</v>
      </c>
      <c r="B18" s="252"/>
      <c r="C18" s="123"/>
      <c r="D18" s="24"/>
      <c r="E18" s="24"/>
      <c r="F18" s="24"/>
      <c r="G18" s="637"/>
      <c r="H18" s="24"/>
      <c r="I18" s="637"/>
    </row>
    <row r="19" spans="1:9" ht="17.25" customHeight="1" x14ac:dyDescent="0.3">
      <c r="A19" s="204">
        <v>70</v>
      </c>
      <c r="B19" s="252"/>
      <c r="C19" s="123"/>
      <c r="D19" s="24"/>
      <c r="E19" s="24"/>
      <c r="F19" s="24"/>
      <c r="G19" s="637"/>
      <c r="H19" s="24"/>
      <c r="I19" s="637"/>
    </row>
    <row r="20" spans="1:9" ht="17.25" customHeight="1" x14ac:dyDescent="0.3">
      <c r="A20" s="204">
        <v>80</v>
      </c>
      <c r="B20" s="252"/>
      <c r="C20" s="123"/>
      <c r="D20" s="24"/>
      <c r="E20" s="24"/>
      <c r="F20" s="24"/>
      <c r="G20" s="637"/>
      <c r="H20" s="24"/>
      <c r="I20" s="637"/>
    </row>
    <row r="21" spans="1:9" ht="17.25" customHeight="1" x14ac:dyDescent="0.3">
      <c r="A21" s="204">
        <v>90</v>
      </c>
      <c r="B21" s="252"/>
      <c r="C21" s="123"/>
      <c r="D21" s="24"/>
      <c r="E21" s="24"/>
      <c r="F21" s="24"/>
      <c r="G21" s="637"/>
      <c r="H21" s="24"/>
      <c r="I21" s="637"/>
    </row>
    <row r="22" spans="1:9" ht="17.25" customHeight="1" x14ac:dyDescent="0.3">
      <c r="A22" s="204">
        <v>100</v>
      </c>
      <c r="B22" s="252"/>
      <c r="C22" s="123"/>
      <c r="D22" s="24"/>
      <c r="E22" s="24"/>
      <c r="F22" s="24"/>
      <c r="G22" s="637"/>
      <c r="H22" s="24"/>
      <c r="I22" s="637"/>
    </row>
    <row r="23" spans="1:9" ht="17.25" customHeight="1" x14ac:dyDescent="0.3">
      <c r="A23" s="204">
        <v>110</v>
      </c>
      <c r="B23" s="252"/>
      <c r="C23" s="123"/>
      <c r="D23" s="24"/>
      <c r="E23" s="24"/>
      <c r="F23" s="24"/>
      <c r="G23" s="637"/>
      <c r="H23" s="24"/>
      <c r="I23" s="637"/>
    </row>
    <row r="24" spans="1:9" ht="17.25" customHeight="1" x14ac:dyDescent="0.3">
      <c r="A24" s="204">
        <v>120</v>
      </c>
      <c r="B24" s="252"/>
      <c r="C24" s="123"/>
      <c r="D24" s="24"/>
      <c r="E24" s="24"/>
      <c r="F24" s="24"/>
      <c r="G24" s="637"/>
      <c r="H24" s="24"/>
      <c r="I24" s="637"/>
    </row>
    <row r="25" spans="1:9" ht="17.25" customHeight="1" x14ac:dyDescent="0.3">
      <c r="A25" s="204">
        <v>130</v>
      </c>
      <c r="B25" s="252"/>
      <c r="C25" s="123"/>
      <c r="D25" s="24"/>
      <c r="E25" s="24"/>
      <c r="F25" s="24"/>
      <c r="G25" s="637"/>
      <c r="H25" s="24"/>
      <c r="I25" s="637"/>
    </row>
    <row r="26" spans="1:9" ht="17.25" customHeight="1" x14ac:dyDescent="0.3">
      <c r="A26" s="204">
        <v>140</v>
      </c>
      <c r="B26" s="252"/>
      <c r="C26" s="123"/>
      <c r="D26" s="24"/>
      <c r="E26" s="24"/>
      <c r="F26" s="24"/>
      <c r="G26" s="637"/>
      <c r="H26" s="24"/>
      <c r="I26" s="637"/>
    </row>
    <row r="27" spans="1:9" ht="17.25" customHeight="1" x14ac:dyDescent="0.3">
      <c r="A27" s="204">
        <v>150</v>
      </c>
      <c r="B27" s="252"/>
      <c r="C27" s="123"/>
      <c r="D27" s="24"/>
      <c r="E27" s="24"/>
      <c r="F27" s="24"/>
      <c r="G27" s="637"/>
      <c r="H27" s="24"/>
      <c r="I27" s="637"/>
    </row>
    <row r="28" spans="1:9" ht="17.25" customHeight="1" x14ac:dyDescent="0.3">
      <c r="A28" s="204">
        <v>160</v>
      </c>
      <c r="B28" s="252"/>
      <c r="C28" s="123"/>
      <c r="D28" s="24"/>
      <c r="E28" s="24"/>
      <c r="F28" s="24"/>
      <c r="G28" s="637"/>
      <c r="H28" s="24"/>
      <c r="I28" s="637"/>
    </row>
    <row r="29" spans="1:9" ht="17.25" customHeight="1" x14ac:dyDescent="0.3">
      <c r="A29" s="204">
        <v>170</v>
      </c>
      <c r="B29" s="252"/>
      <c r="C29" s="123"/>
      <c r="D29" s="24"/>
      <c r="E29" s="24"/>
      <c r="F29" s="24"/>
      <c r="G29" s="637"/>
      <c r="H29" s="24"/>
      <c r="I29" s="637"/>
    </row>
    <row r="30" spans="1:9" ht="17.25" customHeight="1" x14ac:dyDescent="0.3">
      <c r="A30" s="204">
        <v>180</v>
      </c>
      <c r="B30" s="252"/>
      <c r="C30" s="123"/>
      <c r="D30" s="24"/>
      <c r="E30" s="24"/>
      <c r="F30" s="24"/>
      <c r="G30" s="772"/>
      <c r="H30" s="24"/>
      <c r="I30" s="772"/>
    </row>
    <row r="31" spans="1:9" ht="17.25" customHeight="1" x14ac:dyDescent="0.3">
      <c r="A31" s="151">
        <v>190</v>
      </c>
      <c r="B31" s="252"/>
      <c r="C31" s="123"/>
      <c r="D31" s="24"/>
      <c r="E31" s="24"/>
      <c r="F31" s="24"/>
      <c r="G31" s="772"/>
      <c r="H31" s="24"/>
      <c r="I31" s="772"/>
    </row>
    <row r="32" spans="1:9" ht="17.25" customHeight="1" x14ac:dyDescent="0.3">
      <c r="A32" s="151">
        <v>200</v>
      </c>
      <c r="B32" s="252"/>
      <c r="C32" s="123"/>
      <c r="D32" s="24"/>
      <c r="E32" s="24"/>
      <c r="F32" s="24"/>
      <c r="G32" s="772"/>
      <c r="H32" s="24"/>
      <c r="I32" s="772"/>
    </row>
    <row r="33" spans="1:9" ht="17.25" customHeight="1" x14ac:dyDescent="0.3">
      <c r="A33" s="151">
        <v>210</v>
      </c>
      <c r="B33" s="252"/>
      <c r="C33" s="123"/>
      <c r="D33" s="24"/>
      <c r="E33" s="24"/>
      <c r="F33" s="24"/>
      <c r="G33" s="772"/>
      <c r="H33" s="24"/>
      <c r="I33" s="772"/>
    </row>
    <row r="34" spans="1:9" ht="17.25" customHeight="1" x14ac:dyDescent="0.3">
      <c r="A34" s="151">
        <v>220</v>
      </c>
      <c r="B34" s="252"/>
      <c r="C34" s="123"/>
      <c r="D34" s="24"/>
      <c r="E34" s="24"/>
      <c r="F34" s="24"/>
      <c r="G34" s="772"/>
      <c r="H34" s="24"/>
      <c r="I34" s="772"/>
    </row>
    <row r="35" spans="1:9" ht="17.25" customHeight="1" x14ac:dyDescent="0.3">
      <c r="A35" s="151">
        <v>230</v>
      </c>
      <c r="B35" s="252"/>
      <c r="C35" s="123"/>
      <c r="D35" s="24"/>
      <c r="E35" s="24"/>
      <c r="F35" s="24"/>
      <c r="G35" s="772"/>
      <c r="H35" s="24"/>
      <c r="I35" s="772"/>
    </row>
    <row r="36" spans="1:9" ht="17.25" customHeight="1" x14ac:dyDescent="0.3">
      <c r="A36" s="151">
        <v>240</v>
      </c>
      <c r="B36" s="252"/>
      <c r="C36" s="123"/>
      <c r="D36" s="24"/>
      <c r="E36" s="24"/>
      <c r="F36" s="24"/>
      <c r="G36" s="772"/>
      <c r="H36" s="24"/>
      <c r="I36" s="772"/>
    </row>
    <row r="37" spans="1:9" ht="17.25" customHeight="1" x14ac:dyDescent="0.3">
      <c r="A37" s="151">
        <v>250</v>
      </c>
      <c r="B37" s="252"/>
      <c r="C37" s="123"/>
      <c r="D37" s="24"/>
      <c r="E37" s="24"/>
      <c r="F37" s="24"/>
      <c r="G37" s="772"/>
      <c r="H37" s="24"/>
      <c r="I37" s="772"/>
    </row>
    <row r="38" spans="1:9" ht="17.25" customHeight="1" x14ac:dyDescent="0.3">
      <c r="A38" s="151">
        <v>260</v>
      </c>
      <c r="B38" s="252"/>
      <c r="C38" s="123"/>
      <c r="D38" s="24"/>
      <c r="E38" s="24"/>
      <c r="F38" s="24"/>
      <c r="G38" s="772"/>
      <c r="H38" s="24"/>
      <c r="I38" s="772"/>
    </row>
    <row r="39" spans="1:9" ht="17.25" customHeight="1" x14ac:dyDescent="0.3">
      <c r="A39" s="151">
        <v>270</v>
      </c>
      <c r="B39" s="252"/>
      <c r="C39" s="123"/>
      <c r="D39" s="24"/>
      <c r="E39" s="24"/>
      <c r="F39" s="24"/>
      <c r="G39" s="772"/>
      <c r="H39" s="24"/>
      <c r="I39" s="772"/>
    </row>
    <row r="40" spans="1:9" ht="17.25" customHeight="1" x14ac:dyDescent="0.3">
      <c r="A40" s="151">
        <v>280</v>
      </c>
      <c r="B40" s="252"/>
      <c r="C40" s="123"/>
      <c r="D40" s="24"/>
      <c r="E40" s="24"/>
      <c r="F40" s="24"/>
      <c r="G40" s="772"/>
      <c r="H40" s="24"/>
      <c r="I40" s="772"/>
    </row>
    <row r="41" spans="1:9" ht="17.25" customHeight="1" x14ac:dyDescent="0.3">
      <c r="A41" s="151">
        <v>290</v>
      </c>
      <c r="B41" s="252"/>
      <c r="C41" s="123"/>
      <c r="D41" s="24"/>
      <c r="E41" s="24"/>
      <c r="F41" s="24"/>
      <c r="G41" s="772"/>
      <c r="H41" s="24"/>
      <c r="I41" s="772"/>
    </row>
    <row r="42" spans="1:9" ht="17.25" customHeight="1" x14ac:dyDescent="0.3">
      <c r="A42" s="151">
        <v>300</v>
      </c>
      <c r="B42" s="252"/>
      <c r="C42" s="123"/>
      <c r="D42" s="24"/>
      <c r="E42" s="24"/>
      <c r="F42" s="24"/>
      <c r="G42" s="772"/>
      <c r="H42" s="24"/>
      <c r="I42" s="772"/>
    </row>
    <row r="43" spans="1:9" ht="17.25" customHeight="1" x14ac:dyDescent="0.3">
      <c r="A43" s="151">
        <v>310</v>
      </c>
      <c r="B43" s="252"/>
      <c r="C43" s="123"/>
      <c r="D43" s="24"/>
      <c r="E43" s="24"/>
      <c r="F43" s="24"/>
      <c r="G43" s="772"/>
      <c r="H43" s="24"/>
      <c r="I43" s="772"/>
    </row>
    <row r="44" spans="1:9" ht="17.25" customHeight="1" x14ac:dyDescent="0.3">
      <c r="A44" s="151">
        <v>320</v>
      </c>
      <c r="B44" s="252"/>
      <c r="C44" s="123"/>
      <c r="D44" s="24"/>
      <c r="E44" s="24"/>
      <c r="F44" s="24"/>
      <c r="G44" s="772"/>
      <c r="H44" s="24"/>
      <c r="I44" s="772"/>
    </row>
    <row r="45" spans="1:9" ht="17.25" customHeight="1" x14ac:dyDescent="0.3">
      <c r="A45" s="151">
        <v>330</v>
      </c>
      <c r="B45" s="252"/>
      <c r="C45" s="123"/>
      <c r="D45" s="24"/>
      <c r="E45" s="24"/>
      <c r="F45" s="24"/>
      <c r="G45" s="772"/>
      <c r="H45" s="24"/>
      <c r="I45" s="772"/>
    </row>
    <row r="46" spans="1:9" ht="17.25" customHeight="1" x14ac:dyDescent="0.3">
      <c r="A46" s="151">
        <v>340</v>
      </c>
      <c r="B46" s="252"/>
      <c r="C46" s="123"/>
      <c r="D46" s="24"/>
      <c r="E46" s="24"/>
      <c r="F46" s="24"/>
      <c r="G46" s="772"/>
      <c r="H46" s="24"/>
      <c r="I46" s="772"/>
    </row>
    <row r="47" spans="1:9" ht="17.25" customHeight="1" x14ac:dyDescent="0.3">
      <c r="A47" s="151">
        <v>350</v>
      </c>
      <c r="B47" s="252"/>
      <c r="C47" s="123"/>
      <c r="D47" s="24"/>
      <c r="E47" s="24"/>
      <c r="F47" s="24"/>
      <c r="G47" s="772"/>
      <c r="H47" s="24"/>
      <c r="I47" s="772"/>
    </row>
    <row r="48" spans="1:9" ht="17.25" customHeight="1" x14ac:dyDescent="0.3">
      <c r="A48" s="151">
        <v>360</v>
      </c>
      <c r="B48" s="252"/>
      <c r="C48" s="123"/>
      <c r="D48" s="24"/>
      <c r="E48" s="24"/>
      <c r="F48" s="24"/>
      <c r="G48" s="772"/>
      <c r="H48" s="24"/>
      <c r="I48" s="772"/>
    </row>
    <row r="49" spans="1:9" ht="17.25" customHeight="1" x14ac:dyDescent="0.3">
      <c r="A49" s="151">
        <v>370</v>
      </c>
      <c r="B49" s="252"/>
      <c r="C49" s="123"/>
      <c r="D49" s="24"/>
      <c r="E49" s="24"/>
      <c r="F49" s="24"/>
      <c r="G49" s="772"/>
      <c r="H49" s="24"/>
      <c r="I49" s="772"/>
    </row>
    <row r="50" spans="1:9" ht="17.25" customHeight="1" x14ac:dyDescent="0.3">
      <c r="A50" s="151">
        <v>380</v>
      </c>
      <c r="B50" s="252"/>
      <c r="C50" s="45"/>
      <c r="D50" s="301"/>
      <c r="E50" s="301"/>
      <c r="F50" s="301"/>
      <c r="G50" s="772"/>
      <c r="H50" s="301"/>
      <c r="I50" s="772"/>
    </row>
    <row r="51" spans="1:9" ht="17.25" customHeight="1" x14ac:dyDescent="0.3">
      <c r="A51" s="151">
        <v>390</v>
      </c>
      <c r="B51" s="252"/>
      <c r="C51" s="45"/>
      <c r="D51" s="301"/>
      <c r="E51" s="301"/>
      <c r="F51" s="301"/>
      <c r="G51" s="772"/>
      <c r="H51" s="301"/>
      <c r="I51" s="772"/>
    </row>
    <row r="52" spans="1:9" ht="17.25" customHeight="1" x14ac:dyDescent="0.3">
      <c r="A52" s="151">
        <v>400</v>
      </c>
      <c r="B52" s="252"/>
      <c r="C52" s="45"/>
      <c r="D52" s="301"/>
      <c r="E52" s="301"/>
      <c r="F52" s="301"/>
      <c r="G52" s="772"/>
      <c r="H52" s="301"/>
      <c r="I52" s="772"/>
    </row>
    <row r="53" spans="1:9" ht="17.25" customHeight="1" x14ac:dyDescent="0.3">
      <c r="A53" s="151">
        <v>410</v>
      </c>
      <c r="B53" s="252"/>
      <c r="C53" s="45"/>
      <c r="D53" s="301"/>
      <c r="E53" s="301"/>
      <c r="F53" s="301"/>
      <c r="G53" s="772"/>
      <c r="H53" s="301"/>
      <c r="I53" s="772"/>
    </row>
    <row r="54" spans="1:9" ht="17.25" customHeight="1" x14ac:dyDescent="0.3">
      <c r="A54" s="151">
        <v>420</v>
      </c>
      <c r="B54" s="252"/>
      <c r="C54" s="45"/>
      <c r="D54" s="301"/>
      <c r="E54" s="301"/>
      <c r="F54" s="301"/>
      <c r="G54" s="772"/>
      <c r="H54" s="301"/>
      <c r="I54" s="772"/>
    </row>
    <row r="55" spans="1:9" ht="17.25" customHeight="1" x14ac:dyDescent="0.3">
      <c r="A55" s="151">
        <v>430</v>
      </c>
      <c r="B55" s="252"/>
      <c r="C55" s="45"/>
      <c r="D55" s="301"/>
      <c r="E55" s="301"/>
      <c r="F55" s="301"/>
      <c r="G55" s="772"/>
      <c r="H55" s="301"/>
      <c r="I55" s="772"/>
    </row>
    <row r="56" spans="1:9" ht="17.25" customHeight="1" x14ac:dyDescent="0.3">
      <c r="A56" s="151">
        <v>440</v>
      </c>
      <c r="B56" s="252"/>
      <c r="C56" s="45"/>
      <c r="D56" s="301"/>
      <c r="E56" s="301"/>
      <c r="F56" s="301"/>
      <c r="G56" s="772"/>
      <c r="H56" s="301"/>
      <c r="I56" s="772"/>
    </row>
    <row r="57" spans="1:9" ht="17.25" customHeight="1" x14ac:dyDescent="0.3">
      <c r="A57" s="151">
        <v>450</v>
      </c>
      <c r="B57" s="252"/>
      <c r="C57" s="45"/>
      <c r="D57" s="301"/>
      <c r="E57" s="301"/>
      <c r="F57" s="301"/>
      <c r="G57" s="772"/>
      <c r="H57" s="301"/>
      <c r="I57" s="772"/>
    </row>
    <row r="58" spans="1:9" ht="17.25" customHeight="1" x14ac:dyDescent="0.3">
      <c r="A58" s="151">
        <v>460</v>
      </c>
      <c r="B58" s="252"/>
      <c r="C58" s="45"/>
      <c r="D58" s="301"/>
      <c r="E58" s="301"/>
      <c r="F58" s="301"/>
      <c r="G58" s="772"/>
      <c r="H58" s="301"/>
      <c r="I58" s="772"/>
    </row>
    <row r="59" spans="1:9" ht="17.25" customHeight="1" x14ac:dyDescent="0.3">
      <c r="A59" s="151">
        <v>470</v>
      </c>
      <c r="B59" s="252"/>
      <c r="C59" s="45"/>
      <c r="D59" s="301"/>
      <c r="E59" s="301"/>
      <c r="F59" s="301"/>
      <c r="G59" s="772"/>
      <c r="H59" s="301"/>
      <c r="I59" s="772"/>
    </row>
    <row r="60" spans="1:9" ht="17.25" customHeight="1" x14ac:dyDescent="0.3">
      <c r="A60" s="151">
        <v>480</v>
      </c>
      <c r="B60" s="252"/>
      <c r="C60" s="45"/>
      <c r="D60" s="301"/>
      <c r="E60" s="301"/>
      <c r="F60" s="301"/>
      <c r="G60" s="772"/>
      <c r="H60" s="301"/>
      <c r="I60" s="772"/>
    </row>
    <row r="61" spans="1:9" ht="17.25" customHeight="1" x14ac:dyDescent="0.3">
      <c r="A61" s="151">
        <v>490</v>
      </c>
      <c r="B61" s="252"/>
      <c r="C61" s="45"/>
      <c r="D61" s="301"/>
      <c r="E61" s="301"/>
      <c r="F61" s="301"/>
      <c r="G61" s="772"/>
      <c r="H61" s="301"/>
      <c r="I61" s="772"/>
    </row>
    <row r="62" spans="1:9" ht="17.25" customHeight="1" x14ac:dyDescent="0.3">
      <c r="A62" s="151">
        <v>500</v>
      </c>
      <c r="B62" s="252"/>
      <c r="C62" s="45"/>
      <c r="D62" s="301"/>
      <c r="E62" s="301"/>
      <c r="F62" s="301"/>
      <c r="G62" s="772"/>
      <c r="H62" s="301"/>
      <c r="I62" s="772"/>
    </row>
    <row r="63" spans="1:9" ht="17.25" customHeight="1" x14ac:dyDescent="0.3">
      <c r="A63" s="151">
        <v>510</v>
      </c>
      <c r="B63" s="252"/>
      <c r="C63" s="45"/>
      <c r="D63" s="301"/>
      <c r="E63" s="301"/>
      <c r="F63" s="301"/>
      <c r="G63" s="772"/>
      <c r="H63" s="301"/>
      <c r="I63" s="772"/>
    </row>
    <row r="64" spans="1:9" ht="17.25" customHeight="1" x14ac:dyDescent="0.3">
      <c r="A64" s="151">
        <v>520</v>
      </c>
      <c r="B64" s="252"/>
      <c r="C64" s="45"/>
      <c r="D64" s="301"/>
      <c r="E64" s="301"/>
      <c r="F64" s="301"/>
      <c r="G64" s="772"/>
      <c r="H64" s="301"/>
      <c r="I64" s="772"/>
    </row>
    <row r="65" spans="1:9" ht="17.25" customHeight="1" x14ac:dyDescent="0.3">
      <c r="A65" s="151">
        <v>530</v>
      </c>
      <c r="B65" s="252"/>
      <c r="C65" s="45"/>
      <c r="D65" s="301"/>
      <c r="E65" s="301"/>
      <c r="F65" s="301"/>
      <c r="G65" s="772"/>
      <c r="H65" s="301"/>
      <c r="I65" s="772"/>
    </row>
    <row r="66" spans="1:9" ht="17.25" customHeight="1" x14ac:dyDescent="0.3">
      <c r="A66" s="151">
        <v>540</v>
      </c>
      <c r="B66" s="252"/>
      <c r="C66" s="45"/>
      <c r="D66" s="301"/>
      <c r="E66" s="301"/>
      <c r="F66" s="301"/>
      <c r="G66" s="772"/>
      <c r="H66" s="301"/>
      <c r="I66" s="772"/>
    </row>
    <row r="67" spans="1:9" ht="17.25" customHeight="1" x14ac:dyDescent="0.3">
      <c r="A67" s="151">
        <v>550</v>
      </c>
      <c r="B67" s="252"/>
      <c r="C67" s="45"/>
      <c r="D67" s="301"/>
      <c r="E67" s="301"/>
      <c r="F67" s="301"/>
      <c r="G67" s="772"/>
      <c r="H67" s="301"/>
      <c r="I67" s="772"/>
    </row>
    <row r="68" spans="1:9" ht="17.25" customHeight="1" x14ac:dyDescent="0.3">
      <c r="A68" s="151">
        <v>560</v>
      </c>
      <c r="B68" s="252"/>
      <c r="C68" s="45"/>
      <c r="D68" s="301"/>
      <c r="E68" s="301"/>
      <c r="F68" s="301"/>
      <c r="G68" s="772"/>
      <c r="H68" s="301"/>
      <c r="I68" s="772"/>
    </row>
    <row r="69" spans="1:9" ht="17.25" customHeight="1" x14ac:dyDescent="0.3">
      <c r="A69" s="151">
        <v>570</v>
      </c>
      <c r="B69" s="252"/>
      <c r="C69" s="45"/>
      <c r="D69" s="301"/>
      <c r="E69" s="301"/>
      <c r="F69" s="301"/>
      <c r="G69" s="772"/>
      <c r="H69" s="301"/>
      <c r="I69" s="772"/>
    </row>
    <row r="70" spans="1:9" ht="17.25" customHeight="1" x14ac:dyDescent="0.3">
      <c r="A70" s="151">
        <v>580</v>
      </c>
      <c r="B70" s="252"/>
      <c r="C70" s="45"/>
      <c r="D70" s="301"/>
      <c r="E70" s="301"/>
      <c r="F70" s="301"/>
      <c r="G70" s="772"/>
      <c r="H70" s="301"/>
      <c r="I70" s="772"/>
    </row>
    <row r="71" spans="1:9" ht="17.25" customHeight="1" x14ac:dyDescent="0.3">
      <c r="A71" s="302">
        <v>590</v>
      </c>
      <c r="B71" s="252"/>
      <c r="C71" s="45"/>
      <c r="D71" s="301"/>
      <c r="E71" s="301"/>
      <c r="F71" s="301"/>
      <c r="G71" s="772"/>
      <c r="H71" s="301"/>
      <c r="I71" s="772"/>
    </row>
    <row r="72" spans="1:9" ht="17.25" customHeight="1" x14ac:dyDescent="0.3">
      <c r="A72" s="302">
        <v>600</v>
      </c>
      <c r="B72" s="252"/>
      <c r="C72" s="45"/>
      <c r="D72" s="301"/>
      <c r="E72" s="301"/>
      <c r="F72" s="301"/>
      <c r="G72" s="772"/>
      <c r="H72" s="301"/>
      <c r="I72" s="772"/>
    </row>
    <row r="73" spans="1:9" ht="17.25" customHeight="1" x14ac:dyDescent="0.3">
      <c r="A73" s="302">
        <v>610</v>
      </c>
      <c r="B73" s="252"/>
      <c r="C73" s="45"/>
      <c r="D73" s="301"/>
      <c r="E73" s="301"/>
      <c r="F73" s="301"/>
      <c r="G73" s="772"/>
      <c r="H73" s="301"/>
      <c r="I73" s="772"/>
    </row>
    <row r="74" spans="1:9" ht="17.25" customHeight="1" x14ac:dyDescent="0.3">
      <c r="A74" s="302">
        <v>620</v>
      </c>
      <c r="B74" s="252"/>
      <c r="C74" s="45"/>
      <c r="D74" s="301"/>
      <c r="E74" s="301"/>
      <c r="F74" s="301"/>
      <c r="G74" s="772"/>
      <c r="H74" s="301"/>
      <c r="I74" s="772"/>
    </row>
    <row r="75" spans="1:9" ht="17.25" customHeight="1" x14ac:dyDescent="0.3">
      <c r="A75" s="302">
        <v>630</v>
      </c>
      <c r="B75" s="252"/>
      <c r="C75" s="45"/>
      <c r="D75" s="301"/>
      <c r="E75" s="301"/>
      <c r="F75" s="301"/>
      <c r="G75" s="772"/>
      <c r="H75" s="301"/>
      <c r="I75" s="772"/>
    </row>
    <row r="76" spans="1:9" ht="17.25" customHeight="1" x14ac:dyDescent="0.3">
      <c r="A76" s="302">
        <v>640</v>
      </c>
      <c r="B76" s="252"/>
      <c r="C76" s="45"/>
      <c r="D76" s="301"/>
      <c r="E76" s="301"/>
      <c r="F76" s="301"/>
      <c r="G76" s="772"/>
      <c r="H76" s="301"/>
      <c r="I76" s="772"/>
    </row>
    <row r="77" spans="1:9" ht="17.25" customHeight="1" x14ac:dyDescent="0.3">
      <c r="A77" s="302">
        <v>650</v>
      </c>
      <c r="B77" s="252"/>
      <c r="C77" s="45"/>
      <c r="D77" s="301"/>
      <c r="E77" s="301"/>
      <c r="F77" s="301"/>
      <c r="G77" s="772"/>
      <c r="H77" s="301"/>
      <c r="I77" s="772"/>
    </row>
    <row r="78" spans="1:9" ht="17.25" customHeight="1" x14ac:dyDescent="0.3">
      <c r="A78" s="302">
        <v>660</v>
      </c>
      <c r="B78" s="252"/>
      <c r="C78" s="45"/>
      <c r="D78" s="301"/>
      <c r="E78" s="301"/>
      <c r="F78" s="301"/>
      <c r="G78" s="772"/>
      <c r="H78" s="301"/>
      <c r="I78" s="772"/>
    </row>
    <row r="79" spans="1:9" ht="17.25" customHeight="1" x14ac:dyDescent="0.3">
      <c r="A79" s="302">
        <v>670</v>
      </c>
      <c r="B79" s="252"/>
      <c r="C79" s="45"/>
      <c r="D79" s="301"/>
      <c r="E79" s="301"/>
      <c r="F79" s="301"/>
      <c r="G79" s="772"/>
      <c r="H79" s="301"/>
      <c r="I79" s="772"/>
    </row>
    <row r="80" spans="1:9" ht="17.25" customHeight="1" x14ac:dyDescent="0.3">
      <c r="A80" s="302">
        <v>680</v>
      </c>
      <c r="B80" s="252"/>
      <c r="C80" s="45"/>
      <c r="D80" s="301"/>
      <c r="E80" s="301"/>
      <c r="F80" s="301"/>
      <c r="G80" s="772"/>
      <c r="H80" s="301"/>
      <c r="I80" s="772"/>
    </row>
    <row r="81" spans="1:9" ht="17.25" customHeight="1" x14ac:dyDescent="0.3">
      <c r="A81" s="302">
        <v>690</v>
      </c>
      <c r="B81" s="252"/>
      <c r="C81" s="45"/>
      <c r="D81" s="301"/>
      <c r="E81" s="301"/>
      <c r="F81" s="301"/>
      <c r="G81" s="772"/>
      <c r="H81" s="301"/>
      <c r="I81" s="772"/>
    </row>
    <row r="82" spans="1:9" ht="17.25" customHeight="1" x14ac:dyDescent="0.3">
      <c r="A82" s="302">
        <v>700</v>
      </c>
      <c r="B82" s="252"/>
      <c r="C82" s="45"/>
      <c r="D82" s="301"/>
      <c r="E82" s="301"/>
      <c r="F82" s="301"/>
      <c r="G82" s="772"/>
      <c r="H82" s="301"/>
      <c r="I82" s="772"/>
    </row>
    <row r="83" spans="1:9" ht="17.25" customHeight="1" x14ac:dyDescent="0.3">
      <c r="A83" s="302">
        <v>710</v>
      </c>
      <c r="B83" s="252"/>
      <c r="C83" s="45"/>
      <c r="D83" s="301"/>
      <c r="E83" s="301"/>
      <c r="F83" s="301"/>
      <c r="G83" s="772"/>
      <c r="H83" s="301"/>
      <c r="I83" s="772"/>
    </row>
    <row r="84" spans="1:9" ht="17.25" customHeight="1" x14ac:dyDescent="0.3">
      <c r="A84" s="302">
        <v>720</v>
      </c>
      <c r="B84" s="252"/>
      <c r="C84" s="45"/>
      <c r="D84" s="301"/>
      <c r="E84" s="301"/>
      <c r="F84" s="301"/>
      <c r="G84" s="772"/>
      <c r="H84" s="301"/>
      <c r="I84" s="772"/>
    </row>
    <row r="85" spans="1:9" ht="17.25" customHeight="1" x14ac:dyDescent="0.3">
      <c r="A85" s="302">
        <v>730</v>
      </c>
      <c r="B85" s="252"/>
      <c r="C85" s="45"/>
      <c r="D85" s="301"/>
      <c r="E85" s="301"/>
      <c r="F85" s="301"/>
      <c r="G85" s="772"/>
      <c r="H85" s="301"/>
      <c r="I85" s="772"/>
    </row>
    <row r="86" spans="1:9" ht="17.25" customHeight="1" x14ac:dyDescent="0.3">
      <c r="A86" s="302">
        <v>740</v>
      </c>
      <c r="B86" s="252"/>
      <c r="C86" s="45"/>
      <c r="D86" s="301"/>
      <c r="E86" s="301"/>
      <c r="F86" s="301"/>
      <c r="G86" s="772"/>
      <c r="H86" s="301"/>
      <c r="I86" s="772"/>
    </row>
    <row r="87" spans="1:9" ht="17.25" customHeight="1" x14ac:dyDescent="0.3">
      <c r="A87" s="302">
        <v>750</v>
      </c>
      <c r="B87" s="252"/>
      <c r="C87" s="45"/>
      <c r="D87" s="301"/>
      <c r="E87" s="301"/>
      <c r="F87" s="301"/>
      <c r="G87" s="772"/>
      <c r="H87" s="301"/>
      <c r="I87" s="772"/>
    </row>
    <row r="88" spans="1:9" ht="17.25" customHeight="1" x14ac:dyDescent="0.3">
      <c r="A88" s="302">
        <v>760</v>
      </c>
      <c r="B88" s="252"/>
      <c r="C88" s="45"/>
      <c r="D88" s="301"/>
      <c r="E88" s="301"/>
      <c r="F88" s="301"/>
      <c r="G88" s="772"/>
      <c r="H88" s="301"/>
      <c r="I88" s="772"/>
    </row>
    <row r="89" spans="1:9" ht="17.25" customHeight="1" x14ac:dyDescent="0.3">
      <c r="A89" s="302">
        <v>770</v>
      </c>
      <c r="B89" s="252"/>
      <c r="C89" s="45"/>
      <c r="D89" s="301"/>
      <c r="E89" s="301"/>
      <c r="F89" s="301"/>
      <c r="G89" s="772"/>
      <c r="H89" s="301"/>
      <c r="I89" s="772"/>
    </row>
    <row r="90" spans="1:9" ht="17.25" customHeight="1" x14ac:dyDescent="0.3">
      <c r="A90" s="302">
        <v>780</v>
      </c>
      <c r="B90" s="252"/>
      <c r="C90" s="45"/>
      <c r="D90" s="301"/>
      <c r="E90" s="301"/>
      <c r="F90" s="301"/>
      <c r="G90" s="772"/>
      <c r="H90" s="301"/>
      <c r="I90" s="772"/>
    </row>
    <row r="91" spans="1:9" ht="17.25" customHeight="1" x14ac:dyDescent="0.3">
      <c r="A91" s="302">
        <v>790</v>
      </c>
      <c r="B91" s="252"/>
      <c r="C91" s="45"/>
      <c r="D91" s="301"/>
      <c r="E91" s="301"/>
      <c r="F91" s="301"/>
      <c r="G91" s="772"/>
      <c r="H91" s="301"/>
      <c r="I91" s="772"/>
    </row>
    <row r="92" spans="1:9" ht="17.25" customHeight="1" x14ac:dyDescent="0.3">
      <c r="A92" s="302">
        <v>800</v>
      </c>
      <c r="B92" s="252"/>
      <c r="C92" s="45"/>
      <c r="D92" s="301"/>
      <c r="E92" s="301"/>
      <c r="F92" s="301"/>
      <c r="G92" s="772"/>
      <c r="H92" s="301"/>
      <c r="I92" s="772"/>
    </row>
    <row r="93" spans="1:9" ht="17.25" customHeight="1" x14ac:dyDescent="0.3">
      <c r="A93" s="302">
        <v>810</v>
      </c>
      <c r="B93" s="252"/>
      <c r="C93" s="45"/>
      <c r="D93" s="301"/>
      <c r="E93" s="301"/>
      <c r="F93" s="301"/>
      <c r="G93" s="772"/>
      <c r="H93" s="301"/>
      <c r="I93" s="772"/>
    </row>
    <row r="94" spans="1:9" ht="17.25" customHeight="1" x14ac:dyDescent="0.3">
      <c r="A94" s="302">
        <v>820</v>
      </c>
      <c r="B94" s="252"/>
      <c r="C94" s="45"/>
      <c r="D94" s="301"/>
      <c r="E94" s="301"/>
      <c r="F94" s="301"/>
      <c r="G94" s="772"/>
      <c r="H94" s="301"/>
      <c r="I94" s="772"/>
    </row>
    <row r="95" spans="1:9" ht="17.25" customHeight="1" x14ac:dyDescent="0.3">
      <c r="A95" s="302">
        <v>830</v>
      </c>
      <c r="B95" s="252"/>
      <c r="C95" s="45"/>
      <c r="D95" s="301"/>
      <c r="E95" s="301"/>
      <c r="F95" s="301"/>
      <c r="G95" s="772"/>
      <c r="H95" s="301"/>
      <c r="I95" s="772"/>
    </row>
    <row r="96" spans="1:9" ht="17.25" customHeight="1" x14ac:dyDescent="0.3">
      <c r="A96" s="302">
        <v>840</v>
      </c>
      <c r="B96" s="252"/>
      <c r="C96" s="45"/>
      <c r="D96" s="301"/>
      <c r="E96" s="301"/>
      <c r="F96" s="301"/>
      <c r="G96" s="772"/>
      <c r="H96" s="301"/>
      <c r="I96" s="772"/>
    </row>
    <row r="97" spans="1:9" ht="17.25" customHeight="1" x14ac:dyDescent="0.3">
      <c r="A97" s="302">
        <v>850</v>
      </c>
      <c r="B97" s="252"/>
      <c r="C97" s="45"/>
      <c r="D97" s="301"/>
      <c r="E97" s="301"/>
      <c r="F97" s="301"/>
      <c r="G97" s="772"/>
      <c r="H97" s="301"/>
      <c r="I97" s="772"/>
    </row>
    <row r="98" spans="1:9" ht="17.25" customHeight="1" x14ac:dyDescent="0.3">
      <c r="A98" s="302">
        <v>860</v>
      </c>
      <c r="B98" s="252"/>
      <c r="C98" s="45"/>
      <c r="D98" s="301"/>
      <c r="E98" s="301"/>
      <c r="F98" s="301"/>
      <c r="G98" s="772"/>
      <c r="H98" s="301"/>
      <c r="I98" s="772"/>
    </row>
    <row r="99" spans="1:9" ht="17.25" customHeight="1" x14ac:dyDescent="0.3">
      <c r="A99" s="302">
        <v>870</v>
      </c>
      <c r="B99" s="252"/>
      <c r="C99" s="45"/>
      <c r="D99" s="301"/>
      <c r="E99" s="301"/>
      <c r="F99" s="301"/>
      <c r="G99" s="772"/>
      <c r="H99" s="301"/>
      <c r="I99" s="772"/>
    </row>
    <row r="100" spans="1:9" ht="17.25" customHeight="1" x14ac:dyDescent="0.3">
      <c r="A100" s="302">
        <v>880</v>
      </c>
      <c r="B100" s="252"/>
      <c r="C100" s="45"/>
      <c r="D100" s="24"/>
      <c r="E100" s="24"/>
      <c r="F100" s="24"/>
      <c r="G100" s="772"/>
      <c r="H100" s="24"/>
      <c r="I100" s="772"/>
    </row>
    <row r="101" spans="1:9" ht="26.25" customHeight="1" x14ac:dyDescent="0.25">
      <c r="A101" s="161">
        <v>890</v>
      </c>
      <c r="B101" s="761" t="s">
        <v>1247</v>
      </c>
      <c r="C101" s="633"/>
      <c r="D101" s="627"/>
      <c r="E101" s="28">
        <f>SUM(E13:E100)</f>
        <v>0</v>
      </c>
      <c r="F101" s="28">
        <f>SUM(F13:F100)</f>
        <v>0</v>
      </c>
      <c r="G101" s="772"/>
      <c r="H101" s="28">
        <f>SUM(H13:H100)</f>
        <v>0</v>
      </c>
      <c r="I101" s="772"/>
    </row>
    <row r="102" spans="1:9" ht="22.5" customHeight="1" x14ac:dyDescent="0.25">
      <c r="A102" s="161">
        <v>900</v>
      </c>
      <c r="B102" s="9" t="s">
        <v>1248</v>
      </c>
      <c r="C102" s="10"/>
      <c r="D102" s="10"/>
      <c r="E102" s="28">
        <f>C8*0.4</f>
        <v>0</v>
      </c>
      <c r="F102" s="28">
        <f>$C$8*0.2</f>
        <v>0</v>
      </c>
      <c r="G102" s="773"/>
      <c r="H102" s="152"/>
      <c r="I102" s="772"/>
    </row>
    <row r="103" spans="1:9" ht="29.25" customHeight="1" x14ac:dyDescent="0.25">
      <c r="A103" s="161">
        <v>910</v>
      </c>
      <c r="B103" s="761" t="s">
        <v>1249</v>
      </c>
      <c r="C103" s="762"/>
      <c r="D103" s="763"/>
      <c r="E103" s="28">
        <f>IF(E101&gt;E102,E101-E102,0)</f>
        <v>0</v>
      </c>
      <c r="F103" s="28">
        <f>IF(F101&gt;F102,F101-F102,0)</f>
        <v>0</v>
      </c>
      <c r="G103" s="28">
        <f>SUM(E103:F103)</f>
        <v>0</v>
      </c>
      <c r="H103" s="152"/>
      <c r="I103" s="773"/>
    </row>
    <row r="104" spans="1:9" ht="21.75" customHeight="1" x14ac:dyDescent="0.25">
      <c r="A104" s="161">
        <v>920</v>
      </c>
      <c r="B104" s="303" t="s">
        <v>1250</v>
      </c>
      <c r="C104" s="152"/>
      <c r="D104" s="152"/>
      <c r="E104" s="152"/>
      <c r="F104" s="152"/>
      <c r="G104" s="166"/>
      <c r="H104" s="152"/>
      <c r="I104" s="28">
        <f>IF(G103-H101&lt;=0,0,G103-H101)</f>
        <v>0</v>
      </c>
    </row>
    <row r="105" spans="1:9" ht="21.75" customHeight="1" x14ac:dyDescent="0.25">
      <c r="A105" s="161">
        <v>930</v>
      </c>
      <c r="B105" s="303" t="s">
        <v>1251</v>
      </c>
      <c r="C105" s="152"/>
      <c r="D105" s="152"/>
      <c r="E105" s="152"/>
      <c r="F105" s="152"/>
      <c r="G105" s="152"/>
      <c r="H105" s="152"/>
      <c r="I105" s="28">
        <f>I104*1000%</f>
        <v>0</v>
      </c>
    </row>
    <row r="107" spans="1:9" ht="15" customHeight="1" x14ac:dyDescent="0.35">
      <c r="A107" s="245" t="s">
        <v>1227</v>
      </c>
    </row>
  </sheetData>
  <mergeCells count="17">
    <mergeCell ref="A10:A12"/>
    <mergeCell ref="B10:C12"/>
    <mergeCell ref="D10:D12"/>
    <mergeCell ref="G10:G12"/>
    <mergeCell ref="H10:H12"/>
    <mergeCell ref="E10:F10"/>
    <mergeCell ref="B101:D101"/>
    <mergeCell ref="B103:D103"/>
    <mergeCell ref="G6:I6"/>
    <mergeCell ref="G7:I7"/>
    <mergeCell ref="G8:I8"/>
    <mergeCell ref="D6:F6"/>
    <mergeCell ref="D7:F7"/>
    <mergeCell ref="D8:F8"/>
    <mergeCell ref="I10:I12"/>
    <mergeCell ref="G13:G102"/>
    <mergeCell ref="I13:I103"/>
  </mergeCells>
  <pageMargins left="0.21875" right="0.23958333333333334" top="0.39583333333333331" bottom="0.34375" header="0.29166666666666669" footer="0.29166666666666669"/>
  <pageSetup orientation="landscape" useFirstPageNumber="1"/>
  <headerFooter>
    <oddHeader>&amp;L&amp;"Aptos"&amp;10&amp;K7FAA39 | DNB PUBLIC |&amp;1#_x000D_</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ADD8E6"/>
  </sheetPr>
  <dimension ref="A1:G54"/>
  <sheetViews>
    <sheetView workbookViewId="0">
      <selection activeCell="B10" sqref="B10"/>
    </sheetView>
  </sheetViews>
  <sheetFormatPr defaultColWidth="9.08984375" defaultRowHeight="12.75" customHeight="1" x14ac:dyDescent="0.25"/>
  <cols>
    <col min="1" max="1" width="5" style="54" customWidth="1"/>
    <col min="2" max="2" width="61.453125" style="54" customWidth="1"/>
    <col min="3" max="3" width="13.81640625" style="54" customWidth="1"/>
    <col min="4" max="4" width="13.453125" style="54" customWidth="1"/>
    <col min="5" max="5" width="11.26953125" style="54" customWidth="1"/>
    <col min="6" max="7" width="12.7265625" style="54" customWidth="1"/>
    <col min="8" max="8" width="9.08984375" style="1" customWidth="1"/>
    <col min="9" max="16384" width="9.08984375" style="1"/>
  </cols>
  <sheetData>
    <row r="1" spans="1:7" ht="15.75" customHeight="1" x14ac:dyDescent="0.35">
      <c r="A1" s="5" t="s">
        <v>421</v>
      </c>
      <c r="G1" s="84" t="s">
        <v>1252</v>
      </c>
    </row>
    <row r="2" spans="1:7" ht="15.75" customHeight="1" x14ac:dyDescent="0.35">
      <c r="A2" s="5"/>
      <c r="C2" s="3"/>
      <c r="G2" s="187"/>
    </row>
    <row r="3" spans="1:7" ht="15.75" customHeight="1" x14ac:dyDescent="0.35">
      <c r="A3" s="5" t="s">
        <v>1</v>
      </c>
      <c r="C3" s="776" t="s">
        <v>1237</v>
      </c>
      <c r="D3" s="710" t="s">
        <v>1237</v>
      </c>
      <c r="E3" s="710"/>
      <c r="F3" s="710"/>
      <c r="G3" s="723" t="s">
        <v>1237</v>
      </c>
    </row>
    <row r="4" spans="1:7" ht="15.75" customHeight="1" x14ac:dyDescent="0.3">
      <c r="B4" s="67"/>
      <c r="C4" s="67"/>
      <c r="E4" s="67"/>
      <c r="G4" s="7" t="s">
        <v>2</v>
      </c>
    </row>
    <row r="5" spans="1:7" ht="15.75" customHeight="1" x14ac:dyDescent="0.35">
      <c r="A5" s="5" t="s">
        <v>3</v>
      </c>
      <c r="B5" s="67"/>
      <c r="C5" s="67"/>
      <c r="D5" s="67"/>
      <c r="G5" s="7" t="s">
        <v>4</v>
      </c>
    </row>
    <row r="6" spans="1:7" ht="18.75" customHeight="1" x14ac:dyDescent="0.25">
      <c r="A6" s="8"/>
      <c r="B6" s="3"/>
      <c r="C6" s="552" t="s">
        <v>5</v>
      </c>
      <c r="D6" s="561"/>
      <c r="E6" s="777"/>
      <c r="F6" s="778"/>
      <c r="G6" s="627"/>
    </row>
    <row r="7" spans="1:7" ht="18.75" customHeight="1" x14ac:dyDescent="0.25">
      <c r="B7" s="3"/>
      <c r="C7" s="560" t="s">
        <v>6</v>
      </c>
      <c r="D7" s="649"/>
      <c r="E7" s="779" t="str">
        <f>""</f>
        <v/>
      </c>
      <c r="F7" s="778"/>
      <c r="G7" s="627"/>
    </row>
    <row r="8" spans="1:7" ht="18.75" customHeight="1" x14ac:dyDescent="0.25">
      <c r="C8" s="560" t="s">
        <v>8</v>
      </c>
      <c r="D8" s="649"/>
      <c r="E8" s="779"/>
      <c r="F8" s="778"/>
      <c r="G8" s="627"/>
    </row>
    <row r="9" spans="1:7" ht="12.75" customHeight="1" x14ac:dyDescent="0.3">
      <c r="A9" s="167"/>
      <c r="B9" s="86" t="s">
        <v>680</v>
      </c>
      <c r="C9" s="86" t="s">
        <v>681</v>
      </c>
      <c r="D9" s="86" t="s">
        <v>1060</v>
      </c>
      <c r="E9" s="86" t="s">
        <v>1061</v>
      </c>
      <c r="F9" s="86" t="s">
        <v>1062</v>
      </c>
      <c r="G9" s="86" t="s">
        <v>1253</v>
      </c>
    </row>
    <row r="10" spans="1:7" ht="36.75" customHeight="1" x14ac:dyDescent="0.25">
      <c r="A10" s="766" t="s">
        <v>678</v>
      </c>
      <c r="B10" s="707" t="s">
        <v>1212</v>
      </c>
      <c r="C10" s="780" t="s">
        <v>875</v>
      </c>
      <c r="D10" s="759" t="s">
        <v>1239</v>
      </c>
      <c r="E10" s="774"/>
      <c r="F10" s="771" t="s">
        <v>1254</v>
      </c>
      <c r="G10" s="771" t="s">
        <v>1255</v>
      </c>
    </row>
    <row r="11" spans="1:7" ht="15" customHeight="1" x14ac:dyDescent="0.25">
      <c r="A11" s="614"/>
      <c r="B11" s="614"/>
      <c r="C11" s="614"/>
      <c r="D11" s="636" t="s">
        <v>1243</v>
      </c>
      <c r="E11" s="636" t="s">
        <v>1244</v>
      </c>
      <c r="F11" s="722"/>
      <c r="G11" s="722"/>
    </row>
    <row r="12" spans="1:7" ht="10.5" customHeight="1" x14ac:dyDescent="0.25">
      <c r="A12" s="613"/>
      <c r="B12" s="613"/>
      <c r="C12" s="613"/>
      <c r="D12" s="613"/>
      <c r="E12" s="613"/>
      <c r="F12" s="613"/>
      <c r="G12" s="613"/>
    </row>
    <row r="13" spans="1:7" ht="17.25" customHeight="1" x14ac:dyDescent="0.3">
      <c r="A13" s="204">
        <v>10</v>
      </c>
      <c r="B13" s="252"/>
      <c r="C13" s="24"/>
      <c r="D13" s="24"/>
      <c r="E13" s="24"/>
      <c r="F13" s="631"/>
      <c r="G13" s="24"/>
    </row>
    <row r="14" spans="1:7" ht="17.25" customHeight="1" x14ac:dyDescent="0.3">
      <c r="A14" s="204">
        <v>20</v>
      </c>
      <c r="B14" s="252"/>
      <c r="C14" s="24"/>
      <c r="D14" s="24"/>
      <c r="E14" s="24"/>
      <c r="F14" s="637"/>
      <c r="G14" s="24"/>
    </row>
    <row r="15" spans="1:7" ht="17.25" customHeight="1" x14ac:dyDescent="0.3">
      <c r="A15" s="204">
        <v>30</v>
      </c>
      <c r="B15" s="252"/>
      <c r="C15" s="24"/>
      <c r="D15" s="24"/>
      <c r="E15" s="24"/>
      <c r="F15" s="637"/>
      <c r="G15" s="24"/>
    </row>
    <row r="16" spans="1:7" ht="17.25" customHeight="1" x14ac:dyDescent="0.3">
      <c r="A16" s="204">
        <v>40</v>
      </c>
      <c r="B16" s="252"/>
      <c r="C16" s="24"/>
      <c r="D16" s="24"/>
      <c r="E16" s="24"/>
      <c r="F16" s="637"/>
      <c r="G16" s="24"/>
    </row>
    <row r="17" spans="1:7" ht="17.25" customHeight="1" x14ac:dyDescent="0.3">
      <c r="A17" s="204">
        <v>50</v>
      </c>
      <c r="B17" s="252"/>
      <c r="C17" s="24"/>
      <c r="D17" s="24"/>
      <c r="E17" s="24"/>
      <c r="F17" s="637"/>
      <c r="G17" s="24"/>
    </row>
    <row r="18" spans="1:7" ht="17.25" customHeight="1" x14ac:dyDescent="0.3">
      <c r="A18" s="204">
        <v>60</v>
      </c>
      <c r="B18" s="252"/>
      <c r="C18" s="24"/>
      <c r="D18" s="24"/>
      <c r="E18" s="24"/>
      <c r="F18" s="637"/>
      <c r="G18" s="24"/>
    </row>
    <row r="19" spans="1:7" ht="17.25" customHeight="1" x14ac:dyDescent="0.3">
      <c r="A19" s="204">
        <v>70</v>
      </c>
      <c r="B19" s="252"/>
      <c r="C19" s="24"/>
      <c r="D19" s="24"/>
      <c r="E19" s="24"/>
      <c r="F19" s="637"/>
      <c r="G19" s="24"/>
    </row>
    <row r="20" spans="1:7" ht="17.25" customHeight="1" x14ac:dyDescent="0.3">
      <c r="A20" s="204">
        <v>80</v>
      </c>
      <c r="B20" s="252"/>
      <c r="C20" s="24"/>
      <c r="D20" s="24"/>
      <c r="E20" s="24"/>
      <c r="F20" s="637"/>
      <c r="G20" s="24"/>
    </row>
    <row r="21" spans="1:7" ht="17.25" customHeight="1" x14ac:dyDescent="0.3">
      <c r="A21" s="204">
        <v>90</v>
      </c>
      <c r="B21" s="252"/>
      <c r="C21" s="24"/>
      <c r="D21" s="24"/>
      <c r="E21" s="24"/>
      <c r="F21" s="637"/>
      <c r="G21" s="24"/>
    </row>
    <row r="22" spans="1:7" ht="17.25" customHeight="1" x14ac:dyDescent="0.3">
      <c r="A22" s="204">
        <v>100</v>
      </c>
      <c r="B22" s="252"/>
      <c r="C22" s="24"/>
      <c r="D22" s="24"/>
      <c r="E22" s="24"/>
      <c r="F22" s="637"/>
      <c r="G22" s="24"/>
    </row>
    <row r="23" spans="1:7" ht="17.25" customHeight="1" x14ac:dyDescent="0.3">
      <c r="A23" s="204">
        <v>110</v>
      </c>
      <c r="B23" s="252"/>
      <c r="C23" s="24"/>
      <c r="D23" s="24"/>
      <c r="E23" s="24"/>
      <c r="F23" s="637"/>
      <c r="G23" s="24"/>
    </row>
    <row r="24" spans="1:7" ht="17.25" customHeight="1" x14ac:dyDescent="0.3">
      <c r="A24" s="204">
        <v>120</v>
      </c>
      <c r="B24" s="252"/>
      <c r="C24" s="24"/>
      <c r="D24" s="24"/>
      <c r="E24" s="24"/>
      <c r="F24" s="637"/>
      <c r="G24" s="24"/>
    </row>
    <row r="25" spans="1:7" ht="17.25" customHeight="1" x14ac:dyDescent="0.3">
      <c r="A25" s="204">
        <v>130</v>
      </c>
      <c r="B25" s="252"/>
      <c r="C25" s="24"/>
      <c r="D25" s="24"/>
      <c r="E25" s="24"/>
      <c r="F25" s="637"/>
      <c r="G25" s="24"/>
    </row>
    <row r="26" spans="1:7" ht="17.25" customHeight="1" x14ac:dyDescent="0.3">
      <c r="A26" s="204">
        <v>140</v>
      </c>
      <c r="B26" s="252"/>
      <c r="C26" s="24"/>
      <c r="D26" s="24"/>
      <c r="E26" s="24"/>
      <c r="F26" s="637"/>
      <c r="G26" s="24"/>
    </row>
    <row r="27" spans="1:7" ht="17.25" customHeight="1" x14ac:dyDescent="0.3">
      <c r="A27" s="204">
        <v>150</v>
      </c>
      <c r="B27" s="252"/>
      <c r="C27" s="24"/>
      <c r="D27" s="24"/>
      <c r="E27" s="24"/>
      <c r="F27" s="637"/>
      <c r="G27" s="24"/>
    </row>
    <row r="28" spans="1:7" ht="17.25" customHeight="1" x14ac:dyDescent="0.3">
      <c r="A28" s="204">
        <v>160</v>
      </c>
      <c r="B28" s="252"/>
      <c r="C28" s="24"/>
      <c r="D28" s="24"/>
      <c r="E28" s="24"/>
      <c r="F28" s="637"/>
      <c r="G28" s="24"/>
    </row>
    <row r="29" spans="1:7" ht="17.25" customHeight="1" x14ac:dyDescent="0.3">
      <c r="A29" s="204">
        <v>170</v>
      </c>
      <c r="B29" s="252"/>
      <c r="C29" s="24"/>
      <c r="D29" s="24"/>
      <c r="E29" s="24"/>
      <c r="F29" s="637"/>
      <c r="G29" s="24"/>
    </row>
    <row r="30" spans="1:7" ht="17.25" customHeight="1" x14ac:dyDescent="0.3">
      <c r="A30" s="204">
        <v>180</v>
      </c>
      <c r="B30" s="252"/>
      <c r="C30" s="24"/>
      <c r="D30" s="24"/>
      <c r="E30" s="24"/>
      <c r="F30" s="772"/>
      <c r="G30" s="301"/>
    </row>
    <row r="31" spans="1:7" ht="17.25" customHeight="1" x14ac:dyDescent="0.3">
      <c r="A31" s="151">
        <v>190</v>
      </c>
      <c r="B31" s="252"/>
      <c r="C31" s="24"/>
      <c r="D31" s="24"/>
      <c r="E31" s="24"/>
      <c r="F31" s="772"/>
      <c r="G31" s="301"/>
    </row>
    <row r="32" spans="1:7" ht="17.25" customHeight="1" x14ac:dyDescent="0.3">
      <c r="A32" s="151">
        <v>200</v>
      </c>
      <c r="B32" s="252"/>
      <c r="C32" s="24"/>
      <c r="D32" s="24"/>
      <c r="E32" s="24"/>
      <c r="F32" s="772"/>
      <c r="G32" s="301"/>
    </row>
    <row r="33" spans="1:7" ht="17.25" customHeight="1" x14ac:dyDescent="0.3">
      <c r="A33" s="151">
        <v>210</v>
      </c>
      <c r="B33" s="252"/>
      <c r="C33" s="24"/>
      <c r="D33" s="24"/>
      <c r="E33" s="24"/>
      <c r="F33" s="772"/>
      <c r="G33" s="301"/>
    </row>
    <row r="34" spans="1:7" ht="17.25" customHeight="1" x14ac:dyDescent="0.3">
      <c r="A34" s="151">
        <v>220</v>
      </c>
      <c r="B34" s="252"/>
      <c r="C34" s="24"/>
      <c r="D34" s="24"/>
      <c r="E34" s="24"/>
      <c r="F34" s="772"/>
      <c r="G34" s="301"/>
    </row>
    <row r="35" spans="1:7" ht="17.25" customHeight="1" x14ac:dyDescent="0.3">
      <c r="A35" s="151">
        <v>230</v>
      </c>
      <c r="B35" s="252"/>
      <c r="C35" s="24"/>
      <c r="D35" s="24"/>
      <c r="E35" s="24"/>
      <c r="F35" s="772"/>
      <c r="G35" s="301"/>
    </row>
    <row r="36" spans="1:7" ht="17.25" customHeight="1" x14ac:dyDescent="0.3">
      <c r="A36" s="151">
        <v>240</v>
      </c>
      <c r="B36" s="252"/>
      <c r="C36" s="24"/>
      <c r="D36" s="24"/>
      <c r="E36" s="24"/>
      <c r="F36" s="772"/>
      <c r="G36" s="301"/>
    </row>
    <row r="37" spans="1:7" ht="17.25" customHeight="1" x14ac:dyDescent="0.3">
      <c r="A37" s="151">
        <v>250</v>
      </c>
      <c r="B37" s="252"/>
      <c r="C37" s="24"/>
      <c r="D37" s="24"/>
      <c r="E37" s="24"/>
      <c r="F37" s="772"/>
      <c r="G37" s="301"/>
    </row>
    <row r="38" spans="1:7" ht="17.25" customHeight="1" x14ac:dyDescent="0.3">
      <c r="A38" s="151">
        <v>260</v>
      </c>
      <c r="B38" s="252"/>
      <c r="C38" s="24"/>
      <c r="D38" s="24"/>
      <c r="E38" s="24"/>
      <c r="F38" s="772"/>
      <c r="G38" s="301"/>
    </row>
    <row r="39" spans="1:7" ht="17.25" customHeight="1" x14ac:dyDescent="0.3">
      <c r="A39" s="151">
        <v>270</v>
      </c>
      <c r="B39" s="252"/>
      <c r="C39" s="24"/>
      <c r="D39" s="24"/>
      <c r="E39" s="24"/>
      <c r="F39" s="772"/>
      <c r="G39" s="301"/>
    </row>
    <row r="40" spans="1:7" ht="17.25" customHeight="1" x14ac:dyDescent="0.3">
      <c r="A40" s="151">
        <v>280</v>
      </c>
      <c r="B40" s="252"/>
      <c r="C40" s="24"/>
      <c r="D40" s="24"/>
      <c r="E40" s="24"/>
      <c r="F40" s="772"/>
      <c r="G40" s="301"/>
    </row>
    <row r="41" spans="1:7" ht="17.25" customHeight="1" x14ac:dyDescent="0.3">
      <c r="A41" s="151">
        <v>290</v>
      </c>
      <c r="B41" s="252"/>
      <c r="C41" s="24"/>
      <c r="D41" s="24"/>
      <c r="E41" s="24"/>
      <c r="F41" s="772"/>
      <c r="G41" s="301"/>
    </row>
    <row r="42" spans="1:7" ht="17.25" customHeight="1" x14ac:dyDescent="0.3">
      <c r="A42" s="151">
        <v>300</v>
      </c>
      <c r="B42" s="252"/>
      <c r="C42" s="24"/>
      <c r="D42" s="24"/>
      <c r="E42" s="24"/>
      <c r="F42" s="772"/>
      <c r="G42" s="301"/>
    </row>
    <row r="43" spans="1:7" ht="17.25" customHeight="1" x14ac:dyDescent="0.3">
      <c r="A43" s="151">
        <v>310</v>
      </c>
      <c r="B43" s="252"/>
      <c r="C43" s="24"/>
      <c r="D43" s="24"/>
      <c r="E43" s="24"/>
      <c r="F43" s="772"/>
      <c r="G43" s="301"/>
    </row>
    <row r="44" spans="1:7" ht="17.25" customHeight="1" x14ac:dyDescent="0.3">
      <c r="A44" s="151">
        <v>320</v>
      </c>
      <c r="B44" s="252"/>
      <c r="C44" s="24"/>
      <c r="D44" s="24"/>
      <c r="E44" s="24"/>
      <c r="F44" s="772"/>
      <c r="G44" s="301"/>
    </row>
    <row r="45" spans="1:7" ht="17.25" customHeight="1" x14ac:dyDescent="0.3">
      <c r="A45" s="151">
        <v>330</v>
      </c>
      <c r="B45" s="252"/>
      <c r="C45" s="24"/>
      <c r="D45" s="24"/>
      <c r="E45" s="24"/>
      <c r="F45" s="772"/>
      <c r="G45" s="301"/>
    </row>
    <row r="46" spans="1:7" ht="17.25" customHeight="1" x14ac:dyDescent="0.3">
      <c r="A46" s="151">
        <v>340</v>
      </c>
      <c r="B46" s="252"/>
      <c r="C46" s="24"/>
      <c r="D46" s="24"/>
      <c r="E46" s="24"/>
      <c r="F46" s="772"/>
      <c r="G46" s="301"/>
    </row>
    <row r="47" spans="1:7" ht="17.25" customHeight="1" x14ac:dyDescent="0.3">
      <c r="A47" s="151">
        <v>350</v>
      </c>
      <c r="B47" s="252"/>
      <c r="C47" s="24"/>
      <c r="D47" s="24"/>
      <c r="E47" s="24"/>
      <c r="F47" s="772"/>
      <c r="G47" s="301"/>
    </row>
    <row r="48" spans="1:7" ht="17.25" customHeight="1" x14ac:dyDescent="0.3">
      <c r="A48" s="151">
        <v>360</v>
      </c>
      <c r="B48" s="252"/>
      <c r="C48" s="24"/>
      <c r="D48" s="24"/>
      <c r="E48" s="24"/>
      <c r="F48" s="772"/>
      <c r="G48" s="301"/>
    </row>
    <row r="49" spans="1:7" ht="17.25" customHeight="1" x14ac:dyDescent="0.3">
      <c r="A49" s="151">
        <v>370</v>
      </c>
      <c r="B49" s="252"/>
      <c r="C49" s="24"/>
      <c r="D49" s="24"/>
      <c r="E49" s="24"/>
      <c r="F49" s="772"/>
      <c r="G49" s="301"/>
    </row>
    <row r="50" spans="1:7" ht="17.25" customHeight="1" x14ac:dyDescent="0.3">
      <c r="A50" s="151">
        <v>380</v>
      </c>
      <c r="B50" s="252"/>
      <c r="C50" s="24"/>
      <c r="D50" s="24"/>
      <c r="E50" s="24"/>
      <c r="F50" s="772"/>
      <c r="G50" s="301"/>
    </row>
    <row r="51" spans="1:7" ht="17.25" customHeight="1" x14ac:dyDescent="0.3">
      <c r="A51" s="151">
        <v>390</v>
      </c>
      <c r="B51" s="252"/>
      <c r="C51" s="24"/>
      <c r="D51" s="24"/>
      <c r="E51" s="24"/>
      <c r="F51" s="772"/>
      <c r="G51" s="24"/>
    </row>
    <row r="52" spans="1:7" ht="17.25" customHeight="1" x14ac:dyDescent="0.3">
      <c r="A52" s="151">
        <v>400</v>
      </c>
      <c r="B52" s="775" t="s">
        <v>1256</v>
      </c>
      <c r="C52" s="627"/>
      <c r="D52" s="90">
        <f>SUM(D13:D51)</f>
        <v>0</v>
      </c>
      <c r="E52" s="90">
        <f>SUM(E13:E51)</f>
        <v>0</v>
      </c>
      <c r="F52" s="630"/>
      <c r="G52" s="90">
        <f>SUM(G13:G51)</f>
        <v>0</v>
      </c>
    </row>
    <row r="53" spans="1:7" ht="15.75" customHeight="1" x14ac:dyDescent="0.25"/>
    <row r="54" spans="1:7" s="214" customFormat="1" ht="15" customHeight="1" x14ac:dyDescent="0.35">
      <c r="A54" s="175" t="s">
        <v>1257</v>
      </c>
    </row>
  </sheetData>
  <mergeCells count="17">
    <mergeCell ref="A10:A12"/>
    <mergeCell ref="B10:B12"/>
    <mergeCell ref="C10:C12"/>
    <mergeCell ref="D11:D12"/>
    <mergeCell ref="E11:E12"/>
    <mergeCell ref="D10:E10"/>
    <mergeCell ref="B52:C52"/>
    <mergeCell ref="C3:G3"/>
    <mergeCell ref="C6:D6"/>
    <mergeCell ref="E6:G6"/>
    <mergeCell ref="C7:D7"/>
    <mergeCell ref="E7:G7"/>
    <mergeCell ref="C8:D8"/>
    <mergeCell ref="E8:G8"/>
    <mergeCell ref="F10:F12"/>
    <mergeCell ref="G10:G12"/>
    <mergeCell ref="F13:F52"/>
  </mergeCells>
  <pageMargins left="0.69791666666666663" right="0.69791666666666663" top="0.75" bottom="0.75" header="0" footer="0"/>
  <pageSetup paperSize="0" blackAndWhite="1" useFirstPageNumber="1"/>
  <headerFooter>
    <oddHeader>&amp;L&amp;"Aptos"&amp;10&amp;K7FAA39 | DNB PUBLIC |&amp;1#_x000D_</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ADD8E6"/>
  </sheetPr>
  <dimension ref="A1:F24"/>
  <sheetViews>
    <sheetView workbookViewId="0">
      <selection activeCell="A10" sqref="A10"/>
    </sheetView>
  </sheetViews>
  <sheetFormatPr defaultColWidth="9.08984375" defaultRowHeight="12.75" customHeight="1" x14ac:dyDescent="0.25"/>
  <cols>
    <col min="1" max="1" width="6.26953125" style="54" customWidth="1"/>
    <col min="2" max="2" width="64.81640625" style="54" customWidth="1"/>
    <col min="3" max="3" width="19.08984375" style="54" customWidth="1"/>
    <col min="4" max="4" width="25.26953125" style="54" customWidth="1"/>
    <col min="5" max="5" width="23.54296875" style="54" customWidth="1"/>
    <col min="6" max="6" width="21.54296875" style="54" customWidth="1"/>
    <col min="7" max="7" width="9.08984375" style="1" customWidth="1"/>
    <col min="8" max="16384" width="9.08984375" style="1"/>
  </cols>
  <sheetData>
    <row r="1" spans="1:6" ht="15.75" customHeight="1" x14ac:dyDescent="0.35">
      <c r="A1" s="5" t="s">
        <v>421</v>
      </c>
      <c r="F1" s="187" t="s">
        <v>1258</v>
      </c>
    </row>
    <row r="2" spans="1:6" ht="15.75" customHeight="1" x14ac:dyDescent="0.35">
      <c r="A2" s="5"/>
      <c r="D2" s="3"/>
      <c r="E2" s="3"/>
    </row>
    <row r="3" spans="1:6" ht="15.75" customHeight="1" x14ac:dyDescent="0.35">
      <c r="A3" s="5" t="s">
        <v>1</v>
      </c>
      <c r="D3" s="259" t="s">
        <v>1259</v>
      </c>
      <c r="E3" s="3"/>
      <c r="F3" s="4"/>
    </row>
    <row r="4" spans="1:6" ht="15.75" customHeight="1" x14ac:dyDescent="0.35">
      <c r="D4" s="3"/>
      <c r="E4" s="3"/>
      <c r="F4" s="4" t="s">
        <v>1260</v>
      </c>
    </row>
    <row r="5" spans="1:6" ht="15.75" customHeight="1" x14ac:dyDescent="0.35">
      <c r="A5" s="5" t="s">
        <v>1261</v>
      </c>
      <c r="D5" s="3"/>
      <c r="E5" s="3"/>
      <c r="F5" s="7" t="s">
        <v>2</v>
      </c>
    </row>
    <row r="6" spans="1:6" ht="18" customHeight="1" x14ac:dyDescent="0.3">
      <c r="A6" s="214"/>
      <c r="C6" s="3"/>
      <c r="D6" s="3"/>
      <c r="E6" s="3"/>
      <c r="F6" s="7" t="s">
        <v>1231</v>
      </c>
    </row>
    <row r="7" spans="1:6" ht="18.75" customHeight="1" x14ac:dyDescent="0.25">
      <c r="B7" s="3"/>
      <c r="C7" s="3"/>
      <c r="D7" s="9" t="s">
        <v>5</v>
      </c>
      <c r="E7" s="777"/>
      <c r="F7" s="627"/>
    </row>
    <row r="8" spans="1:6" ht="18.75" customHeight="1" x14ac:dyDescent="0.25">
      <c r="B8" s="304" t="s">
        <v>1262</v>
      </c>
      <c r="C8" s="254">
        <f>'SS 1B Capital'!F61*0.05</f>
        <v>0</v>
      </c>
      <c r="D8" s="73" t="s">
        <v>6</v>
      </c>
      <c r="E8" s="777" t="str">
        <f>""</f>
        <v/>
      </c>
      <c r="F8" s="627"/>
    </row>
    <row r="9" spans="1:6" ht="18.75" customHeight="1" x14ac:dyDescent="0.25">
      <c r="B9" s="304" t="s">
        <v>1263</v>
      </c>
      <c r="C9" s="254">
        <f>'SS 1B Capital'!F61*0.1</f>
        <v>0</v>
      </c>
      <c r="D9" s="73" t="s">
        <v>8</v>
      </c>
      <c r="E9" s="786"/>
      <c r="F9" s="627"/>
    </row>
    <row r="10" spans="1:6" ht="33.75" customHeight="1" x14ac:dyDescent="0.25">
      <c r="A10" s="781" t="s">
        <v>678</v>
      </c>
      <c r="B10" s="782" t="s">
        <v>1264</v>
      </c>
      <c r="C10" s="783"/>
      <c r="D10" s="305" t="s">
        <v>1265</v>
      </c>
      <c r="E10" s="305" t="s">
        <v>1266</v>
      </c>
      <c r="F10" s="305" t="s">
        <v>12</v>
      </c>
    </row>
    <row r="11" spans="1:6" ht="12.75" customHeight="1" x14ac:dyDescent="0.3">
      <c r="A11" s="644"/>
      <c r="B11" s="654"/>
      <c r="C11" s="655"/>
      <c r="D11" s="189">
        <v>1</v>
      </c>
      <c r="E11" s="189">
        <v>2</v>
      </c>
      <c r="F11" s="189">
        <v>3</v>
      </c>
    </row>
    <row r="12" spans="1:6" ht="18.75" customHeight="1" x14ac:dyDescent="0.25">
      <c r="A12" s="88">
        <v>10</v>
      </c>
      <c r="B12" s="752" t="s">
        <v>1267</v>
      </c>
      <c r="C12" s="627"/>
      <c r="D12" s="24"/>
      <c r="E12" s="24"/>
      <c r="F12" s="90">
        <f>SUM(D12:E12)</f>
        <v>0</v>
      </c>
    </row>
    <row r="13" spans="1:6" ht="18.75" customHeight="1" x14ac:dyDescent="0.25">
      <c r="A13" s="88">
        <v>20</v>
      </c>
      <c r="B13" s="752" t="s">
        <v>1268</v>
      </c>
      <c r="C13" s="627"/>
      <c r="D13" s="24"/>
      <c r="E13" s="24"/>
      <c r="F13" s="90">
        <f>SUM(D13:E13)</f>
        <v>0</v>
      </c>
    </row>
    <row r="14" spans="1:6" s="306" customFormat="1" ht="18.75" customHeight="1" x14ac:dyDescent="0.3">
      <c r="A14" s="107"/>
      <c r="B14" s="545" t="s">
        <v>1269</v>
      </c>
      <c r="C14" s="784"/>
      <c r="D14" s="307"/>
      <c r="E14" s="307"/>
      <c r="F14" s="307"/>
    </row>
    <row r="15" spans="1:6" ht="18.75" customHeight="1" x14ac:dyDescent="0.25">
      <c r="A15" s="88">
        <v>30</v>
      </c>
      <c r="B15" s="785" t="s">
        <v>1270</v>
      </c>
      <c r="C15" s="627"/>
      <c r="D15" s="24"/>
      <c r="E15" s="24"/>
      <c r="F15" s="90">
        <f>SUM(D15:E15)</f>
        <v>0</v>
      </c>
    </row>
    <row r="16" spans="1:6" ht="18.75" customHeight="1" x14ac:dyDescent="0.25">
      <c r="A16" s="88">
        <v>40</v>
      </c>
      <c r="B16" s="785" t="s">
        <v>1271</v>
      </c>
      <c r="C16" s="627"/>
      <c r="D16" s="24"/>
      <c r="E16" s="24"/>
      <c r="F16" s="90">
        <f>SUM(D16:E16)</f>
        <v>0</v>
      </c>
    </row>
    <row r="17" spans="1:6" ht="18.75" customHeight="1" x14ac:dyDescent="0.25">
      <c r="A17" s="88">
        <v>50</v>
      </c>
      <c r="B17" s="785" t="s">
        <v>1272</v>
      </c>
      <c r="C17" s="627"/>
      <c r="D17" s="90">
        <f>D15-D16</f>
        <v>0</v>
      </c>
      <c r="E17" s="90">
        <f>E15-E16</f>
        <v>0</v>
      </c>
      <c r="F17" s="90">
        <f>SUM(D17:E17)</f>
        <v>0</v>
      </c>
    </row>
    <row r="18" spans="1:6" ht="18.75" customHeight="1" x14ac:dyDescent="0.25">
      <c r="A18" s="88">
        <v>60</v>
      </c>
      <c r="B18" s="640" t="s">
        <v>1273</v>
      </c>
      <c r="C18" s="627"/>
      <c r="D18" s="90">
        <f>D12+D13+D17</f>
        <v>0</v>
      </c>
      <c r="E18" s="90">
        <f>E12+E13+E17</f>
        <v>0</v>
      </c>
      <c r="F18" s="90">
        <f>SUM(D18:E18)</f>
        <v>0</v>
      </c>
    </row>
    <row r="19" spans="1:6" ht="18.75" customHeight="1" x14ac:dyDescent="0.3">
      <c r="A19" s="88">
        <v>70</v>
      </c>
      <c r="B19" s="777" t="s">
        <v>1274</v>
      </c>
      <c r="C19" s="627"/>
      <c r="D19" s="24"/>
      <c r="E19" s="128"/>
      <c r="F19" s="152">
        <f>D19</f>
        <v>0</v>
      </c>
    </row>
    <row r="20" spans="1:6" ht="18.75" customHeight="1" x14ac:dyDescent="0.3">
      <c r="A20" s="154">
        <v>80</v>
      </c>
      <c r="B20" s="10" t="s">
        <v>1275</v>
      </c>
      <c r="C20" s="271"/>
      <c r="D20" s="128"/>
      <c r="E20" s="128"/>
      <c r="F20" s="90">
        <f>IF(F18-(C8)&gt;0,(F18-(C8)),0)</f>
        <v>0</v>
      </c>
    </row>
    <row r="21" spans="1:6" ht="18.75" customHeight="1" x14ac:dyDescent="0.3">
      <c r="A21" s="154">
        <v>90</v>
      </c>
      <c r="B21" s="10" t="s">
        <v>1276</v>
      </c>
      <c r="C21" s="308"/>
      <c r="D21" s="128"/>
      <c r="E21" s="128"/>
      <c r="F21" s="90">
        <f>IF(F19-(C9)&gt;0,(F19-(C9)),0)</f>
        <v>0</v>
      </c>
    </row>
    <row r="22" spans="1:6" ht="18.75" customHeight="1" x14ac:dyDescent="0.3">
      <c r="A22" s="154">
        <v>100</v>
      </c>
      <c r="B22" s="787" t="s">
        <v>1277</v>
      </c>
      <c r="C22" s="672"/>
      <c r="D22" s="170"/>
      <c r="E22" s="170"/>
      <c r="F22" s="90">
        <f>F20+F21</f>
        <v>0</v>
      </c>
    </row>
    <row r="23" spans="1:6" ht="18.75" customHeight="1" x14ac:dyDescent="0.3">
      <c r="A23" s="154">
        <v>110</v>
      </c>
      <c r="B23" s="10" t="s">
        <v>1278</v>
      </c>
      <c r="C23" s="271"/>
      <c r="D23" s="170"/>
      <c r="E23" s="170"/>
      <c r="F23" s="90">
        <f>F22*12.5</f>
        <v>0</v>
      </c>
    </row>
    <row r="24" spans="1:6" ht="18.75" customHeight="1" x14ac:dyDescent="0.3">
      <c r="A24" s="154">
        <v>120</v>
      </c>
      <c r="B24" s="787" t="s">
        <v>1279</v>
      </c>
      <c r="C24" s="678"/>
      <c r="D24" s="128"/>
      <c r="E24" s="128"/>
      <c r="F24" s="24"/>
    </row>
  </sheetData>
  <mergeCells count="15">
    <mergeCell ref="E7:F7"/>
    <mergeCell ref="E8:F8"/>
    <mergeCell ref="E9:F9"/>
    <mergeCell ref="B22:C22"/>
    <mergeCell ref="B24:C24"/>
    <mergeCell ref="B19:C19"/>
    <mergeCell ref="B15:C15"/>
    <mergeCell ref="B16:C16"/>
    <mergeCell ref="B17:C17"/>
    <mergeCell ref="B18:C18"/>
    <mergeCell ref="A10:A11"/>
    <mergeCell ref="B10:C11"/>
    <mergeCell ref="B12:C12"/>
    <mergeCell ref="B13:C13"/>
    <mergeCell ref="B14:C14"/>
  </mergeCells>
  <pageMargins left="0.69791666666666663" right="0.69791666666666663" top="0.75" bottom="0.75" header="0.29166666666666669" footer="0.29166666666666669"/>
  <pageSetup orientation="portrait" useFirstPageNumber="1"/>
  <headerFooter>
    <oddHeader>&amp;L&amp;"Aptos"&amp;10&amp;K7FAA39 | DNB PUBLIC |&amp;1#_x000D_</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ADD8E6"/>
  </sheetPr>
  <dimension ref="A1:F24"/>
  <sheetViews>
    <sheetView workbookViewId="0">
      <selection activeCell="A10" sqref="A10"/>
    </sheetView>
  </sheetViews>
  <sheetFormatPr defaultColWidth="9.08984375" defaultRowHeight="12.75" customHeight="1" x14ac:dyDescent="0.25"/>
  <cols>
    <col min="1" max="1" width="6.54296875" style="54" customWidth="1"/>
    <col min="2" max="2" width="43.453125" style="54" customWidth="1"/>
    <col min="3" max="3" width="10" style="54" customWidth="1"/>
    <col min="4" max="4" width="25.7265625" style="54" customWidth="1"/>
    <col min="5" max="5" width="21.08984375" style="54" customWidth="1"/>
    <col min="6" max="6" width="20.81640625" style="54" customWidth="1"/>
    <col min="7" max="7" width="9.08984375" style="1" customWidth="1"/>
    <col min="8" max="16384" width="9.08984375" style="1"/>
  </cols>
  <sheetData>
    <row r="1" spans="1:6" ht="15.75" customHeight="1" x14ac:dyDescent="0.35">
      <c r="A1" s="5" t="s">
        <v>421</v>
      </c>
      <c r="F1" s="84" t="s">
        <v>1280</v>
      </c>
    </row>
    <row r="2" spans="1:6" ht="15.75" customHeight="1" x14ac:dyDescent="0.35">
      <c r="A2" s="5"/>
      <c r="D2" s="3"/>
      <c r="E2" s="3"/>
      <c r="F2" s="7"/>
    </row>
    <row r="3" spans="1:6" ht="15.75" customHeight="1" x14ac:dyDescent="0.35">
      <c r="A3" s="5" t="s">
        <v>1</v>
      </c>
      <c r="C3" s="723" t="s">
        <v>1259</v>
      </c>
      <c r="D3" s="795"/>
      <c r="E3" s="795"/>
      <c r="F3" s="723" t="s">
        <v>1259</v>
      </c>
    </row>
    <row r="4" spans="1:6" ht="15.75" customHeight="1" x14ac:dyDescent="0.35">
      <c r="D4" s="3"/>
      <c r="E4" s="3"/>
      <c r="F4" s="4" t="s">
        <v>1281</v>
      </c>
    </row>
    <row r="5" spans="1:6" ht="15.75" customHeight="1" x14ac:dyDescent="0.35">
      <c r="A5" s="5" t="s">
        <v>3</v>
      </c>
      <c r="D5" s="3"/>
      <c r="E5" s="3"/>
      <c r="F5" s="7" t="s">
        <v>2</v>
      </c>
    </row>
    <row r="6" spans="1:6" ht="12.75" customHeight="1" x14ac:dyDescent="0.3">
      <c r="D6" s="3"/>
      <c r="E6" s="3"/>
      <c r="F6" s="7" t="s">
        <v>1231</v>
      </c>
    </row>
    <row r="7" spans="1:6" ht="18.75" customHeight="1" x14ac:dyDescent="0.35">
      <c r="A7" s="5"/>
      <c r="D7" s="73" t="s">
        <v>5</v>
      </c>
      <c r="E7" s="796"/>
      <c r="F7" s="649"/>
    </row>
    <row r="8" spans="1:6" ht="18.75" customHeight="1" x14ac:dyDescent="0.25">
      <c r="D8" s="9" t="s">
        <v>6</v>
      </c>
      <c r="E8" s="786" t="s">
        <v>7</v>
      </c>
      <c r="F8" s="649"/>
    </row>
    <row r="9" spans="1:6" ht="18.75" customHeight="1" x14ac:dyDescent="0.25">
      <c r="D9" s="9" t="s">
        <v>8</v>
      </c>
      <c r="E9" s="786"/>
      <c r="F9" s="649"/>
    </row>
    <row r="10" spans="1:6" ht="27.75" customHeight="1" x14ac:dyDescent="0.25">
      <c r="A10" s="788" t="s">
        <v>678</v>
      </c>
      <c r="B10" s="790" t="s">
        <v>1264</v>
      </c>
      <c r="C10" s="791"/>
      <c r="D10" s="309" t="s">
        <v>1265</v>
      </c>
      <c r="E10" s="309" t="s">
        <v>1266</v>
      </c>
      <c r="F10" s="309" t="s">
        <v>12</v>
      </c>
    </row>
    <row r="11" spans="1:6" ht="12.75" customHeight="1" x14ac:dyDescent="0.3">
      <c r="A11" s="789"/>
      <c r="B11" s="792"/>
      <c r="C11" s="793"/>
      <c r="D11" s="310">
        <v>1</v>
      </c>
      <c r="E11" s="310">
        <v>2</v>
      </c>
      <c r="F11" s="310">
        <v>3</v>
      </c>
    </row>
    <row r="12" spans="1:6" ht="17.25" customHeight="1" x14ac:dyDescent="0.25">
      <c r="A12" s="88">
        <v>10</v>
      </c>
      <c r="B12" s="752" t="s">
        <v>1267</v>
      </c>
      <c r="C12" s="627"/>
      <c r="D12" s="24"/>
      <c r="E12" s="24"/>
      <c r="F12" s="90">
        <f>SUM(D12:E12)</f>
        <v>0</v>
      </c>
    </row>
    <row r="13" spans="1:6" ht="17.25" customHeight="1" x14ac:dyDescent="0.25">
      <c r="A13" s="88">
        <v>20</v>
      </c>
      <c r="B13" s="752" t="s">
        <v>1268</v>
      </c>
      <c r="C13" s="627"/>
      <c r="D13" s="24"/>
      <c r="E13" s="24"/>
      <c r="F13" s="90">
        <f>SUM(D13:E13)</f>
        <v>0</v>
      </c>
    </row>
    <row r="14" spans="1:6" ht="17.25" customHeight="1" x14ac:dyDescent="0.25">
      <c r="A14" s="88">
        <v>30</v>
      </c>
      <c r="B14" s="787" t="s">
        <v>1269</v>
      </c>
      <c r="C14" s="627"/>
      <c r="D14" s="24"/>
      <c r="E14" s="24"/>
      <c r="F14" s="90">
        <f>SUM(D14:E14)</f>
        <v>0</v>
      </c>
    </row>
    <row r="15" spans="1:6" ht="17.25" customHeight="1" x14ac:dyDescent="0.25">
      <c r="A15" s="88">
        <v>40</v>
      </c>
      <c r="B15" s="787" t="s">
        <v>1282</v>
      </c>
      <c r="C15" s="627"/>
      <c r="D15" s="117"/>
      <c r="E15" s="117"/>
      <c r="F15" s="123"/>
    </row>
    <row r="16" spans="1:6" ht="17.25" customHeight="1" x14ac:dyDescent="0.25">
      <c r="A16" s="88">
        <v>50</v>
      </c>
      <c r="B16" s="787" t="s">
        <v>1282</v>
      </c>
      <c r="C16" s="627"/>
      <c r="D16" s="123"/>
      <c r="E16" s="123"/>
      <c r="F16" s="123"/>
    </row>
    <row r="17" spans="1:6" ht="17.25" customHeight="1" x14ac:dyDescent="0.25">
      <c r="A17" s="88">
        <v>60</v>
      </c>
      <c r="B17" s="640" t="s">
        <v>1273</v>
      </c>
      <c r="C17" s="627"/>
      <c r="D17" s="90">
        <f>SUM(D12:D14)</f>
        <v>0</v>
      </c>
      <c r="E17" s="90">
        <f>SUM(E12:E14)</f>
        <v>0</v>
      </c>
      <c r="F17" s="90">
        <f>SUM(D17:E17)</f>
        <v>0</v>
      </c>
    </row>
    <row r="18" spans="1:6" ht="17.25" customHeight="1" x14ac:dyDescent="0.25">
      <c r="A18" s="88">
        <v>70</v>
      </c>
      <c r="B18" s="794" t="s">
        <v>1283</v>
      </c>
      <c r="C18" s="627"/>
      <c r="D18" s="24"/>
      <c r="E18" s="152"/>
      <c r="F18" s="152">
        <f>D18</f>
        <v>0</v>
      </c>
    </row>
    <row r="19" spans="1:6" ht="17.25" customHeight="1" x14ac:dyDescent="0.25">
      <c r="A19" s="88">
        <v>80</v>
      </c>
      <c r="B19" s="787" t="s">
        <v>1284</v>
      </c>
      <c r="C19" s="627"/>
      <c r="D19" s="90">
        <f>D17+D18</f>
        <v>0</v>
      </c>
      <c r="E19" s="90">
        <f>E17</f>
        <v>0</v>
      </c>
      <c r="F19" s="90">
        <f>SUM(D19:E19)</f>
        <v>0</v>
      </c>
    </row>
    <row r="20" spans="1:6" ht="17.25" customHeight="1" x14ac:dyDescent="0.25">
      <c r="A20" s="88">
        <v>90</v>
      </c>
      <c r="B20" s="787" t="s">
        <v>1282</v>
      </c>
      <c r="C20" s="627"/>
      <c r="D20" s="123"/>
      <c r="E20" s="123"/>
      <c r="F20" s="123"/>
    </row>
    <row r="21" spans="1:6" ht="17.25" customHeight="1" x14ac:dyDescent="0.25">
      <c r="A21" s="88">
        <v>100</v>
      </c>
      <c r="B21" s="787" t="s">
        <v>1282</v>
      </c>
      <c r="C21" s="627"/>
      <c r="D21" s="123"/>
      <c r="E21" s="123"/>
      <c r="F21" s="123"/>
    </row>
    <row r="22" spans="1:6" ht="17.25" customHeight="1" x14ac:dyDescent="0.25">
      <c r="A22" s="88">
        <v>110</v>
      </c>
      <c r="B22" s="777" t="s">
        <v>1279</v>
      </c>
      <c r="C22" s="627"/>
      <c r="D22" s="123"/>
      <c r="E22" s="123"/>
      <c r="F22" s="24"/>
    </row>
    <row r="23" spans="1:6" ht="12.75" customHeight="1" x14ac:dyDescent="0.3">
      <c r="A23" s="214"/>
      <c r="B23" s="214"/>
    </row>
    <row r="24" spans="1:6" ht="15" customHeight="1" x14ac:dyDescent="0.35">
      <c r="A24" s="175" t="s">
        <v>1285</v>
      </c>
      <c r="B24" s="175"/>
      <c r="C24" s="175"/>
      <c r="D24" s="175"/>
    </row>
  </sheetData>
  <mergeCells count="17">
    <mergeCell ref="C3:F3"/>
    <mergeCell ref="E7:F7"/>
    <mergeCell ref="E8:F8"/>
    <mergeCell ref="E9:F9"/>
    <mergeCell ref="B22:C22"/>
    <mergeCell ref="B20:C20"/>
    <mergeCell ref="B21:C21"/>
    <mergeCell ref="B15:C15"/>
    <mergeCell ref="B16:C16"/>
    <mergeCell ref="B17:C17"/>
    <mergeCell ref="B18:C18"/>
    <mergeCell ref="B19:C19"/>
    <mergeCell ref="A10:A11"/>
    <mergeCell ref="B10:C11"/>
    <mergeCell ref="B12:C12"/>
    <mergeCell ref="B13:C13"/>
    <mergeCell ref="B14:C14"/>
  </mergeCells>
  <pageMargins left="0.69791666666666663" right="0.69791666666666663" top="0.75" bottom="0.75" header="0" footer="0"/>
  <pageSetup paperSize="0" blackAndWhite="1" useFirstPageNumber="1"/>
  <headerFooter>
    <oddHeader>&amp;L&amp;"Aptos"&amp;10&amp;K7FAA39 | DNB PUBLIC |&amp;1#_x000D_</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ADD8E6"/>
  </sheetPr>
  <dimension ref="A1:E23"/>
  <sheetViews>
    <sheetView workbookViewId="0">
      <selection activeCell="A2" sqref="A2"/>
    </sheetView>
  </sheetViews>
  <sheetFormatPr defaultColWidth="9.08984375" defaultRowHeight="12.75" customHeight="1" x14ac:dyDescent="0.25"/>
  <cols>
    <col min="1" max="1" width="21.54296875" style="54" customWidth="1"/>
    <col min="2" max="2" width="24.453125" style="54" customWidth="1"/>
    <col min="3" max="3" width="41.81640625" style="54" customWidth="1"/>
    <col min="4" max="4" width="11.81640625" style="54" customWidth="1"/>
    <col min="5" max="5" width="46.81640625" style="54" customWidth="1"/>
    <col min="6" max="6" width="9.08984375" style="1" customWidth="1"/>
    <col min="7" max="16384" width="9.08984375" style="1"/>
  </cols>
  <sheetData>
    <row r="1" spans="1:5" ht="15.75" customHeight="1" x14ac:dyDescent="0.25">
      <c r="A1" s="2" t="s">
        <v>421</v>
      </c>
      <c r="D1" s="710"/>
      <c r="E1" s="710"/>
    </row>
    <row r="2" spans="1:5" ht="15.75" customHeight="1" x14ac:dyDescent="0.35">
      <c r="A2" s="261"/>
      <c r="B2" s="311"/>
      <c r="C2" s="311"/>
      <c r="D2" s="797" t="s">
        <v>1286</v>
      </c>
      <c r="E2" s="798"/>
    </row>
    <row r="3" spans="1:5" ht="17.25" customHeight="1" x14ac:dyDescent="0.35">
      <c r="A3" s="311"/>
      <c r="B3" s="311"/>
      <c r="C3" s="311"/>
      <c r="D3" s="798" t="s">
        <v>1287</v>
      </c>
      <c r="E3" s="798"/>
    </row>
    <row r="4" spans="1:5" ht="12.75" customHeight="1" x14ac:dyDescent="0.35">
      <c r="A4" s="312"/>
      <c r="B4" s="311"/>
      <c r="C4" s="311"/>
      <c r="D4" s="311"/>
      <c r="E4" s="311"/>
    </row>
    <row r="5" spans="1:5" ht="35.25" customHeight="1" x14ac:dyDescent="0.35">
      <c r="A5" s="313" t="s">
        <v>1288</v>
      </c>
      <c r="B5" s="313" t="s">
        <v>1289</v>
      </c>
      <c r="C5" s="313" t="s">
        <v>1290</v>
      </c>
      <c r="D5" s="314" t="s">
        <v>1291</v>
      </c>
      <c r="E5" s="313" t="s">
        <v>1292</v>
      </c>
    </row>
    <row r="6" spans="1:5" ht="31.5" customHeight="1" x14ac:dyDescent="0.35">
      <c r="A6" s="311"/>
      <c r="B6" s="315" t="s">
        <v>1293</v>
      </c>
      <c r="C6" s="316"/>
      <c r="D6" s="311"/>
      <c r="E6" s="311"/>
    </row>
    <row r="7" spans="1:5" ht="62.25" customHeight="1" x14ac:dyDescent="0.25">
      <c r="A7" s="317" t="s">
        <v>1293</v>
      </c>
      <c r="B7" s="315" t="s">
        <v>1294</v>
      </c>
      <c r="C7" s="315" t="s">
        <v>1295</v>
      </c>
      <c r="D7" s="318">
        <v>18</v>
      </c>
      <c r="E7" s="315" t="s">
        <v>1296</v>
      </c>
    </row>
    <row r="8" spans="1:5" ht="29.25" customHeight="1" x14ac:dyDescent="0.35">
      <c r="A8" s="5"/>
      <c r="B8" s="315" t="s">
        <v>1297</v>
      </c>
      <c r="C8" s="315"/>
      <c r="D8" s="319"/>
      <c r="E8" s="186"/>
    </row>
    <row r="9" spans="1:5" ht="19.5" customHeight="1" x14ac:dyDescent="0.35">
      <c r="A9" s="5"/>
      <c r="B9" s="315" t="s">
        <v>1298</v>
      </c>
      <c r="C9" s="315"/>
      <c r="D9" s="320"/>
      <c r="E9" s="186"/>
    </row>
    <row r="10" spans="1:5" ht="66" customHeight="1" x14ac:dyDescent="0.25">
      <c r="A10" s="321" t="s">
        <v>1299</v>
      </c>
      <c r="B10" s="322" t="s">
        <v>1300</v>
      </c>
      <c r="C10" s="322" t="s">
        <v>1301</v>
      </c>
      <c r="D10" s="323">
        <v>18</v>
      </c>
      <c r="E10" s="322" t="s">
        <v>1302</v>
      </c>
    </row>
    <row r="11" spans="1:5" ht="17.25" customHeight="1" x14ac:dyDescent="0.35">
      <c r="A11" s="324"/>
      <c r="B11" s="325" t="s">
        <v>1303</v>
      </c>
      <c r="C11" s="325"/>
      <c r="D11" s="326"/>
      <c r="E11" s="325" t="s">
        <v>1304</v>
      </c>
    </row>
    <row r="12" spans="1:5" ht="47.25" customHeight="1" x14ac:dyDescent="0.35">
      <c r="A12" s="327"/>
      <c r="B12" s="315" t="s">
        <v>1305</v>
      </c>
      <c r="C12" s="315" t="s">
        <v>1306</v>
      </c>
      <c r="D12" s="320"/>
      <c r="E12" s="186" t="s">
        <v>1307</v>
      </c>
    </row>
    <row r="13" spans="1:5" ht="61.5" customHeight="1" x14ac:dyDescent="0.35">
      <c r="A13" s="328" t="s">
        <v>1308</v>
      </c>
      <c r="B13" s="315" t="s">
        <v>1309</v>
      </c>
      <c r="C13" s="315" t="s">
        <v>1310</v>
      </c>
      <c r="D13" s="318">
        <v>12</v>
      </c>
      <c r="E13" s="186" t="s">
        <v>1311</v>
      </c>
    </row>
    <row r="14" spans="1:5" ht="31.5" customHeight="1" x14ac:dyDescent="0.35">
      <c r="A14" s="329"/>
      <c r="B14" s="330" t="s">
        <v>1312</v>
      </c>
      <c r="C14" s="330" t="s">
        <v>1313</v>
      </c>
      <c r="D14" s="331"/>
      <c r="E14" s="325" t="s">
        <v>1314</v>
      </c>
    </row>
    <row r="15" spans="1:5" ht="48" customHeight="1" x14ac:dyDescent="0.35">
      <c r="A15" s="311"/>
      <c r="B15" s="311"/>
      <c r="C15" s="332"/>
      <c r="D15" s="311"/>
      <c r="E15" s="333" t="s">
        <v>1315</v>
      </c>
    </row>
    <row r="16" spans="1:5" ht="106.5" customHeight="1" x14ac:dyDescent="0.25">
      <c r="A16" s="334" t="s">
        <v>1316</v>
      </c>
      <c r="B16" s="330" t="s">
        <v>1317</v>
      </c>
      <c r="C16" s="330" t="s">
        <v>1318</v>
      </c>
      <c r="D16" s="335">
        <v>15</v>
      </c>
      <c r="E16" s="330" t="s">
        <v>1319</v>
      </c>
    </row>
    <row r="17" spans="1:5" ht="60" customHeight="1" x14ac:dyDescent="0.25">
      <c r="A17" s="334" t="s">
        <v>1320</v>
      </c>
      <c r="B17" s="330" t="s">
        <v>1321</v>
      </c>
      <c r="C17" s="330" t="s">
        <v>1322</v>
      </c>
      <c r="D17" s="335">
        <v>18</v>
      </c>
      <c r="E17" s="330" t="s">
        <v>1323</v>
      </c>
    </row>
    <row r="18" spans="1:5" ht="50.25" customHeight="1" x14ac:dyDescent="0.35">
      <c r="A18" s="5"/>
      <c r="B18" s="336" t="s">
        <v>1324</v>
      </c>
      <c r="C18" s="315" t="s">
        <v>1325</v>
      </c>
      <c r="D18" s="337"/>
      <c r="E18" s="332"/>
    </row>
    <row r="19" spans="1:5" ht="39" customHeight="1" x14ac:dyDescent="0.35">
      <c r="A19" s="317" t="s">
        <v>1326</v>
      </c>
      <c r="B19" s="336" t="s">
        <v>1327</v>
      </c>
      <c r="C19" s="316" t="s">
        <v>1328</v>
      </c>
      <c r="D19" s="338">
        <v>15</v>
      </c>
      <c r="E19" s="332" t="s">
        <v>1329</v>
      </c>
    </row>
    <row r="20" spans="1:5" ht="39" customHeight="1" x14ac:dyDescent="0.35">
      <c r="A20" s="331"/>
      <c r="B20" s="339" t="s">
        <v>1330</v>
      </c>
      <c r="C20" s="340"/>
      <c r="D20" s="331"/>
      <c r="E20" s="329"/>
    </row>
    <row r="21" spans="1:5" ht="45" customHeight="1" x14ac:dyDescent="0.25">
      <c r="A21" s="317" t="s">
        <v>1331</v>
      </c>
      <c r="B21" s="315" t="s">
        <v>1332</v>
      </c>
      <c r="C21" s="315" t="s">
        <v>1333</v>
      </c>
      <c r="D21" s="318">
        <v>12</v>
      </c>
      <c r="E21" s="799" t="s">
        <v>1329</v>
      </c>
    </row>
    <row r="22" spans="1:5" ht="45" customHeight="1" x14ac:dyDescent="0.25">
      <c r="A22" s="341"/>
      <c r="B22" s="330" t="s">
        <v>1334</v>
      </c>
      <c r="C22" s="330" t="s">
        <v>1335</v>
      </c>
      <c r="D22" s="326"/>
      <c r="E22" s="800"/>
    </row>
    <row r="23" spans="1:5" ht="42" customHeight="1" x14ac:dyDescent="0.35">
      <c r="A23" s="341" t="s">
        <v>1336</v>
      </c>
      <c r="B23" s="330" t="s">
        <v>1337</v>
      </c>
      <c r="C23" s="330" t="s">
        <v>1338</v>
      </c>
      <c r="D23" s="335">
        <v>12</v>
      </c>
      <c r="E23" s="329" t="s">
        <v>1329</v>
      </c>
    </row>
  </sheetData>
  <mergeCells count="4">
    <mergeCell ref="D1:E1"/>
    <mergeCell ref="D2:E2"/>
    <mergeCell ref="D3:E3"/>
    <mergeCell ref="E21:E22"/>
  </mergeCells>
  <pageMargins left="0.69791666666666663" right="0.69791666666666663" top="0.75" bottom="0.75" header="0" footer="0"/>
  <pageSetup paperSize="0" blackAndWhite="1" useFirstPageNumber="1"/>
  <headerFooter>
    <oddHeader>&amp;L&amp;"Aptos"&amp;10&amp;K7FAA39 | DNB PUBLIC |&amp;1#_x000D_</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ADD8E6"/>
  </sheetPr>
  <dimension ref="A1:H89"/>
  <sheetViews>
    <sheetView workbookViewId="0">
      <selection activeCell="E66" sqref="E66"/>
    </sheetView>
  </sheetViews>
  <sheetFormatPr defaultColWidth="7.81640625" defaultRowHeight="12.75" customHeight="1" x14ac:dyDescent="0.25"/>
  <cols>
    <col min="1" max="1" width="7.54296875" style="54" customWidth="1"/>
    <col min="2" max="2" width="9" style="54" customWidth="1"/>
    <col min="3" max="3" width="52.7265625" style="54" customWidth="1"/>
    <col min="4" max="4" width="14.54296875" style="54" customWidth="1"/>
    <col min="5" max="5" width="13.453125" style="54" customWidth="1"/>
    <col min="6" max="6" width="10.26953125" style="54" customWidth="1"/>
    <col min="7" max="7" width="19.26953125" style="54" customWidth="1"/>
    <col min="8" max="8" width="18.81640625" style="54" customWidth="1"/>
    <col min="9" max="9" width="7.81640625" style="1" customWidth="1"/>
    <col min="10" max="16384" width="7.81640625" style="1"/>
  </cols>
  <sheetData>
    <row r="1" spans="1:8" ht="15" customHeight="1" x14ac:dyDescent="0.35">
      <c r="A1" s="5" t="s">
        <v>421</v>
      </c>
      <c r="H1" s="187" t="s">
        <v>1339</v>
      </c>
    </row>
    <row r="2" spans="1:8" ht="15" customHeight="1" x14ac:dyDescent="0.35">
      <c r="A2" s="5"/>
      <c r="H2" s="299" t="s">
        <v>1340</v>
      </c>
    </row>
    <row r="3" spans="1:8" ht="14.25" customHeight="1" x14ac:dyDescent="0.35">
      <c r="A3" s="5" t="s">
        <v>1341</v>
      </c>
      <c r="E3" s="3"/>
      <c r="H3" s="7" t="s">
        <v>2</v>
      </c>
    </row>
    <row r="4" spans="1:8" ht="14.25" customHeight="1" x14ac:dyDescent="0.3">
      <c r="B4" s="3"/>
      <c r="C4" s="67"/>
      <c r="E4" s="3"/>
      <c r="H4" s="7" t="s">
        <v>4</v>
      </c>
    </row>
    <row r="5" spans="1:8" ht="14.25" customHeight="1" x14ac:dyDescent="0.35">
      <c r="A5" s="5" t="s">
        <v>3</v>
      </c>
      <c r="E5" s="3"/>
      <c r="H5" s="7" t="s">
        <v>1342</v>
      </c>
    </row>
    <row r="6" spans="1:8" ht="18.75" customHeight="1" x14ac:dyDescent="0.25">
      <c r="A6" s="8"/>
      <c r="B6" s="3"/>
      <c r="C6" s="67"/>
      <c r="D6" s="560" t="s">
        <v>5</v>
      </c>
      <c r="E6" s="802"/>
      <c r="F6" s="561"/>
      <c r="G6" s="560"/>
      <c r="H6" s="627"/>
    </row>
    <row r="7" spans="1:8" ht="18.75" customHeight="1" x14ac:dyDescent="0.25">
      <c r="A7" s="8"/>
      <c r="B7" s="3"/>
      <c r="C7" s="67"/>
      <c r="D7" s="560" t="s">
        <v>6</v>
      </c>
      <c r="E7" s="802"/>
      <c r="F7" s="649"/>
      <c r="G7" s="545" t="str">
        <f>""</f>
        <v/>
      </c>
      <c r="H7" s="627"/>
    </row>
    <row r="8" spans="1:8" ht="18.75" customHeight="1" x14ac:dyDescent="0.25">
      <c r="C8" s="67"/>
      <c r="D8" s="560" t="s">
        <v>8</v>
      </c>
      <c r="E8" s="802"/>
      <c r="F8" s="649"/>
      <c r="G8" s="586"/>
      <c r="H8" s="627"/>
    </row>
    <row r="9" spans="1:8" ht="12.75" customHeight="1" x14ac:dyDescent="0.25">
      <c r="A9" s="120" t="s">
        <v>1343</v>
      </c>
      <c r="B9" s="120" t="s">
        <v>1343</v>
      </c>
      <c r="C9" s="120"/>
      <c r="D9" s="609" t="s">
        <v>858</v>
      </c>
      <c r="E9" s="627"/>
      <c r="F9" s="16" t="s">
        <v>1344</v>
      </c>
      <c r="G9" s="817" t="s">
        <v>1345</v>
      </c>
      <c r="H9" s="627"/>
    </row>
    <row r="10" spans="1:8" ht="27" customHeight="1" x14ac:dyDescent="0.25">
      <c r="A10" s="120"/>
      <c r="B10" s="120"/>
      <c r="C10" s="342" t="s">
        <v>1346</v>
      </c>
      <c r="D10" s="120" t="s">
        <v>1347</v>
      </c>
      <c r="E10" s="120" t="s">
        <v>1348</v>
      </c>
      <c r="F10" s="72" t="s">
        <v>695</v>
      </c>
      <c r="G10" s="120" t="s">
        <v>1347</v>
      </c>
      <c r="H10" s="120" t="s">
        <v>1348</v>
      </c>
    </row>
    <row r="11" spans="1:8" ht="28.5" customHeight="1" x14ac:dyDescent="0.25">
      <c r="A11" s="120" t="s">
        <v>678</v>
      </c>
      <c r="B11" s="120" t="s">
        <v>1349</v>
      </c>
      <c r="C11" s="342" t="s">
        <v>1350</v>
      </c>
      <c r="D11" s="121">
        <v>1</v>
      </c>
      <c r="E11" s="121">
        <v>2</v>
      </c>
      <c r="F11" s="121">
        <v>3</v>
      </c>
      <c r="G11" s="121">
        <v>4</v>
      </c>
      <c r="H11" s="121">
        <v>5</v>
      </c>
    </row>
    <row r="12" spans="1:8" ht="17.25" customHeight="1" x14ac:dyDescent="0.3">
      <c r="A12" s="343"/>
      <c r="B12" s="344">
        <v>2101</v>
      </c>
      <c r="C12" s="83" t="s">
        <v>1351</v>
      </c>
      <c r="D12" s="128"/>
      <c r="E12" s="123"/>
      <c r="F12" s="39"/>
      <c r="G12" s="39"/>
      <c r="H12" s="123"/>
    </row>
    <row r="13" spans="1:8" ht="17.25" customHeight="1" x14ac:dyDescent="0.25">
      <c r="A13" s="344">
        <v>10</v>
      </c>
      <c r="B13" s="343"/>
      <c r="C13" s="10" t="s">
        <v>1352</v>
      </c>
      <c r="D13" s="130">
        <f>'SS21 Gross to Net Report'!O177+'SS21 Gross to Net Report'!P177</f>
        <v>0</v>
      </c>
      <c r="E13" s="130">
        <f>'SS21 Gross to Net Report'!Q177+'SS21 Gross to Net Report'!R177</f>
        <v>0</v>
      </c>
      <c r="F13" s="147">
        <v>1</v>
      </c>
      <c r="G13" s="130">
        <f>+D13*F13</f>
        <v>0</v>
      </c>
      <c r="H13" s="130">
        <f>+E13*F13</f>
        <v>0</v>
      </c>
    </row>
    <row r="14" spans="1:8" ht="17.25" customHeight="1" x14ac:dyDescent="0.25">
      <c r="A14" s="344">
        <v>20</v>
      </c>
      <c r="B14" s="343"/>
      <c r="C14" s="10" t="s">
        <v>1353</v>
      </c>
      <c r="D14" s="130">
        <f>'SS21 Gross to Net Report'!O183+'SS21 Gross to Net Report'!P183-'SS21 Gross to Net Report'!O177-'SS21 Gross to Net Report'!P177</f>
        <v>0</v>
      </c>
      <c r="E14" s="130">
        <f>'SS21 Gross to Net Report'!Q183+'SS21 Gross to Net Report'!R183-'SS21 Gross to Net Report'!Q177-'SS21 Gross to Net Report'!R177</f>
        <v>0</v>
      </c>
      <c r="F14" s="147">
        <v>0.2</v>
      </c>
      <c r="G14" s="130">
        <f>+D14*F14</f>
        <v>0</v>
      </c>
      <c r="H14" s="130">
        <f>+E14*F14</f>
        <v>0</v>
      </c>
    </row>
    <row r="15" spans="1:8" ht="17.25" customHeight="1" x14ac:dyDescent="0.25">
      <c r="A15" s="344">
        <v>30</v>
      </c>
      <c r="B15" s="343"/>
      <c r="C15" s="83" t="s">
        <v>1354</v>
      </c>
      <c r="D15" s="130">
        <f>SUM(D13:D14)</f>
        <v>0</v>
      </c>
      <c r="E15" s="130">
        <f>SUM(E13:E14)</f>
        <v>0</v>
      </c>
      <c r="F15" s="123"/>
      <c r="G15" s="130">
        <f>SUM(G13:G14)</f>
        <v>0</v>
      </c>
      <c r="H15" s="130">
        <f>SUM(H13:H14)</f>
        <v>0</v>
      </c>
    </row>
    <row r="16" spans="1:8" ht="17.25" customHeight="1" x14ac:dyDescent="0.3">
      <c r="A16" s="345"/>
      <c r="B16" s="344">
        <v>2102</v>
      </c>
      <c r="C16" s="83" t="s">
        <v>1355</v>
      </c>
      <c r="D16" s="803"/>
      <c r="E16" s="804"/>
      <c r="F16" s="632"/>
      <c r="G16" s="807"/>
      <c r="H16" s="804"/>
    </row>
    <row r="17" spans="1:8" ht="17.25" customHeight="1" x14ac:dyDescent="0.3">
      <c r="A17" s="344">
        <v>40</v>
      </c>
      <c r="B17" s="345"/>
      <c r="C17" s="10" t="s">
        <v>1356</v>
      </c>
      <c r="D17" s="130">
        <f>'SS21 Gross to Net Report'!O192+'SS21 Gross to Net Report'!P192</f>
        <v>0</v>
      </c>
      <c r="E17" s="130">
        <f>'SS21 Gross to Net Report'!Q192+'SS21 Gross to Net Report'!R192</f>
        <v>0</v>
      </c>
      <c r="F17" s="632"/>
      <c r="G17" s="807"/>
      <c r="H17" s="808"/>
    </row>
    <row r="18" spans="1:8" ht="17.25" customHeight="1" x14ac:dyDescent="0.25">
      <c r="A18" s="344">
        <v>50</v>
      </c>
      <c r="B18" s="343"/>
      <c r="C18" s="69" t="s">
        <v>1357</v>
      </c>
      <c r="D18" s="24"/>
      <c r="E18" s="24"/>
      <c r="F18" s="147">
        <v>1.5</v>
      </c>
      <c r="G18" s="130">
        <f>D18*F18</f>
        <v>0</v>
      </c>
      <c r="H18" s="130">
        <f>E18*F18</f>
        <v>0</v>
      </c>
    </row>
    <row r="19" spans="1:8" ht="17.25" customHeight="1" x14ac:dyDescent="0.25">
      <c r="A19" s="344">
        <v>60</v>
      </c>
      <c r="B19" s="343"/>
      <c r="C19" s="83" t="s">
        <v>1358</v>
      </c>
      <c r="D19" s="211">
        <f>D17</f>
        <v>0</v>
      </c>
      <c r="E19" s="90">
        <f>E17</f>
        <v>0</v>
      </c>
      <c r="F19" s="123"/>
      <c r="G19" s="130">
        <f>SUM(G18:G18)</f>
        <v>0</v>
      </c>
      <c r="H19" s="130">
        <f>SUM(H18:H18)</f>
        <v>0</v>
      </c>
    </row>
    <row r="20" spans="1:8" ht="17.25" customHeight="1" x14ac:dyDescent="0.3">
      <c r="A20" s="345"/>
      <c r="B20" s="344">
        <v>2103</v>
      </c>
      <c r="C20" s="83" t="s">
        <v>1359</v>
      </c>
      <c r="D20" s="805"/>
      <c r="E20" s="739"/>
      <c r="F20" s="739"/>
      <c r="G20" s="806"/>
      <c r="H20" s="740"/>
    </row>
    <row r="21" spans="1:8" ht="17.25" customHeight="1" x14ac:dyDescent="0.25">
      <c r="A21" s="344">
        <v>70</v>
      </c>
      <c r="B21" s="343"/>
      <c r="C21" s="10" t="s">
        <v>1360</v>
      </c>
      <c r="D21" s="24"/>
      <c r="E21" s="24"/>
      <c r="F21" s="147">
        <v>1</v>
      </c>
      <c r="G21" s="130">
        <f>D21*F21</f>
        <v>0</v>
      </c>
      <c r="H21" s="130">
        <f>+E21*F21</f>
        <v>0</v>
      </c>
    </row>
    <row r="22" spans="1:8" ht="17.25" customHeight="1" x14ac:dyDescent="0.25">
      <c r="A22" s="344">
        <v>80</v>
      </c>
      <c r="B22" s="343"/>
      <c r="C22" s="69" t="s">
        <v>1361</v>
      </c>
      <c r="D22" s="24"/>
      <c r="E22" s="24"/>
      <c r="F22" s="147">
        <v>0.1</v>
      </c>
      <c r="G22" s="130">
        <f>D22*F22</f>
        <v>0</v>
      </c>
      <c r="H22" s="130">
        <f>+E22*F22</f>
        <v>0</v>
      </c>
    </row>
    <row r="23" spans="1:8" ht="17.25" customHeight="1" x14ac:dyDescent="0.25">
      <c r="A23" s="344">
        <v>90</v>
      </c>
      <c r="B23" s="343"/>
      <c r="C23" s="10" t="s">
        <v>1362</v>
      </c>
      <c r="D23" s="24"/>
      <c r="E23" s="24"/>
      <c r="F23" s="147">
        <v>0.2</v>
      </c>
      <c r="G23" s="130">
        <f>D23*F23</f>
        <v>0</v>
      </c>
      <c r="H23" s="130">
        <f>+E23*F23</f>
        <v>0</v>
      </c>
    </row>
    <row r="24" spans="1:8" ht="17.25" customHeight="1" x14ac:dyDescent="0.25">
      <c r="A24" s="344">
        <v>100</v>
      </c>
      <c r="B24" s="343"/>
      <c r="C24" s="10" t="s">
        <v>1363</v>
      </c>
      <c r="D24" s="24"/>
      <c r="E24" s="24"/>
      <c r="F24" s="147">
        <v>0.1</v>
      </c>
      <c r="G24" s="130">
        <f>D24*F24</f>
        <v>0</v>
      </c>
      <c r="H24" s="130">
        <f>+E24*F24</f>
        <v>0</v>
      </c>
    </row>
    <row r="25" spans="1:8" ht="17.25" customHeight="1" x14ac:dyDescent="0.25">
      <c r="A25" s="344">
        <v>110</v>
      </c>
      <c r="B25" s="343"/>
      <c r="C25" s="10" t="s">
        <v>1364</v>
      </c>
      <c r="D25" s="24"/>
      <c r="E25" s="24"/>
      <c r="F25" s="147">
        <v>0</v>
      </c>
      <c r="G25" s="130">
        <f>D25*F25</f>
        <v>0</v>
      </c>
      <c r="H25" s="130">
        <f>+E25*F25</f>
        <v>0</v>
      </c>
    </row>
    <row r="26" spans="1:8" ht="17.25" customHeight="1" x14ac:dyDescent="0.25">
      <c r="A26" s="344">
        <v>120</v>
      </c>
      <c r="B26" s="343"/>
      <c r="C26" s="83" t="s">
        <v>1365</v>
      </c>
      <c r="D26" s="130">
        <f>SUM(D21:D25)</f>
        <v>0</v>
      </c>
      <c r="E26" s="130">
        <f>SUM(E21:E25)</f>
        <v>0</v>
      </c>
      <c r="F26" s="123"/>
      <c r="G26" s="130">
        <f>SUM(G21:G25)</f>
        <v>0</v>
      </c>
      <c r="H26" s="130">
        <f>SUM(H21:H25)</f>
        <v>0</v>
      </c>
    </row>
    <row r="27" spans="1:8" ht="24" customHeight="1" x14ac:dyDescent="0.3">
      <c r="A27" s="346"/>
      <c r="B27" s="344">
        <v>2201</v>
      </c>
      <c r="C27" s="149" t="s">
        <v>1366</v>
      </c>
      <c r="D27" s="801"/>
      <c r="E27" s="633"/>
      <c r="F27" s="633"/>
      <c r="G27" s="633"/>
      <c r="H27" s="627"/>
    </row>
    <row r="28" spans="1:8" ht="17.25" customHeight="1" x14ac:dyDescent="0.3">
      <c r="A28" s="232">
        <v>130</v>
      </c>
      <c r="B28" s="347"/>
      <c r="C28" s="10" t="s">
        <v>1367</v>
      </c>
      <c r="D28" s="24"/>
      <c r="E28" s="24"/>
      <c r="F28" s="147">
        <v>1</v>
      </c>
      <c r="G28" s="130">
        <f>D28*F28</f>
        <v>0</v>
      </c>
      <c r="H28" s="130">
        <f>+E28*F28</f>
        <v>0</v>
      </c>
    </row>
    <row r="29" spans="1:8" ht="17.25" customHeight="1" x14ac:dyDescent="0.3">
      <c r="A29" s="232">
        <v>140</v>
      </c>
      <c r="B29" s="347"/>
      <c r="C29" s="10" t="s">
        <v>1368</v>
      </c>
      <c r="D29" s="24"/>
      <c r="E29" s="24"/>
      <c r="F29" s="147">
        <v>0.1</v>
      </c>
      <c r="G29" s="130">
        <f>D29*F29</f>
        <v>0</v>
      </c>
      <c r="H29" s="130">
        <f>+E29*F29</f>
        <v>0</v>
      </c>
    </row>
    <row r="30" spans="1:8" ht="17.25" customHeight="1" x14ac:dyDescent="0.3">
      <c r="A30" s="232">
        <v>150</v>
      </c>
      <c r="B30" s="347"/>
      <c r="C30" s="10" t="s">
        <v>1369</v>
      </c>
      <c r="D30" s="24"/>
      <c r="E30" s="24"/>
      <c r="F30" s="348">
        <v>0</v>
      </c>
      <c r="G30" s="130">
        <f>D30*F30</f>
        <v>0</v>
      </c>
      <c r="H30" s="130">
        <f>+E30*F30</f>
        <v>0</v>
      </c>
    </row>
    <row r="31" spans="1:8" ht="17.25" customHeight="1" x14ac:dyDescent="0.3">
      <c r="A31" s="232">
        <v>160</v>
      </c>
      <c r="B31" s="347"/>
      <c r="C31" s="83" t="s">
        <v>1370</v>
      </c>
      <c r="D31" s="130">
        <f>SUM(D28:D30)</f>
        <v>0</v>
      </c>
      <c r="E31" s="130">
        <f>SUM(E28:E30)</f>
        <v>0</v>
      </c>
      <c r="F31" s="123"/>
      <c r="G31" s="130">
        <f>SUM(G28:G30)</f>
        <v>0</v>
      </c>
      <c r="H31" s="130">
        <f>SUM(H28:H30)</f>
        <v>0</v>
      </c>
    </row>
    <row r="32" spans="1:8" ht="31.5" customHeight="1" x14ac:dyDescent="0.3">
      <c r="A32" s="346"/>
      <c r="B32" s="344">
        <v>2202</v>
      </c>
      <c r="C32" s="349" t="s">
        <v>1371</v>
      </c>
      <c r="D32" s="632"/>
      <c r="E32" s="758"/>
      <c r="F32" s="633"/>
      <c r="G32" s="758"/>
      <c r="H32" s="627"/>
    </row>
    <row r="33" spans="1:8" ht="17.25" customHeight="1" x14ac:dyDescent="0.3">
      <c r="A33" s="232">
        <v>170</v>
      </c>
      <c r="B33" s="347"/>
      <c r="C33" s="10" t="s">
        <v>1367</v>
      </c>
      <c r="D33" s="24"/>
      <c r="E33" s="24"/>
      <c r="F33" s="147">
        <v>1</v>
      </c>
      <c r="G33" s="130">
        <f>D33*F33</f>
        <v>0</v>
      </c>
      <c r="H33" s="130">
        <f>+E33*F33</f>
        <v>0</v>
      </c>
    </row>
    <row r="34" spans="1:8" ht="17.25" customHeight="1" x14ac:dyDescent="0.3">
      <c r="A34" s="232">
        <v>180</v>
      </c>
      <c r="B34" s="347"/>
      <c r="C34" s="10" t="s">
        <v>1368</v>
      </c>
      <c r="D34" s="24"/>
      <c r="E34" s="24"/>
      <c r="F34" s="147">
        <v>0.1</v>
      </c>
      <c r="G34" s="130">
        <f>D34*F34</f>
        <v>0</v>
      </c>
      <c r="H34" s="130">
        <f>+E34*F34</f>
        <v>0</v>
      </c>
    </row>
    <row r="35" spans="1:8" ht="17.25" customHeight="1" x14ac:dyDescent="0.3">
      <c r="A35" s="232">
        <v>190</v>
      </c>
      <c r="B35" s="347"/>
      <c r="C35" s="10" t="s">
        <v>1369</v>
      </c>
      <c r="D35" s="24"/>
      <c r="E35" s="24"/>
      <c r="F35" s="348">
        <v>0</v>
      </c>
      <c r="G35" s="130">
        <f>D35*F35</f>
        <v>0</v>
      </c>
      <c r="H35" s="130">
        <f>+E35*F35</f>
        <v>0</v>
      </c>
    </row>
    <row r="36" spans="1:8" ht="17.25" customHeight="1" x14ac:dyDescent="0.3">
      <c r="A36" s="232">
        <v>200</v>
      </c>
      <c r="B36" s="347"/>
      <c r="C36" s="83" t="s">
        <v>1372</v>
      </c>
      <c r="D36" s="130">
        <f>SUM(D33:D35)</f>
        <v>0</v>
      </c>
      <c r="E36" s="130">
        <f>SUM(E33:E35)</f>
        <v>0</v>
      </c>
      <c r="F36" s="123"/>
      <c r="G36" s="130">
        <f>SUM(G33:G35)</f>
        <v>0</v>
      </c>
      <c r="H36" s="130">
        <f>SUM(H33:H35)</f>
        <v>0</v>
      </c>
    </row>
    <row r="37" spans="1:8" ht="17.25" customHeight="1" x14ac:dyDescent="0.3">
      <c r="A37" s="346"/>
      <c r="B37" s="232">
        <v>23</v>
      </c>
      <c r="C37" s="349" t="s">
        <v>1373</v>
      </c>
      <c r="D37" s="632"/>
      <c r="E37" s="758"/>
      <c r="F37" s="633"/>
      <c r="G37" s="758"/>
      <c r="H37" s="627"/>
    </row>
    <row r="38" spans="1:8" ht="17.25" customHeight="1" x14ac:dyDescent="0.3">
      <c r="A38" s="232">
        <v>210</v>
      </c>
      <c r="B38" s="347"/>
      <c r="C38" s="271" t="s">
        <v>1374</v>
      </c>
      <c r="D38" s="130">
        <f>'SS21 Gross to Net Report'!O223+'SS21 Gross to Net Report'!P223</f>
        <v>0</v>
      </c>
      <c r="E38" s="130">
        <f>'SS21 Gross to Net Report'!Q223+'SS21 Gross to Net Report'!R223</f>
        <v>0</v>
      </c>
      <c r="F38" s="147">
        <v>1</v>
      </c>
      <c r="G38" s="130">
        <f>D38*F38</f>
        <v>0</v>
      </c>
      <c r="H38" s="130">
        <f>+E38*F38</f>
        <v>0</v>
      </c>
    </row>
    <row r="39" spans="1:8" ht="17.25" customHeight="1" x14ac:dyDescent="0.3">
      <c r="A39" s="232">
        <v>220</v>
      </c>
      <c r="B39" s="347"/>
      <c r="C39" s="271" t="s">
        <v>1375</v>
      </c>
      <c r="D39" s="130">
        <f>'SS21 Gross to Net Report'!O228+'SS21 Gross to Net Report'!P228</f>
        <v>0</v>
      </c>
      <c r="E39" s="130">
        <f>'SS21 Gross to Net Report'!Q228+'SS21 Gross to Net Report'!R228</f>
        <v>0</v>
      </c>
      <c r="F39" s="147">
        <v>1</v>
      </c>
      <c r="G39" s="130">
        <f>D39*F39</f>
        <v>0</v>
      </c>
      <c r="H39" s="130">
        <f>+E39*F39</f>
        <v>0</v>
      </c>
    </row>
    <row r="40" spans="1:8" ht="17.25" customHeight="1" x14ac:dyDescent="0.3">
      <c r="A40" s="232">
        <v>230</v>
      </c>
      <c r="B40" s="347"/>
      <c r="C40" s="350" t="s">
        <v>1376</v>
      </c>
      <c r="D40" s="130">
        <f>SUM(D38:D39)</f>
        <v>0</v>
      </c>
      <c r="E40" s="130">
        <f>SUM(E38:E39)</f>
        <v>0</v>
      </c>
      <c r="F40" s="123"/>
      <c r="G40" s="130">
        <f>SUM(G38:G39)</f>
        <v>0</v>
      </c>
      <c r="H40" s="130">
        <f>SUM(H38:H39)</f>
        <v>0</v>
      </c>
    </row>
    <row r="41" spans="1:8" ht="17.25" customHeight="1" x14ac:dyDescent="0.3">
      <c r="A41" s="232">
        <v>240</v>
      </c>
      <c r="B41" s="344">
        <v>24</v>
      </c>
      <c r="C41" s="83" t="s">
        <v>1377</v>
      </c>
      <c r="D41" s="130">
        <f>'SS21 Gross to Net Report'!O232+'SS21 Gross to Net Report'!P232</f>
        <v>0</v>
      </c>
      <c r="E41" s="130">
        <f>'SS21 Gross to Net Report'!Q232+'SS21 Gross to Net Report'!R232</f>
        <v>0</v>
      </c>
      <c r="F41" s="147">
        <v>1</v>
      </c>
      <c r="G41" s="130">
        <f>D41*F41</f>
        <v>0</v>
      </c>
      <c r="H41" s="130">
        <f>+E41*F41</f>
        <v>0</v>
      </c>
    </row>
    <row r="42" spans="1:8" ht="17.25" customHeight="1" x14ac:dyDescent="0.3">
      <c r="A42" s="347"/>
      <c r="B42" s="344">
        <v>25</v>
      </c>
      <c r="C42" s="149" t="s">
        <v>314</v>
      </c>
      <c r="D42" s="632"/>
      <c r="E42" s="633"/>
      <c r="F42" s="633"/>
      <c r="G42" s="806"/>
      <c r="H42" s="627"/>
    </row>
    <row r="43" spans="1:8" ht="17.25" customHeight="1" x14ac:dyDescent="0.3">
      <c r="A43" s="232">
        <v>250</v>
      </c>
      <c r="B43" s="345"/>
      <c r="C43" s="10" t="s">
        <v>1378</v>
      </c>
      <c r="D43" s="24"/>
      <c r="E43" s="24"/>
      <c r="F43" s="147">
        <v>1</v>
      </c>
      <c r="G43" s="130">
        <f>D43*F43</f>
        <v>0</v>
      </c>
      <c r="H43" s="130">
        <f>E43*F43</f>
        <v>0</v>
      </c>
    </row>
    <row r="44" spans="1:8" ht="17.25" customHeight="1" x14ac:dyDescent="0.3">
      <c r="A44" s="232">
        <v>260</v>
      </c>
      <c r="B44" s="345"/>
      <c r="C44" s="10" t="s">
        <v>1379</v>
      </c>
      <c r="D44" s="24"/>
      <c r="E44" s="24"/>
      <c r="F44" s="147">
        <v>0.1</v>
      </c>
      <c r="G44" s="130">
        <f>D44*F44</f>
        <v>0</v>
      </c>
      <c r="H44" s="130">
        <f>E44*F44</f>
        <v>0</v>
      </c>
    </row>
    <row r="45" spans="1:8" ht="17.25" customHeight="1" x14ac:dyDescent="0.3">
      <c r="A45" s="232">
        <v>270</v>
      </c>
      <c r="B45" s="345"/>
      <c r="C45" s="10" t="s">
        <v>1380</v>
      </c>
      <c r="D45" s="24"/>
      <c r="E45" s="24"/>
      <c r="F45" s="147">
        <v>0</v>
      </c>
      <c r="G45" s="130">
        <f>D45*F45</f>
        <v>0</v>
      </c>
      <c r="H45" s="130">
        <f>E45*F45</f>
        <v>0</v>
      </c>
    </row>
    <row r="46" spans="1:8" ht="17.25" customHeight="1" x14ac:dyDescent="0.3">
      <c r="A46" s="232">
        <v>280</v>
      </c>
      <c r="B46" s="345"/>
      <c r="C46" s="83" t="s">
        <v>1381</v>
      </c>
      <c r="D46" s="130">
        <f>SUM(D43:D45)</f>
        <v>0</v>
      </c>
      <c r="E46" s="130">
        <f>SUM(E43:E45)</f>
        <v>0</v>
      </c>
      <c r="F46" s="123"/>
      <c r="G46" s="130">
        <f>SUM(G43:G45)</f>
        <v>0</v>
      </c>
      <c r="H46" s="130">
        <f>SUM(H43:H45)</f>
        <v>0</v>
      </c>
    </row>
    <row r="47" spans="1:8" ht="17.25" customHeight="1" x14ac:dyDescent="0.3">
      <c r="A47" s="232">
        <v>290</v>
      </c>
      <c r="B47" s="344">
        <v>26</v>
      </c>
      <c r="C47" s="83" t="s">
        <v>316</v>
      </c>
      <c r="D47" s="130">
        <f>'SS21 Gross to Net Report'!O246+'SS21 Gross to Net Report'!P246</f>
        <v>0</v>
      </c>
      <c r="E47" s="130">
        <f>'SS21 Gross to Net Report'!Q246+'SS21 Gross to Net Report'!R246</f>
        <v>0</v>
      </c>
      <c r="F47" s="147">
        <v>0.2</v>
      </c>
      <c r="G47" s="130">
        <f>D47*F47</f>
        <v>0</v>
      </c>
      <c r="H47" s="130">
        <f>+E47*F47</f>
        <v>0</v>
      </c>
    </row>
    <row r="48" spans="1:8" ht="30.75" customHeight="1" x14ac:dyDescent="0.3">
      <c r="A48" s="232">
        <v>300</v>
      </c>
      <c r="B48" s="344">
        <v>27</v>
      </c>
      <c r="C48" s="149" t="s">
        <v>1382</v>
      </c>
      <c r="D48" s="130">
        <f>'SS21 Gross to Net Report'!O247+'SS21 Gross to Net Report'!P247</f>
        <v>0</v>
      </c>
      <c r="E48" s="130">
        <f>'SS21 Gross to Net Report'!Q247+'SS21 Gross to Net Report'!R247</f>
        <v>0</v>
      </c>
      <c r="F48" s="147">
        <v>1</v>
      </c>
      <c r="G48" s="130">
        <f>D48*F48</f>
        <v>0</v>
      </c>
      <c r="H48" s="130">
        <f>+E48*F48</f>
        <v>0</v>
      </c>
    </row>
    <row r="49" spans="1:8" ht="30.75" customHeight="1" x14ac:dyDescent="0.3">
      <c r="A49" s="347"/>
      <c r="B49" s="88">
        <v>28</v>
      </c>
      <c r="C49" s="149" t="s">
        <v>1383</v>
      </c>
      <c r="D49" s="632"/>
      <c r="E49" s="633"/>
      <c r="F49" s="633"/>
      <c r="G49" s="633"/>
      <c r="H49" s="627"/>
    </row>
    <row r="50" spans="1:8" ht="17.25" customHeight="1" x14ac:dyDescent="0.3">
      <c r="A50" s="232">
        <v>310</v>
      </c>
      <c r="B50" s="347"/>
      <c r="C50" s="271" t="s">
        <v>1378</v>
      </c>
      <c r="D50" s="24"/>
      <c r="E50" s="24"/>
      <c r="F50" s="147">
        <v>1</v>
      </c>
      <c r="G50" s="130">
        <f>D50*F50</f>
        <v>0</v>
      </c>
      <c r="H50" s="130">
        <f>+E50*F50</f>
        <v>0</v>
      </c>
    </row>
    <row r="51" spans="1:8" ht="17.25" customHeight="1" x14ac:dyDescent="0.3">
      <c r="A51" s="232">
        <v>320</v>
      </c>
      <c r="B51" s="347"/>
      <c r="C51" s="271" t="s">
        <v>1379</v>
      </c>
      <c r="D51" s="24"/>
      <c r="E51" s="24"/>
      <c r="F51" s="147">
        <v>0.1</v>
      </c>
      <c r="G51" s="130">
        <f>D51*F51</f>
        <v>0</v>
      </c>
      <c r="H51" s="130">
        <f>+E51*F51</f>
        <v>0</v>
      </c>
    </row>
    <row r="52" spans="1:8" ht="17.25" customHeight="1" x14ac:dyDescent="0.3">
      <c r="A52" s="232">
        <v>330</v>
      </c>
      <c r="B52" s="347"/>
      <c r="C52" s="271" t="s">
        <v>1380</v>
      </c>
      <c r="D52" s="24"/>
      <c r="E52" s="24"/>
      <c r="F52" s="147">
        <v>0</v>
      </c>
      <c r="G52" s="130">
        <f>D52*F52</f>
        <v>0</v>
      </c>
      <c r="H52" s="130">
        <f>+E52*F52</f>
        <v>0</v>
      </c>
    </row>
    <row r="53" spans="1:8" ht="17.25" customHeight="1" x14ac:dyDescent="0.3">
      <c r="A53" s="232">
        <v>340</v>
      </c>
      <c r="B53" s="347"/>
      <c r="C53" s="153" t="s">
        <v>1384</v>
      </c>
      <c r="D53" s="130">
        <f>SUM(D50:D52)</f>
        <v>0</v>
      </c>
      <c r="E53" s="130">
        <f>SUM(E50:E52)</f>
        <v>0</v>
      </c>
      <c r="F53" s="631"/>
      <c r="G53" s="130">
        <f>SUM(G50:G52)</f>
        <v>0</v>
      </c>
      <c r="H53" s="130">
        <f>SUM(H50:H52)</f>
        <v>0</v>
      </c>
    </row>
    <row r="54" spans="1:8" ht="17.25" customHeight="1" x14ac:dyDescent="0.3">
      <c r="A54" s="232">
        <v>350</v>
      </c>
      <c r="B54" s="347"/>
      <c r="C54" s="350" t="s">
        <v>1385</v>
      </c>
      <c r="D54" s="632"/>
      <c r="E54" s="627"/>
      <c r="F54" s="809"/>
      <c r="G54" s="130">
        <f>G15+G19+G26+G31+G36+G40+G41+G46+G47+G48+G53</f>
        <v>0</v>
      </c>
      <c r="H54" s="130">
        <f>H15+H19+H26+H31+H36+H40+H41+H46+H47+H48+H53</f>
        <v>0</v>
      </c>
    </row>
    <row r="55" spans="1:8" ht="17.25" customHeight="1" x14ac:dyDescent="0.3">
      <c r="A55" s="120" t="s">
        <v>1343</v>
      </c>
      <c r="B55" s="120" t="s">
        <v>1343</v>
      </c>
      <c r="C55" s="120"/>
      <c r="D55" s="717" t="s">
        <v>858</v>
      </c>
      <c r="E55" s="618"/>
      <c r="F55" s="16" t="s">
        <v>1344</v>
      </c>
      <c r="G55" s="163" t="s">
        <v>1345</v>
      </c>
      <c r="H55" s="123"/>
    </row>
    <row r="56" spans="1:8" ht="27" customHeight="1" x14ac:dyDescent="0.25">
      <c r="A56" s="120"/>
      <c r="B56" s="120"/>
      <c r="C56" s="342" t="s">
        <v>1386</v>
      </c>
      <c r="D56" s="120" t="s">
        <v>1347</v>
      </c>
      <c r="E56" s="120" t="s">
        <v>1348</v>
      </c>
      <c r="F56" s="72" t="s">
        <v>695</v>
      </c>
      <c r="G56" s="120" t="s">
        <v>1347</v>
      </c>
      <c r="H56" s="120" t="s">
        <v>1348</v>
      </c>
    </row>
    <row r="57" spans="1:8" ht="28.5" customHeight="1" x14ac:dyDescent="0.25">
      <c r="A57" s="120" t="s">
        <v>678</v>
      </c>
      <c r="B57" s="120" t="s">
        <v>1387</v>
      </c>
      <c r="C57" s="342" t="s">
        <v>1388</v>
      </c>
      <c r="D57" s="121">
        <v>1</v>
      </c>
      <c r="E57" s="121">
        <v>2</v>
      </c>
      <c r="F57" s="121">
        <v>3</v>
      </c>
      <c r="G57" s="121">
        <v>4</v>
      </c>
      <c r="H57" s="121">
        <v>5</v>
      </c>
    </row>
    <row r="58" spans="1:8" ht="17.25" customHeight="1" x14ac:dyDescent="0.25">
      <c r="A58" s="343"/>
      <c r="B58" s="107" t="s">
        <v>1389</v>
      </c>
      <c r="C58" s="9" t="s">
        <v>617</v>
      </c>
      <c r="D58" s="632"/>
      <c r="E58" s="739"/>
      <c r="F58" s="739"/>
      <c r="G58" s="739"/>
      <c r="H58" s="740"/>
    </row>
    <row r="59" spans="1:8" ht="17.25" customHeight="1" x14ac:dyDescent="0.25">
      <c r="A59" s="344">
        <v>360</v>
      </c>
      <c r="B59" s="344">
        <v>8101</v>
      </c>
      <c r="C59" s="69" t="s">
        <v>1390</v>
      </c>
      <c r="D59" s="130">
        <f>'Class 8 Cont.Liab.'!D12+'Class 8 Cont.Liab.'!E12</f>
        <v>0</v>
      </c>
      <c r="E59" s="130">
        <f>'Class 8 Cont.Liab.'!F12+'Class 8 Cont.Liab.'!G12</f>
        <v>0</v>
      </c>
      <c r="F59" s="131">
        <v>0.1</v>
      </c>
      <c r="G59" s="130">
        <f>D59*F59</f>
        <v>0</v>
      </c>
      <c r="H59" s="130">
        <f>+E59*F59</f>
        <v>0</v>
      </c>
    </row>
    <row r="60" spans="1:8" ht="17.25" customHeight="1" x14ac:dyDescent="0.25">
      <c r="A60" s="344">
        <v>370</v>
      </c>
      <c r="B60" s="343"/>
      <c r="C60" s="10" t="s">
        <v>1391</v>
      </c>
      <c r="D60" s="130">
        <f>'Class 8 Cont.Liab.'!D20+'Class 8 Cont.Liab.'!E20</f>
        <v>0</v>
      </c>
      <c r="E60" s="130">
        <f>'Class 8 Cont.Liab.'!F20+'Class 8 Cont.Liab.'!G20</f>
        <v>0</v>
      </c>
      <c r="F60" s="131">
        <v>0.1</v>
      </c>
      <c r="G60" s="130">
        <f>D60*F60</f>
        <v>0</v>
      </c>
      <c r="H60" s="130">
        <f>+E60*F60</f>
        <v>0</v>
      </c>
    </row>
    <row r="61" spans="1:8" ht="17.25" customHeight="1" x14ac:dyDescent="0.25">
      <c r="A61" s="344">
        <v>380</v>
      </c>
      <c r="B61" s="343"/>
      <c r="C61" s="10" t="s">
        <v>1392</v>
      </c>
      <c r="D61" s="130">
        <f>'Class 8 Cont.Liab.'!D36+'Class 8 Cont.Liab.'!E36</f>
        <v>0</v>
      </c>
      <c r="E61" s="130">
        <f>'Class 8 Cont.Liab.'!F36+'Class 8 Cont.Liab.'!G36</f>
        <v>0</v>
      </c>
      <c r="F61" s="131">
        <v>0.1</v>
      </c>
      <c r="G61" s="130">
        <f>D61*F61</f>
        <v>0</v>
      </c>
      <c r="H61" s="130">
        <f>+E61*F61</f>
        <v>0</v>
      </c>
    </row>
    <row r="62" spans="1:8" ht="17.25" customHeight="1" x14ac:dyDescent="0.25">
      <c r="A62" s="344">
        <v>390</v>
      </c>
      <c r="B62" s="343"/>
      <c r="C62" s="10" t="s">
        <v>1393</v>
      </c>
      <c r="D62" s="24"/>
      <c r="E62" s="24"/>
      <c r="F62" s="131">
        <v>0</v>
      </c>
      <c r="G62" s="130">
        <f>D62*F62</f>
        <v>0</v>
      </c>
      <c r="H62" s="130">
        <f>+E62*F62</f>
        <v>0</v>
      </c>
    </row>
    <row r="63" spans="1:8" ht="17.25" customHeight="1" x14ac:dyDescent="0.25">
      <c r="A63" s="344">
        <v>400</v>
      </c>
      <c r="B63" s="343"/>
      <c r="C63" s="10" t="s">
        <v>1394</v>
      </c>
      <c r="D63" s="24"/>
      <c r="E63" s="24"/>
      <c r="F63" s="131">
        <v>0.05</v>
      </c>
      <c r="G63" s="130">
        <f>D63*F63</f>
        <v>0</v>
      </c>
      <c r="H63" s="130">
        <f>+E63*F63</f>
        <v>0</v>
      </c>
    </row>
    <row r="64" spans="1:8" ht="17.25" customHeight="1" x14ac:dyDescent="0.25">
      <c r="A64" s="344">
        <v>410</v>
      </c>
      <c r="B64" s="343"/>
      <c r="C64" s="83" t="s">
        <v>1395</v>
      </c>
      <c r="D64" s="130">
        <f>SUM(D59:D63)</f>
        <v>0</v>
      </c>
      <c r="E64" s="130">
        <f>SUM(E59:E63)</f>
        <v>0</v>
      </c>
      <c r="F64" s="123"/>
      <c r="G64" s="130">
        <f>SUM(G59:G63)</f>
        <v>0</v>
      </c>
      <c r="H64" s="130">
        <f>SUM(H59:H63)</f>
        <v>0</v>
      </c>
    </row>
    <row r="65" spans="1:8" ht="17.25" customHeight="1" x14ac:dyDescent="0.3">
      <c r="A65" s="107"/>
      <c r="B65" s="250"/>
      <c r="C65" s="83" t="s">
        <v>1396</v>
      </c>
      <c r="D65" s="123"/>
      <c r="E65" s="123"/>
      <c r="F65" s="123"/>
      <c r="G65" s="39"/>
      <c r="H65" s="123"/>
    </row>
    <row r="66" spans="1:8" ht="17.25" customHeight="1" x14ac:dyDescent="0.25">
      <c r="A66" s="344">
        <v>420</v>
      </c>
      <c r="B66" s="343"/>
      <c r="C66" s="10" t="s">
        <v>1397</v>
      </c>
      <c r="D66" s="118">
        <f>'SS23 Large Depositors'!I142</f>
        <v>0</v>
      </c>
      <c r="E66" s="118">
        <f>'SS23 Large Depositors'!J142</f>
        <v>0</v>
      </c>
      <c r="F66" s="147">
        <v>0.2</v>
      </c>
      <c r="G66" s="130">
        <f>D66*F66</f>
        <v>0</v>
      </c>
      <c r="H66" s="130">
        <f>+E66*F66</f>
        <v>0</v>
      </c>
    </row>
    <row r="67" spans="1:8" ht="17.25" customHeight="1" x14ac:dyDescent="0.25">
      <c r="A67" s="344">
        <v>430</v>
      </c>
      <c r="B67" s="343"/>
      <c r="C67" s="10" t="s">
        <v>1398</v>
      </c>
      <c r="D67" s="24"/>
      <c r="E67" s="24"/>
      <c r="F67" s="147">
        <v>0.2</v>
      </c>
      <c r="G67" s="130">
        <f>D67*F67</f>
        <v>0</v>
      </c>
      <c r="H67" s="130">
        <f>+E67*F67</f>
        <v>0</v>
      </c>
    </row>
    <row r="68" spans="1:8" ht="17.25" customHeight="1" x14ac:dyDescent="0.25">
      <c r="A68" s="344">
        <v>440</v>
      </c>
      <c r="B68" s="343"/>
      <c r="C68" s="10" t="s">
        <v>1399</v>
      </c>
      <c r="D68" s="24"/>
      <c r="E68" s="24"/>
      <c r="F68" s="147">
        <v>0.2</v>
      </c>
      <c r="G68" s="130">
        <f>D68*F68</f>
        <v>0</v>
      </c>
      <c r="H68" s="130">
        <f>+E68*F68</f>
        <v>0</v>
      </c>
    </row>
    <row r="69" spans="1:8" ht="17.25" customHeight="1" x14ac:dyDescent="0.25">
      <c r="A69" s="344">
        <v>450</v>
      </c>
      <c r="B69" s="343"/>
      <c r="C69" s="83" t="s">
        <v>1400</v>
      </c>
      <c r="D69" s="130">
        <f>SUM(D66:D68)</f>
        <v>0</v>
      </c>
      <c r="E69" s="130">
        <f>SUM(E66:E68)</f>
        <v>0</v>
      </c>
      <c r="F69" s="123"/>
      <c r="G69" s="130">
        <f>SUM(G66:G68)</f>
        <v>0</v>
      </c>
      <c r="H69" s="130">
        <f>SUM(H66:H68)</f>
        <v>0</v>
      </c>
    </row>
    <row r="70" spans="1:8" ht="17.25" customHeight="1" x14ac:dyDescent="0.3">
      <c r="A70" s="351">
        <v>460</v>
      </c>
      <c r="B70" s="343"/>
      <c r="C70" s="166" t="s">
        <v>1401</v>
      </c>
      <c r="D70" s="352"/>
      <c r="E70" s="353"/>
      <c r="F70" s="354"/>
      <c r="G70" s="130">
        <f>G54+G64+G69</f>
        <v>0</v>
      </c>
      <c r="H70" s="130">
        <f>H54+H64+H69</f>
        <v>0</v>
      </c>
    </row>
    <row r="71" spans="1:8" ht="17.25" customHeight="1" x14ac:dyDescent="0.25">
      <c r="A71" s="120" t="s">
        <v>1343</v>
      </c>
      <c r="B71" s="120" t="s">
        <v>1343</v>
      </c>
      <c r="C71" s="120"/>
      <c r="D71" s="163" t="s">
        <v>1402</v>
      </c>
      <c r="E71" s="152"/>
      <c r="F71" s="16" t="s">
        <v>1344</v>
      </c>
      <c r="G71" s="163" t="s">
        <v>1403</v>
      </c>
      <c r="H71" s="152"/>
    </row>
    <row r="72" spans="1:8" ht="27" customHeight="1" x14ac:dyDescent="0.25">
      <c r="A72" s="120"/>
      <c r="B72" s="120"/>
      <c r="C72" s="342" t="s">
        <v>1404</v>
      </c>
      <c r="D72" s="120" t="s">
        <v>1347</v>
      </c>
      <c r="E72" s="120" t="s">
        <v>1348</v>
      </c>
      <c r="F72" s="72" t="s">
        <v>695</v>
      </c>
      <c r="G72" s="120" t="s">
        <v>1347</v>
      </c>
      <c r="H72" s="120" t="s">
        <v>1348</v>
      </c>
    </row>
    <row r="73" spans="1:8" ht="27" customHeight="1" x14ac:dyDescent="0.25">
      <c r="A73" s="120" t="s">
        <v>678</v>
      </c>
      <c r="B73" s="120" t="s">
        <v>1349</v>
      </c>
      <c r="C73" s="342" t="s">
        <v>1405</v>
      </c>
      <c r="D73" s="121">
        <v>1</v>
      </c>
      <c r="E73" s="121">
        <v>2</v>
      </c>
      <c r="F73" s="121">
        <v>3</v>
      </c>
      <c r="G73" s="121">
        <v>4</v>
      </c>
      <c r="H73" s="121">
        <v>5</v>
      </c>
    </row>
    <row r="74" spans="1:8" ht="17.25" customHeight="1" x14ac:dyDescent="0.25">
      <c r="A74" s="344">
        <v>470</v>
      </c>
      <c r="B74" s="344">
        <v>11</v>
      </c>
      <c r="C74" s="83" t="s">
        <v>1406</v>
      </c>
      <c r="D74" s="130">
        <f>'SS21 Gross to Net Report'!O18+'SS21 Gross to Net Report'!P18</f>
        <v>0</v>
      </c>
      <c r="E74" s="130">
        <f>'SS21 Gross to Net Report'!Q18+'SS21 Gross to Net Report'!R18</f>
        <v>0</v>
      </c>
      <c r="F74" s="147">
        <v>1</v>
      </c>
      <c r="G74" s="130">
        <f>D74*F74</f>
        <v>0</v>
      </c>
      <c r="H74" s="130">
        <f>+E74*F74</f>
        <v>0</v>
      </c>
    </row>
    <row r="75" spans="1:8" ht="17.25" customHeight="1" x14ac:dyDescent="0.25">
      <c r="A75" s="344">
        <v>480</v>
      </c>
      <c r="B75" s="344">
        <v>12</v>
      </c>
      <c r="C75" s="83" t="s">
        <v>1407</v>
      </c>
      <c r="D75" s="130">
        <f>'SS21 Gross to Net Report'!O21+'SS21 Gross to Net Report'!P21</f>
        <v>0</v>
      </c>
      <c r="E75" s="130">
        <f>'SS21 Gross to Net Report'!Q21+'SS21 Gross to Net Report'!R21</f>
        <v>0</v>
      </c>
      <c r="F75" s="147">
        <v>1</v>
      </c>
      <c r="G75" s="130">
        <f>D75*F75</f>
        <v>0</v>
      </c>
      <c r="H75" s="130">
        <f>+E75*F75</f>
        <v>0</v>
      </c>
    </row>
    <row r="76" spans="1:8" ht="17.25" customHeight="1" x14ac:dyDescent="0.3">
      <c r="A76" s="345"/>
      <c r="B76" s="344">
        <v>1306</v>
      </c>
      <c r="C76" s="83" t="s">
        <v>114</v>
      </c>
      <c r="D76" s="805"/>
      <c r="E76" s="739"/>
      <c r="F76" s="806"/>
      <c r="G76" s="806"/>
      <c r="H76" s="740"/>
    </row>
    <row r="77" spans="1:8" ht="17.25" customHeight="1" x14ac:dyDescent="0.25">
      <c r="A77" s="344">
        <v>490</v>
      </c>
      <c r="B77" s="343"/>
      <c r="C77" s="10" t="s">
        <v>1408</v>
      </c>
      <c r="D77" s="24"/>
      <c r="E77" s="24"/>
      <c r="F77" s="147">
        <v>1</v>
      </c>
      <c r="G77" s="130">
        <f>D77*F77</f>
        <v>0</v>
      </c>
      <c r="H77" s="130">
        <f>+E77*F77</f>
        <v>0</v>
      </c>
    </row>
    <row r="78" spans="1:8" ht="17.25" customHeight="1" x14ac:dyDescent="0.25">
      <c r="A78" s="344">
        <v>500</v>
      </c>
      <c r="B78" s="343"/>
      <c r="C78" s="10" t="s">
        <v>1409</v>
      </c>
      <c r="D78" s="24"/>
      <c r="E78" s="24"/>
      <c r="F78" s="147">
        <v>1</v>
      </c>
      <c r="G78" s="130">
        <f>D78*F78</f>
        <v>0</v>
      </c>
      <c r="H78" s="130">
        <f>+E78*F78</f>
        <v>0</v>
      </c>
    </row>
    <row r="79" spans="1:8" ht="17.25" customHeight="1" x14ac:dyDescent="0.3">
      <c r="A79" s="345"/>
      <c r="B79" s="344">
        <v>13</v>
      </c>
      <c r="C79" s="83" t="s">
        <v>1410</v>
      </c>
      <c r="D79" s="805"/>
      <c r="E79" s="739"/>
      <c r="F79" s="806"/>
      <c r="G79" s="806"/>
      <c r="H79" s="740"/>
    </row>
    <row r="80" spans="1:8" ht="29.25" customHeight="1" x14ac:dyDescent="0.3">
      <c r="A80" s="344">
        <v>510</v>
      </c>
      <c r="B80" s="145"/>
      <c r="C80" s="110" t="s">
        <v>1411</v>
      </c>
      <c r="D80" s="24"/>
      <c r="E80" s="24"/>
      <c r="F80" s="165">
        <v>0.9</v>
      </c>
      <c r="G80" s="130">
        <f>D80*F80</f>
        <v>0</v>
      </c>
      <c r="H80" s="130">
        <f>+E80*F80</f>
        <v>0</v>
      </c>
    </row>
    <row r="81" spans="1:8" ht="29.25" customHeight="1" x14ac:dyDescent="0.3">
      <c r="A81" s="344">
        <v>520</v>
      </c>
      <c r="B81" s="145"/>
      <c r="C81" s="355" t="s">
        <v>1412</v>
      </c>
      <c r="D81" s="24"/>
      <c r="E81" s="24"/>
      <c r="F81" s="165">
        <v>0.7</v>
      </c>
      <c r="G81" s="130">
        <f>D81*F81</f>
        <v>0</v>
      </c>
      <c r="H81" s="130">
        <f>+E81*F81</f>
        <v>0</v>
      </c>
    </row>
    <row r="82" spans="1:8" ht="17.25" customHeight="1" x14ac:dyDescent="0.3">
      <c r="A82" s="344">
        <v>530</v>
      </c>
      <c r="B82" s="145"/>
      <c r="C82" s="169" t="s">
        <v>1413</v>
      </c>
      <c r="D82" s="24"/>
      <c r="E82" s="24"/>
      <c r="F82" s="356">
        <v>0.5</v>
      </c>
      <c r="G82" s="130">
        <f>D82*F82</f>
        <v>0</v>
      </c>
      <c r="H82" s="130">
        <f>+E82*F82</f>
        <v>0</v>
      </c>
    </row>
    <row r="83" spans="1:8" ht="17.25" customHeight="1" x14ac:dyDescent="0.35">
      <c r="A83" s="344">
        <v>540</v>
      </c>
      <c r="B83" s="347"/>
      <c r="C83" s="357" t="s">
        <v>1414</v>
      </c>
      <c r="D83" s="170"/>
      <c r="E83" s="358"/>
      <c r="F83" s="39"/>
      <c r="G83" s="130">
        <f>SUM(G74:G82)</f>
        <v>0</v>
      </c>
      <c r="H83" s="130">
        <f>SUM(H74:H82)</f>
        <v>0</v>
      </c>
    </row>
    <row r="84" spans="1:8" ht="15" customHeight="1" x14ac:dyDescent="0.3">
      <c r="A84" s="562" t="s">
        <v>678</v>
      </c>
      <c r="B84" s="562" t="s">
        <v>1343</v>
      </c>
      <c r="C84" s="810" t="s">
        <v>1415</v>
      </c>
      <c r="D84" s="811"/>
      <c r="E84" s="811"/>
      <c r="F84" s="811"/>
      <c r="G84" s="717" t="s">
        <v>1416</v>
      </c>
      <c r="H84" s="716"/>
    </row>
    <row r="85" spans="1:8" ht="27" customHeight="1" x14ac:dyDescent="0.25">
      <c r="A85" s="572" t="s">
        <v>678</v>
      </c>
      <c r="B85" s="572"/>
      <c r="C85" s="812" t="s">
        <v>1417</v>
      </c>
      <c r="D85" s="811"/>
      <c r="E85" s="811"/>
      <c r="F85" s="812"/>
      <c r="G85" s="120" t="s">
        <v>1347</v>
      </c>
      <c r="H85" s="120" t="s">
        <v>1348</v>
      </c>
    </row>
    <row r="86" spans="1:8" ht="17.25" customHeight="1" x14ac:dyDescent="0.25">
      <c r="A86" s="573" t="s">
        <v>678</v>
      </c>
      <c r="B86" s="573"/>
      <c r="C86" s="812"/>
      <c r="D86" s="811"/>
      <c r="E86" s="811"/>
      <c r="F86" s="812"/>
      <c r="G86" s="121">
        <v>4</v>
      </c>
      <c r="H86" s="121">
        <v>5</v>
      </c>
    </row>
    <row r="87" spans="1:8" ht="17.25" customHeight="1" x14ac:dyDescent="0.25">
      <c r="A87" s="88">
        <v>550</v>
      </c>
      <c r="B87" s="69"/>
      <c r="C87" s="9" t="s">
        <v>1414</v>
      </c>
      <c r="D87" s="813"/>
      <c r="E87" s="705"/>
      <c r="F87" s="814"/>
      <c r="G87" s="130">
        <f>G83</f>
        <v>0</v>
      </c>
      <c r="H87" s="130">
        <f>H83</f>
        <v>0</v>
      </c>
    </row>
    <row r="88" spans="1:8" ht="17.25" customHeight="1" x14ac:dyDescent="0.25">
      <c r="A88" s="88">
        <v>560</v>
      </c>
      <c r="B88" s="69"/>
      <c r="C88" s="9" t="s">
        <v>1418</v>
      </c>
      <c r="D88" s="813"/>
      <c r="E88" s="813"/>
      <c r="F88" s="705"/>
      <c r="G88" s="130">
        <f>G70</f>
        <v>0</v>
      </c>
      <c r="H88" s="130">
        <f>H70</f>
        <v>0</v>
      </c>
    </row>
    <row r="89" spans="1:8" ht="17.25" customHeight="1" x14ac:dyDescent="0.25">
      <c r="A89" s="88">
        <v>570</v>
      </c>
      <c r="B89" s="343"/>
      <c r="C89" s="9" t="s">
        <v>1419</v>
      </c>
      <c r="D89" s="815"/>
      <c r="E89" s="816"/>
      <c r="F89" s="746"/>
      <c r="G89" s="130">
        <f>G87-G88</f>
        <v>0</v>
      </c>
      <c r="H89" s="130">
        <f>H87-H88</f>
        <v>0</v>
      </c>
    </row>
  </sheetData>
  <mergeCells count="28">
    <mergeCell ref="D87:F89"/>
    <mergeCell ref="D9:E9"/>
    <mergeCell ref="D55:E55"/>
    <mergeCell ref="A84:A86"/>
    <mergeCell ref="G9:H9"/>
    <mergeCell ref="D76:H76"/>
    <mergeCell ref="D79:H79"/>
    <mergeCell ref="B84:B86"/>
    <mergeCell ref="C84:F86"/>
    <mergeCell ref="G84:H84"/>
    <mergeCell ref="D42:H42"/>
    <mergeCell ref="D49:H49"/>
    <mergeCell ref="F53:F54"/>
    <mergeCell ref="D54:E54"/>
    <mergeCell ref="D58:H58"/>
    <mergeCell ref="D32:H32"/>
    <mergeCell ref="D20:H20"/>
    <mergeCell ref="F16:H16"/>
    <mergeCell ref="F17:H17"/>
    <mergeCell ref="D37:H37"/>
    <mergeCell ref="D27:H27"/>
    <mergeCell ref="G7:H7"/>
    <mergeCell ref="G8:H8"/>
    <mergeCell ref="G6:H6"/>
    <mergeCell ref="D6:F6"/>
    <mergeCell ref="D7:F7"/>
    <mergeCell ref="D8:F8"/>
    <mergeCell ref="D16:E16"/>
  </mergeCells>
  <pageMargins left="0.33333333333333331" right="0.23958333333333334" top="0.3125" bottom="0.36458333333333331" header="0.29166666666666669" footer="0.29166666666666669"/>
  <pageSetup orientation="portrait" useFirstPageNumber="1"/>
  <headerFooter>
    <oddHeader>&amp;L&amp;"Aptos"&amp;10&amp;K7FAA39 | DNB PUBLIC |&amp;1#_x000D_</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ADD8E6"/>
  </sheetPr>
  <dimension ref="A1:R258"/>
  <sheetViews>
    <sheetView workbookViewId="0">
      <selection activeCell="O8" sqref="O8"/>
    </sheetView>
  </sheetViews>
  <sheetFormatPr defaultColWidth="7.81640625" defaultRowHeight="12.75" customHeight="1" x14ac:dyDescent="0.25"/>
  <cols>
    <col min="1" max="1" width="10" style="54" customWidth="1"/>
    <col min="2" max="2" width="57.26953125" style="54" customWidth="1"/>
    <col min="3" max="3" width="12.08984375" style="54" customWidth="1"/>
    <col min="4" max="4" width="11.54296875" style="54" customWidth="1"/>
    <col min="5" max="5" width="11.26953125" style="54" customWidth="1"/>
    <col min="6" max="6" width="10.81640625" style="54" customWidth="1"/>
    <col min="7" max="7" width="10.7265625" style="54" customWidth="1"/>
    <col min="8" max="8" width="9.54296875" style="54" customWidth="1"/>
    <col min="9" max="9" width="9.7265625" style="54" customWidth="1"/>
    <col min="10" max="10" width="10.26953125" style="54" customWidth="1"/>
    <col min="11" max="11" width="10.54296875" style="54" customWidth="1"/>
    <col min="12" max="12" width="9.54296875" style="54" customWidth="1"/>
    <col min="13" max="13" width="10.26953125" style="54" customWidth="1"/>
    <col min="14" max="14" width="8.81640625" style="54" customWidth="1"/>
    <col min="15" max="18" width="9.08984375" style="54" customWidth="1"/>
    <col min="19" max="19" width="7.81640625" style="1" customWidth="1"/>
    <col min="20" max="16384" width="7.81640625" style="1"/>
  </cols>
  <sheetData>
    <row r="1" spans="1:18" ht="18" customHeight="1" x14ac:dyDescent="0.35">
      <c r="A1" s="5" t="s">
        <v>421</v>
      </c>
      <c r="R1" s="84" t="s">
        <v>1420</v>
      </c>
    </row>
    <row r="2" spans="1:18" ht="15" customHeight="1" x14ac:dyDescent="0.35">
      <c r="A2" s="5"/>
      <c r="B2" s="3"/>
      <c r="C2" s="3"/>
      <c r="D2" s="3"/>
      <c r="E2" s="3"/>
      <c r="F2" s="3"/>
      <c r="G2" s="3"/>
      <c r="H2" s="3"/>
      <c r="I2" s="3"/>
      <c r="J2" s="3"/>
      <c r="K2" s="3"/>
      <c r="L2" s="3"/>
      <c r="M2" s="3"/>
      <c r="N2" s="3"/>
      <c r="P2" s="3"/>
      <c r="R2" s="176"/>
    </row>
    <row r="3" spans="1:18" ht="14.25" customHeight="1" x14ac:dyDescent="0.35">
      <c r="A3" s="5" t="s">
        <v>1</v>
      </c>
      <c r="B3" s="3"/>
      <c r="C3" s="3"/>
      <c r="D3" s="3"/>
      <c r="E3" s="3"/>
      <c r="F3" s="3"/>
      <c r="G3" s="3"/>
      <c r="H3" s="3"/>
      <c r="I3" s="3"/>
      <c r="J3" s="3"/>
      <c r="K3" s="3"/>
      <c r="L3" s="3"/>
      <c r="M3" s="3"/>
      <c r="N3" s="3"/>
      <c r="O3" s="3"/>
      <c r="P3" s="3"/>
      <c r="R3" s="4" t="s">
        <v>1421</v>
      </c>
    </row>
    <row r="4" spans="1:18" ht="15" customHeight="1" x14ac:dyDescent="0.3">
      <c r="B4" s="67"/>
      <c r="C4" s="3"/>
      <c r="D4" s="3"/>
      <c r="E4" s="3"/>
      <c r="F4" s="3"/>
      <c r="G4" s="3"/>
      <c r="H4" s="3"/>
      <c r="I4" s="3"/>
      <c r="J4" s="3"/>
      <c r="K4" s="3"/>
      <c r="L4" s="3"/>
      <c r="M4" s="3"/>
      <c r="N4" s="3"/>
      <c r="O4" s="3"/>
      <c r="P4" s="3"/>
      <c r="R4" s="7" t="s">
        <v>2</v>
      </c>
    </row>
    <row r="5" spans="1:18" ht="15" customHeight="1" x14ac:dyDescent="0.35">
      <c r="A5" s="5" t="s">
        <v>3</v>
      </c>
      <c r="C5" s="3"/>
      <c r="D5" s="3"/>
      <c r="E5" s="3"/>
      <c r="F5" s="3"/>
      <c r="G5" s="3"/>
      <c r="H5" s="3"/>
      <c r="I5" s="3"/>
      <c r="J5" s="3"/>
      <c r="K5" s="3"/>
      <c r="L5" s="3"/>
      <c r="M5" s="3"/>
      <c r="N5" s="3"/>
      <c r="O5" s="3"/>
      <c r="P5" s="3"/>
      <c r="R5" s="7" t="s">
        <v>4</v>
      </c>
    </row>
    <row r="6" spans="1:18" ht="18.75" customHeight="1" x14ac:dyDescent="0.3">
      <c r="A6" s="8"/>
      <c r="B6" s="67"/>
      <c r="C6" s="3"/>
      <c r="D6" s="3"/>
      <c r="E6" s="3"/>
      <c r="F6" s="3"/>
      <c r="G6" s="3"/>
      <c r="H6" s="3"/>
      <c r="I6" s="3"/>
      <c r="J6" s="3"/>
      <c r="K6" s="552" t="s">
        <v>5</v>
      </c>
      <c r="L6" s="822"/>
      <c r="M6" s="553"/>
      <c r="N6" s="676"/>
      <c r="O6" s="712"/>
      <c r="P6" s="553"/>
      <c r="Q6" s="818"/>
      <c r="R6" s="541"/>
    </row>
    <row r="7" spans="1:18" ht="18.75" customHeight="1" x14ac:dyDescent="0.3">
      <c r="A7" s="8"/>
      <c r="B7" s="67"/>
      <c r="C7" s="3"/>
      <c r="D7" s="3"/>
      <c r="E7" s="3"/>
      <c r="F7" s="3"/>
      <c r="G7" s="3"/>
      <c r="H7" s="3"/>
      <c r="I7" s="3"/>
      <c r="J7" s="3"/>
      <c r="K7" s="552" t="s">
        <v>6</v>
      </c>
      <c r="L7" s="822"/>
      <c r="M7" s="553"/>
      <c r="N7" s="676"/>
      <c r="O7" s="712" t="str">
        <f>""</f>
        <v/>
      </c>
      <c r="P7" s="553"/>
      <c r="Q7" s="818"/>
      <c r="R7" s="541"/>
    </row>
    <row r="8" spans="1:18" ht="18.75" customHeight="1" x14ac:dyDescent="0.3">
      <c r="K8" s="552" t="s">
        <v>8</v>
      </c>
      <c r="L8" s="822"/>
      <c r="M8" s="553"/>
      <c r="N8" s="676"/>
      <c r="O8" s="713"/>
      <c r="P8" s="553"/>
      <c r="Q8" s="818"/>
      <c r="R8" s="541"/>
    </row>
    <row r="9" spans="1:18" ht="27" customHeight="1" x14ac:dyDescent="0.3">
      <c r="A9" s="167" t="s">
        <v>9</v>
      </c>
      <c r="B9" s="167"/>
      <c r="C9" s="609" t="s">
        <v>1422</v>
      </c>
      <c r="D9" s="617"/>
      <c r="E9" s="617"/>
      <c r="F9" s="618"/>
      <c r="G9" s="609" t="s">
        <v>1423</v>
      </c>
      <c r="H9" s="617"/>
      <c r="I9" s="617"/>
      <c r="J9" s="618"/>
      <c r="K9" s="609" t="s">
        <v>1424</v>
      </c>
      <c r="L9" s="617"/>
      <c r="M9" s="617"/>
      <c r="N9" s="618"/>
      <c r="O9" s="609" t="s">
        <v>1425</v>
      </c>
      <c r="P9" s="617"/>
      <c r="Q9" s="617"/>
      <c r="R9" s="718"/>
    </row>
    <row r="10" spans="1:18" ht="16.5" customHeight="1" x14ac:dyDescent="0.3">
      <c r="A10" s="167" t="s">
        <v>13</v>
      </c>
      <c r="B10" s="167"/>
      <c r="C10" s="609" t="s">
        <v>10</v>
      </c>
      <c r="D10" s="618"/>
      <c r="E10" s="609" t="s">
        <v>619</v>
      </c>
      <c r="F10" s="618"/>
      <c r="G10" s="609" t="s">
        <v>10</v>
      </c>
      <c r="H10" s="618"/>
      <c r="I10" s="609" t="s">
        <v>619</v>
      </c>
      <c r="J10" s="618"/>
      <c r="K10" s="609" t="s">
        <v>10</v>
      </c>
      <c r="L10" s="618"/>
      <c r="M10" s="609" t="s">
        <v>619</v>
      </c>
      <c r="N10" s="618"/>
      <c r="O10" s="609" t="s">
        <v>10</v>
      </c>
      <c r="P10" s="618"/>
      <c r="Q10" s="609" t="s">
        <v>619</v>
      </c>
      <c r="R10" s="718"/>
    </row>
    <row r="11" spans="1:18" ht="16.5" customHeight="1" x14ac:dyDescent="0.3">
      <c r="A11" s="167" t="s">
        <v>18</v>
      </c>
      <c r="B11" s="167"/>
      <c r="C11" s="86" t="s">
        <v>15</v>
      </c>
      <c r="D11" s="163" t="s">
        <v>1426</v>
      </c>
      <c r="E11" s="86" t="s">
        <v>15</v>
      </c>
      <c r="F11" s="86" t="s">
        <v>1426</v>
      </c>
      <c r="G11" s="86" t="s">
        <v>15</v>
      </c>
      <c r="H11" s="86" t="s">
        <v>1426</v>
      </c>
      <c r="I11" s="86" t="s">
        <v>15</v>
      </c>
      <c r="J11" s="86" t="s">
        <v>1426</v>
      </c>
      <c r="K11" s="86" t="s">
        <v>15</v>
      </c>
      <c r="L11" s="86" t="s">
        <v>1426</v>
      </c>
      <c r="M11" s="86" t="s">
        <v>15</v>
      </c>
      <c r="N11" s="86" t="s">
        <v>1426</v>
      </c>
      <c r="O11" s="86" t="s">
        <v>15</v>
      </c>
      <c r="P11" s="86" t="s">
        <v>1426</v>
      </c>
      <c r="Q11" s="86" t="s">
        <v>15</v>
      </c>
      <c r="R11" s="86" t="s">
        <v>1426</v>
      </c>
    </row>
    <row r="12" spans="1:18" ht="18.75" customHeight="1" x14ac:dyDescent="0.3">
      <c r="A12" s="153" t="s">
        <v>25</v>
      </c>
      <c r="B12" s="359" t="s">
        <v>26</v>
      </c>
      <c r="C12" s="118"/>
      <c r="D12" s="123"/>
      <c r="E12" s="123"/>
      <c r="F12" s="118"/>
      <c r="G12" s="123"/>
      <c r="H12" s="123"/>
      <c r="I12" s="123"/>
      <c r="J12" s="123"/>
      <c r="K12" s="123"/>
      <c r="L12" s="123"/>
      <c r="M12" s="123"/>
      <c r="N12" s="123"/>
      <c r="O12" s="123"/>
      <c r="P12" s="123"/>
      <c r="Q12" s="123"/>
      <c r="R12" s="123"/>
    </row>
    <row r="13" spans="1:18" ht="18.75" customHeight="1" x14ac:dyDescent="0.3">
      <c r="A13" s="169" t="s">
        <v>27</v>
      </c>
      <c r="B13" s="169" t="s">
        <v>28</v>
      </c>
      <c r="C13" s="118">
        <f>'Balance sheet'!D12</f>
        <v>0</v>
      </c>
      <c r="D13" s="123"/>
      <c r="E13" s="123"/>
      <c r="F13" s="118">
        <f>'Balance sheet'!G12</f>
        <v>0</v>
      </c>
      <c r="G13" s="123"/>
      <c r="H13" s="123"/>
      <c r="I13" s="123"/>
      <c r="J13" s="57"/>
      <c r="K13" s="123"/>
      <c r="L13" s="123"/>
      <c r="M13" s="123"/>
      <c r="N13" s="123"/>
      <c r="O13" s="90">
        <f>C13</f>
        <v>0</v>
      </c>
      <c r="P13" s="90"/>
      <c r="Q13" s="90"/>
      <c r="R13" s="90">
        <f>F13</f>
        <v>0</v>
      </c>
    </row>
    <row r="14" spans="1:18" ht="18.75" customHeight="1" x14ac:dyDescent="0.3">
      <c r="A14" s="169" t="s">
        <v>29</v>
      </c>
      <c r="B14" s="169" t="s">
        <v>30</v>
      </c>
      <c r="C14" s="118">
        <f>'Balance sheet'!D13</f>
        <v>0</v>
      </c>
      <c r="D14" s="118">
        <f>'Balance sheet'!E13</f>
        <v>0</v>
      </c>
      <c r="E14" s="118">
        <f>'Balance sheet'!F13</f>
        <v>0</v>
      </c>
      <c r="F14" s="118">
        <f>'Balance sheet'!G13</f>
        <v>0</v>
      </c>
      <c r="G14" s="24"/>
      <c r="H14" s="24"/>
      <c r="I14" s="24"/>
      <c r="J14" s="24"/>
      <c r="K14" s="123"/>
      <c r="L14" s="123"/>
      <c r="M14" s="123"/>
      <c r="N14" s="123"/>
      <c r="O14" s="90">
        <f t="shared" ref="O14:R15" si="0">C14-G14</f>
        <v>0</v>
      </c>
      <c r="P14" s="90">
        <f t="shared" si="0"/>
        <v>0</v>
      </c>
      <c r="Q14" s="90">
        <f t="shared" si="0"/>
        <v>0</v>
      </c>
      <c r="R14" s="90">
        <f t="shared" si="0"/>
        <v>0</v>
      </c>
    </row>
    <row r="15" spans="1:18" ht="18.75" customHeight="1" x14ac:dyDescent="0.3">
      <c r="A15" s="169" t="s">
        <v>31</v>
      </c>
      <c r="B15" s="169" t="s">
        <v>32</v>
      </c>
      <c r="C15" s="118">
        <f>'Balance sheet'!D14</f>
        <v>0</v>
      </c>
      <c r="D15" s="118">
        <f>'Balance sheet'!E14</f>
        <v>0</v>
      </c>
      <c r="E15" s="118">
        <f>'Balance sheet'!F14</f>
        <v>0</v>
      </c>
      <c r="F15" s="118">
        <f>'Balance sheet'!G14</f>
        <v>0</v>
      </c>
      <c r="G15" s="24"/>
      <c r="H15" s="24"/>
      <c r="I15" s="24"/>
      <c r="J15" s="24"/>
      <c r="K15" s="123"/>
      <c r="L15" s="123"/>
      <c r="M15" s="123"/>
      <c r="N15" s="123"/>
      <c r="O15" s="90">
        <f t="shared" si="0"/>
        <v>0</v>
      </c>
      <c r="P15" s="90">
        <f t="shared" si="0"/>
        <v>0</v>
      </c>
      <c r="Q15" s="90">
        <f t="shared" si="0"/>
        <v>0</v>
      </c>
      <c r="R15" s="90">
        <f t="shared" si="0"/>
        <v>0</v>
      </c>
    </row>
    <row r="16" spans="1:18" ht="18.75" customHeight="1" x14ac:dyDescent="0.3">
      <c r="A16" s="169" t="s">
        <v>33</v>
      </c>
      <c r="B16" s="169" t="s">
        <v>34</v>
      </c>
      <c r="C16" s="118">
        <f>'Balance sheet'!D15</f>
        <v>0</v>
      </c>
      <c r="D16" s="118">
        <f>'Balance sheet'!E15</f>
        <v>0</v>
      </c>
      <c r="E16" s="118">
        <f>'Balance sheet'!F15</f>
        <v>0</v>
      </c>
      <c r="F16" s="118">
        <f>'Balance sheet'!G15</f>
        <v>0</v>
      </c>
      <c r="G16" s="123"/>
      <c r="H16" s="123"/>
      <c r="I16" s="123"/>
      <c r="J16" s="123"/>
      <c r="K16" s="123"/>
      <c r="L16" s="123"/>
      <c r="M16" s="123"/>
      <c r="N16" s="123"/>
      <c r="O16" s="90">
        <f t="shared" ref="O16:R17" si="1">C16</f>
        <v>0</v>
      </c>
      <c r="P16" s="90">
        <f t="shared" si="1"/>
        <v>0</v>
      </c>
      <c r="Q16" s="90">
        <f t="shared" si="1"/>
        <v>0</v>
      </c>
      <c r="R16" s="90">
        <f t="shared" si="1"/>
        <v>0</v>
      </c>
    </row>
    <row r="17" spans="1:18" ht="18.75" customHeight="1" x14ac:dyDescent="0.3">
      <c r="A17" s="169" t="s">
        <v>35</v>
      </c>
      <c r="B17" s="169" t="s">
        <v>36</v>
      </c>
      <c r="C17" s="118">
        <f>'Balance sheet'!D16</f>
        <v>0</v>
      </c>
      <c r="D17" s="118">
        <f>'Balance sheet'!E16</f>
        <v>0</v>
      </c>
      <c r="E17" s="118">
        <f>'Balance sheet'!F16</f>
        <v>0</v>
      </c>
      <c r="F17" s="118">
        <f>'Balance sheet'!G16</f>
        <v>0</v>
      </c>
      <c r="G17" s="57"/>
      <c r="H17" s="57"/>
      <c r="I17" s="57"/>
      <c r="J17" s="57"/>
      <c r="K17" s="123"/>
      <c r="L17" s="123"/>
      <c r="M17" s="123"/>
      <c r="N17" s="123"/>
      <c r="O17" s="90">
        <f t="shared" si="1"/>
        <v>0</v>
      </c>
      <c r="P17" s="90">
        <f t="shared" si="1"/>
        <v>0</v>
      </c>
      <c r="Q17" s="90">
        <f t="shared" si="1"/>
        <v>0</v>
      </c>
      <c r="R17" s="90">
        <f t="shared" si="1"/>
        <v>0</v>
      </c>
    </row>
    <row r="18" spans="1:18" ht="18.75" customHeight="1" x14ac:dyDescent="0.3">
      <c r="A18" s="153" t="s">
        <v>25</v>
      </c>
      <c r="B18" s="359" t="s">
        <v>37</v>
      </c>
      <c r="C18" s="90">
        <f>SUM(C13:C17)</f>
        <v>0</v>
      </c>
      <c r="D18" s="90">
        <f>SUM(D14:D17)</f>
        <v>0</v>
      </c>
      <c r="E18" s="90">
        <f>SUM(E14:E17)</f>
        <v>0</v>
      </c>
      <c r="F18" s="90">
        <f>SUM(F13:F17)</f>
        <v>0</v>
      </c>
      <c r="G18" s="90">
        <f>SUM(G14:G15)</f>
        <v>0</v>
      </c>
      <c r="H18" s="90">
        <f>SUM(H14:H15)</f>
        <v>0</v>
      </c>
      <c r="I18" s="90">
        <f>SUM(I14:I15)</f>
        <v>0</v>
      </c>
      <c r="J18" s="90">
        <f>SUM(J14:J15)</f>
        <v>0</v>
      </c>
      <c r="K18" s="123"/>
      <c r="L18" s="123"/>
      <c r="M18" s="123"/>
      <c r="N18" s="123"/>
      <c r="O18" s="90">
        <f>SUM(O13:O17)</f>
        <v>0</v>
      </c>
      <c r="P18" s="90">
        <f>SUM(P14:P17)</f>
        <v>0</v>
      </c>
      <c r="Q18" s="90">
        <f>SUM(Q14:Q17)</f>
        <v>0</v>
      </c>
      <c r="R18" s="90">
        <f>SUM(R13:R17)</f>
        <v>0</v>
      </c>
    </row>
    <row r="19" spans="1:18" ht="18.75" customHeight="1" x14ac:dyDescent="0.3">
      <c r="A19" s="153" t="s">
        <v>38</v>
      </c>
      <c r="B19" s="359" t="s">
        <v>39</v>
      </c>
      <c r="C19" s="19"/>
      <c r="D19" s="19"/>
      <c r="E19" s="19"/>
      <c r="F19" s="19"/>
      <c r="G19" s="19"/>
      <c r="H19" s="19"/>
      <c r="I19" s="123"/>
      <c r="J19" s="19"/>
      <c r="K19" s="123"/>
      <c r="L19" s="123"/>
      <c r="M19" s="123"/>
      <c r="N19" s="123"/>
      <c r="O19" s="360"/>
      <c r="P19" s="360"/>
      <c r="Q19" s="360"/>
      <c r="R19" s="360"/>
    </row>
    <row r="20" spans="1:18" ht="18.75" customHeight="1" x14ac:dyDescent="0.3">
      <c r="A20" s="169" t="s">
        <v>40</v>
      </c>
      <c r="B20" s="169" t="s">
        <v>41</v>
      </c>
      <c r="C20" s="118">
        <f>'Balance sheet'!D20</f>
        <v>0</v>
      </c>
      <c r="D20" s="118">
        <f>'Balance sheet'!E20</f>
        <v>0</v>
      </c>
      <c r="E20" s="118">
        <f>'Balance sheet'!F20</f>
        <v>0</v>
      </c>
      <c r="F20" s="118">
        <f>'Balance sheet'!G20</f>
        <v>0</v>
      </c>
      <c r="G20" s="24"/>
      <c r="H20" s="24"/>
      <c r="I20" s="24"/>
      <c r="J20" s="24"/>
      <c r="K20" s="123"/>
      <c r="L20" s="123"/>
      <c r="M20" s="123"/>
      <c r="N20" s="123"/>
      <c r="O20" s="90">
        <f>C20-G20</f>
        <v>0</v>
      </c>
      <c r="P20" s="90">
        <f>D20-H20</f>
        <v>0</v>
      </c>
      <c r="Q20" s="90">
        <f>E20-I20</f>
        <v>0</v>
      </c>
      <c r="R20" s="90">
        <f>F20-J20</f>
        <v>0</v>
      </c>
    </row>
    <row r="21" spans="1:18" ht="18.75" customHeight="1" x14ac:dyDescent="0.3">
      <c r="A21" s="153" t="s">
        <v>38</v>
      </c>
      <c r="B21" s="359" t="s">
        <v>42</v>
      </c>
      <c r="C21" s="90">
        <f>SUM(C20)</f>
        <v>0</v>
      </c>
      <c r="D21" s="90">
        <f>SUM(D20)</f>
        <v>0</v>
      </c>
      <c r="E21" s="90">
        <f>SUM(E20)</f>
        <v>0</v>
      </c>
      <c r="F21" s="90">
        <f>SUM(F20)</f>
        <v>0</v>
      </c>
      <c r="G21" s="90">
        <f>SUM(G19:G20)</f>
        <v>0</v>
      </c>
      <c r="H21" s="90">
        <f>SUM(H19:H20)</f>
        <v>0</v>
      </c>
      <c r="I21" s="90">
        <f>SUM(I19:I20)</f>
        <v>0</v>
      </c>
      <c r="J21" s="90">
        <f>SUM(J19:J20)</f>
        <v>0</v>
      </c>
      <c r="K21" s="123"/>
      <c r="L21" s="123"/>
      <c r="M21" s="123"/>
      <c r="N21" s="123"/>
      <c r="O21" s="90">
        <f>SUM(O20)</f>
        <v>0</v>
      </c>
      <c r="P21" s="90">
        <f>SUM(P20)</f>
        <v>0</v>
      </c>
      <c r="Q21" s="90">
        <f>SUM(Q20)</f>
        <v>0</v>
      </c>
      <c r="R21" s="90">
        <f>SUM(R20)</f>
        <v>0</v>
      </c>
    </row>
    <row r="22" spans="1:18" ht="18.75" customHeight="1" x14ac:dyDescent="0.3">
      <c r="A22" s="153" t="s">
        <v>43</v>
      </c>
      <c r="B22" s="359" t="s">
        <v>44</v>
      </c>
      <c r="C22" s="123"/>
      <c r="D22" s="123"/>
      <c r="E22" s="123"/>
      <c r="F22" s="19"/>
      <c r="G22" s="123"/>
      <c r="H22" s="123"/>
      <c r="I22" s="123"/>
      <c r="J22" s="123"/>
      <c r="K22" s="123"/>
      <c r="L22" s="123"/>
      <c r="M22" s="123"/>
      <c r="N22" s="123"/>
      <c r="O22" s="123"/>
      <c r="P22" s="123"/>
      <c r="Q22" s="123"/>
      <c r="R22" s="123"/>
    </row>
    <row r="23" spans="1:18" ht="18.75" customHeight="1" x14ac:dyDescent="0.3">
      <c r="A23" s="153" t="s">
        <v>45</v>
      </c>
      <c r="B23" s="153" t="s">
        <v>46</v>
      </c>
      <c r="C23" s="123"/>
      <c r="D23" s="19"/>
      <c r="E23" s="19"/>
      <c r="F23" s="123"/>
      <c r="G23" s="123"/>
      <c r="H23" s="123"/>
      <c r="I23" s="123"/>
      <c r="J23" s="123"/>
      <c r="K23" s="123"/>
      <c r="L23" s="123"/>
      <c r="M23" s="123"/>
      <c r="N23" s="123"/>
      <c r="O23" s="123"/>
      <c r="P23" s="123"/>
      <c r="Q23" s="123"/>
      <c r="R23" s="123"/>
    </row>
    <row r="24" spans="1:18" ht="18.75" customHeight="1" x14ac:dyDescent="0.3">
      <c r="A24" s="169" t="s">
        <v>47</v>
      </c>
      <c r="B24" s="169" t="s">
        <v>48</v>
      </c>
      <c r="C24" s="123"/>
      <c r="D24" s="123"/>
      <c r="E24" s="123"/>
      <c r="F24" s="19"/>
      <c r="G24" s="19"/>
      <c r="H24" s="123"/>
      <c r="I24" s="123"/>
      <c r="J24" s="123"/>
      <c r="K24" s="123"/>
      <c r="L24" s="123"/>
      <c r="M24" s="123"/>
      <c r="N24" s="123"/>
      <c r="O24" s="123"/>
      <c r="P24" s="123"/>
      <c r="Q24" s="123"/>
      <c r="R24" s="123"/>
    </row>
    <row r="25" spans="1:18" ht="18.75" customHeight="1" x14ac:dyDescent="0.3">
      <c r="A25" s="169" t="s">
        <v>49</v>
      </c>
      <c r="B25" s="191" t="s">
        <v>41</v>
      </c>
      <c r="C25" s="118">
        <f>'Balance sheet'!D27</f>
        <v>0</v>
      </c>
      <c r="D25" s="118">
        <f>'Balance sheet'!E27</f>
        <v>0</v>
      </c>
      <c r="E25" s="118">
        <f>'Balance sheet'!F27</f>
        <v>0</v>
      </c>
      <c r="F25" s="118">
        <f>'Balance sheet'!G27</f>
        <v>0</v>
      </c>
      <c r="G25" s="123"/>
      <c r="H25" s="123"/>
      <c r="I25" s="123"/>
      <c r="J25" s="123"/>
      <c r="K25" s="123"/>
      <c r="L25" s="123"/>
      <c r="M25" s="123"/>
      <c r="N25" s="123"/>
      <c r="O25" s="90">
        <f t="shared" ref="O25:R30" si="2">C25</f>
        <v>0</v>
      </c>
      <c r="P25" s="90">
        <f t="shared" si="2"/>
        <v>0</v>
      </c>
      <c r="Q25" s="90">
        <f t="shared" si="2"/>
        <v>0</v>
      </c>
      <c r="R25" s="90">
        <f t="shared" si="2"/>
        <v>0</v>
      </c>
    </row>
    <row r="26" spans="1:18" ht="18.75" customHeight="1" x14ac:dyDescent="0.3">
      <c r="A26" s="169" t="s">
        <v>50</v>
      </c>
      <c r="B26" s="191" t="s">
        <v>51</v>
      </c>
      <c r="C26" s="118">
        <f>'Balance sheet'!D28</f>
        <v>0</v>
      </c>
      <c r="D26" s="118">
        <f>'Balance sheet'!E28</f>
        <v>0</v>
      </c>
      <c r="E26" s="118">
        <f>'Balance sheet'!F28</f>
        <v>0</v>
      </c>
      <c r="F26" s="118">
        <f>'Balance sheet'!G28</f>
        <v>0</v>
      </c>
      <c r="G26" s="57"/>
      <c r="H26" s="123"/>
      <c r="I26" s="123"/>
      <c r="J26" s="123"/>
      <c r="K26" s="123"/>
      <c r="L26" s="123"/>
      <c r="M26" s="123"/>
      <c r="N26" s="123"/>
      <c r="O26" s="90">
        <f t="shared" si="2"/>
        <v>0</v>
      </c>
      <c r="P26" s="90">
        <f t="shared" si="2"/>
        <v>0</v>
      </c>
      <c r="Q26" s="90">
        <f t="shared" si="2"/>
        <v>0</v>
      </c>
      <c r="R26" s="90">
        <f t="shared" si="2"/>
        <v>0</v>
      </c>
    </row>
    <row r="27" spans="1:18" ht="18.75" customHeight="1" x14ac:dyDescent="0.3">
      <c r="A27" s="169" t="s">
        <v>52</v>
      </c>
      <c r="B27" s="191" t="s">
        <v>53</v>
      </c>
      <c r="C27" s="118">
        <f>'Balance sheet'!D29</f>
        <v>0</v>
      </c>
      <c r="D27" s="118">
        <f>'Balance sheet'!E29</f>
        <v>0</v>
      </c>
      <c r="E27" s="118">
        <f>'Balance sheet'!F29</f>
        <v>0</v>
      </c>
      <c r="F27" s="118">
        <f>'Balance sheet'!G29</f>
        <v>0</v>
      </c>
      <c r="G27" s="123"/>
      <c r="H27" s="123"/>
      <c r="I27" s="123"/>
      <c r="J27" s="123"/>
      <c r="K27" s="123"/>
      <c r="L27" s="123"/>
      <c r="M27" s="123"/>
      <c r="N27" s="123"/>
      <c r="O27" s="90">
        <f t="shared" si="2"/>
        <v>0</v>
      </c>
      <c r="P27" s="90">
        <f t="shared" si="2"/>
        <v>0</v>
      </c>
      <c r="Q27" s="90">
        <f t="shared" si="2"/>
        <v>0</v>
      </c>
      <c r="R27" s="90">
        <f t="shared" si="2"/>
        <v>0</v>
      </c>
    </row>
    <row r="28" spans="1:18" ht="18.75" customHeight="1" x14ac:dyDescent="0.3">
      <c r="A28" s="169" t="s">
        <v>54</v>
      </c>
      <c r="B28" s="191" t="s">
        <v>55</v>
      </c>
      <c r="C28" s="118">
        <f>'Balance sheet'!D30</f>
        <v>0</v>
      </c>
      <c r="D28" s="118">
        <f>'Balance sheet'!E30</f>
        <v>0</v>
      </c>
      <c r="E28" s="118">
        <f>'Balance sheet'!F30</f>
        <v>0</v>
      </c>
      <c r="F28" s="118">
        <f>'Balance sheet'!G30</f>
        <v>0</v>
      </c>
      <c r="G28" s="123"/>
      <c r="H28" s="123"/>
      <c r="I28" s="123"/>
      <c r="J28" s="123"/>
      <c r="K28" s="123"/>
      <c r="L28" s="123"/>
      <c r="M28" s="123"/>
      <c r="N28" s="123"/>
      <c r="O28" s="90">
        <f t="shared" si="2"/>
        <v>0</v>
      </c>
      <c r="P28" s="90">
        <f t="shared" si="2"/>
        <v>0</v>
      </c>
      <c r="Q28" s="90">
        <f t="shared" si="2"/>
        <v>0</v>
      </c>
      <c r="R28" s="90">
        <f t="shared" si="2"/>
        <v>0</v>
      </c>
    </row>
    <row r="29" spans="1:18" ht="18.75" customHeight="1" x14ac:dyDescent="0.3">
      <c r="A29" s="169" t="s">
        <v>56</v>
      </c>
      <c r="B29" s="191" t="s">
        <v>57</v>
      </c>
      <c r="C29" s="118">
        <f>'Balance sheet'!D31</f>
        <v>0</v>
      </c>
      <c r="D29" s="118">
        <f>'Balance sheet'!E31</f>
        <v>0</v>
      </c>
      <c r="E29" s="118">
        <f>'Balance sheet'!F31</f>
        <v>0</v>
      </c>
      <c r="F29" s="118">
        <f>'Balance sheet'!G31</f>
        <v>0</v>
      </c>
      <c r="G29" s="123"/>
      <c r="H29" s="123"/>
      <c r="I29" s="123"/>
      <c r="J29" s="123"/>
      <c r="K29" s="123"/>
      <c r="L29" s="123"/>
      <c r="M29" s="123"/>
      <c r="N29" s="123"/>
      <c r="O29" s="90">
        <f t="shared" si="2"/>
        <v>0</v>
      </c>
      <c r="P29" s="90">
        <f t="shared" si="2"/>
        <v>0</v>
      </c>
      <c r="Q29" s="90">
        <f t="shared" si="2"/>
        <v>0</v>
      </c>
      <c r="R29" s="90">
        <f t="shared" si="2"/>
        <v>0</v>
      </c>
    </row>
    <row r="30" spans="1:18" ht="18.75" customHeight="1" x14ac:dyDescent="0.3">
      <c r="A30" s="169" t="s">
        <v>47</v>
      </c>
      <c r="B30" s="169" t="s">
        <v>58</v>
      </c>
      <c r="C30" s="90">
        <f>SUM(C25:C29)</f>
        <v>0</v>
      </c>
      <c r="D30" s="90">
        <f>SUM(D25:D29)</f>
        <v>0</v>
      </c>
      <c r="E30" s="90">
        <f>SUM(E25:E29)</f>
        <v>0</v>
      </c>
      <c r="F30" s="90">
        <f>SUM(F25:F29)</f>
        <v>0</v>
      </c>
      <c r="G30" s="123"/>
      <c r="H30" s="123"/>
      <c r="I30" s="123"/>
      <c r="J30" s="123"/>
      <c r="K30" s="123"/>
      <c r="L30" s="123"/>
      <c r="M30" s="123"/>
      <c r="N30" s="123"/>
      <c r="O30" s="90">
        <f t="shared" si="2"/>
        <v>0</v>
      </c>
      <c r="P30" s="90">
        <f t="shared" si="2"/>
        <v>0</v>
      </c>
      <c r="Q30" s="90">
        <f t="shared" si="2"/>
        <v>0</v>
      </c>
      <c r="R30" s="90">
        <f t="shared" si="2"/>
        <v>0</v>
      </c>
    </row>
    <row r="31" spans="1:18" ht="18.75" customHeight="1" x14ac:dyDescent="0.3">
      <c r="A31" s="169" t="s">
        <v>59</v>
      </c>
      <c r="B31" s="169" t="s">
        <v>60</v>
      </c>
      <c r="C31" s="123"/>
      <c r="D31" s="123"/>
      <c r="E31" s="123"/>
      <c r="F31" s="123"/>
      <c r="G31" s="123"/>
      <c r="H31" s="123"/>
      <c r="I31" s="123"/>
      <c r="J31" s="123"/>
      <c r="K31" s="123"/>
      <c r="L31" s="123"/>
      <c r="M31" s="123"/>
      <c r="N31" s="123"/>
      <c r="O31" s="123"/>
      <c r="P31" s="123"/>
      <c r="Q31" s="123"/>
      <c r="R31" s="123"/>
    </row>
    <row r="32" spans="1:18" ht="18.75" customHeight="1" x14ac:dyDescent="0.3">
      <c r="A32" s="169" t="s">
        <v>61</v>
      </c>
      <c r="B32" s="191" t="s">
        <v>62</v>
      </c>
      <c r="C32" s="118">
        <f>'Balance sheet'!D34</f>
        <v>0</v>
      </c>
      <c r="D32" s="118">
        <f>'Balance sheet'!E34</f>
        <v>0</v>
      </c>
      <c r="E32" s="118">
        <f>'Balance sheet'!F34</f>
        <v>0</v>
      </c>
      <c r="F32" s="118">
        <f>'Balance sheet'!G34</f>
        <v>0</v>
      </c>
      <c r="G32" s="123"/>
      <c r="H32" s="123"/>
      <c r="I32" s="123"/>
      <c r="J32" s="123"/>
      <c r="K32" s="123"/>
      <c r="L32" s="123"/>
      <c r="M32" s="123"/>
      <c r="N32" s="123"/>
      <c r="O32" s="90">
        <f t="shared" ref="O32:R39" si="3">C32</f>
        <v>0</v>
      </c>
      <c r="P32" s="90">
        <f t="shared" si="3"/>
        <v>0</v>
      </c>
      <c r="Q32" s="90">
        <f t="shared" si="3"/>
        <v>0</v>
      </c>
      <c r="R32" s="90">
        <f t="shared" si="3"/>
        <v>0</v>
      </c>
    </row>
    <row r="33" spans="1:18" ht="18.75" customHeight="1" x14ac:dyDescent="0.3">
      <c r="A33" s="169" t="s">
        <v>63</v>
      </c>
      <c r="B33" s="191" t="s">
        <v>41</v>
      </c>
      <c r="C33" s="118">
        <f>'Balance sheet'!D35</f>
        <v>0</v>
      </c>
      <c r="D33" s="118">
        <f>'Balance sheet'!E35</f>
        <v>0</v>
      </c>
      <c r="E33" s="118">
        <f>'Balance sheet'!F35</f>
        <v>0</v>
      </c>
      <c r="F33" s="118">
        <f>'Balance sheet'!G35</f>
        <v>0</v>
      </c>
      <c r="G33" s="123"/>
      <c r="H33" s="123"/>
      <c r="I33" s="123"/>
      <c r="J33" s="123"/>
      <c r="K33" s="123"/>
      <c r="L33" s="123"/>
      <c r="M33" s="123"/>
      <c r="N33" s="123"/>
      <c r="O33" s="90">
        <f t="shared" si="3"/>
        <v>0</v>
      </c>
      <c r="P33" s="90">
        <f t="shared" si="3"/>
        <v>0</v>
      </c>
      <c r="Q33" s="90">
        <f t="shared" si="3"/>
        <v>0</v>
      </c>
      <c r="R33" s="90">
        <f t="shared" si="3"/>
        <v>0</v>
      </c>
    </row>
    <row r="34" spans="1:18" ht="18.75" customHeight="1" x14ac:dyDescent="0.3">
      <c r="A34" s="169" t="s">
        <v>64</v>
      </c>
      <c r="B34" s="191" t="s">
        <v>51</v>
      </c>
      <c r="C34" s="118">
        <f>'Balance sheet'!D36</f>
        <v>0</v>
      </c>
      <c r="D34" s="118">
        <f>'Balance sheet'!E36</f>
        <v>0</v>
      </c>
      <c r="E34" s="118">
        <f>'Balance sheet'!F36</f>
        <v>0</v>
      </c>
      <c r="F34" s="118">
        <f>'Balance sheet'!G36</f>
        <v>0</v>
      </c>
      <c r="G34" s="123"/>
      <c r="H34" s="123"/>
      <c r="I34" s="123"/>
      <c r="J34" s="123"/>
      <c r="K34" s="123"/>
      <c r="L34" s="123"/>
      <c r="M34" s="123"/>
      <c r="N34" s="123"/>
      <c r="O34" s="90">
        <f t="shared" si="3"/>
        <v>0</v>
      </c>
      <c r="P34" s="90">
        <f t="shared" si="3"/>
        <v>0</v>
      </c>
      <c r="Q34" s="90">
        <f t="shared" si="3"/>
        <v>0</v>
      </c>
      <c r="R34" s="90">
        <f t="shared" si="3"/>
        <v>0</v>
      </c>
    </row>
    <row r="35" spans="1:18" ht="18.75" customHeight="1" x14ac:dyDescent="0.3">
      <c r="A35" s="169" t="s">
        <v>65</v>
      </c>
      <c r="B35" s="191" t="s">
        <v>53</v>
      </c>
      <c r="C35" s="118">
        <f>'Balance sheet'!D37</f>
        <v>0</v>
      </c>
      <c r="D35" s="118">
        <f>'Balance sheet'!E37</f>
        <v>0</v>
      </c>
      <c r="E35" s="118">
        <f>'Balance sheet'!F37</f>
        <v>0</v>
      </c>
      <c r="F35" s="118">
        <f>'Balance sheet'!G37</f>
        <v>0</v>
      </c>
      <c r="G35" s="123"/>
      <c r="H35" s="123"/>
      <c r="I35" s="123"/>
      <c r="J35" s="123"/>
      <c r="K35" s="123"/>
      <c r="L35" s="123"/>
      <c r="M35" s="123"/>
      <c r="N35" s="123"/>
      <c r="O35" s="90">
        <f t="shared" si="3"/>
        <v>0</v>
      </c>
      <c r="P35" s="90">
        <f t="shared" si="3"/>
        <v>0</v>
      </c>
      <c r="Q35" s="90">
        <f t="shared" si="3"/>
        <v>0</v>
      </c>
      <c r="R35" s="90">
        <f t="shared" si="3"/>
        <v>0</v>
      </c>
    </row>
    <row r="36" spans="1:18" ht="18.75" customHeight="1" x14ac:dyDescent="0.3">
      <c r="A36" s="169" t="s">
        <v>66</v>
      </c>
      <c r="B36" s="191" t="s">
        <v>55</v>
      </c>
      <c r="C36" s="118">
        <f>'Balance sheet'!D38</f>
        <v>0</v>
      </c>
      <c r="D36" s="118">
        <f>'Balance sheet'!E38</f>
        <v>0</v>
      </c>
      <c r="E36" s="118">
        <f>'Balance sheet'!F38</f>
        <v>0</v>
      </c>
      <c r="F36" s="118">
        <f>'Balance sheet'!G38</f>
        <v>0</v>
      </c>
      <c r="G36" s="123"/>
      <c r="H36" s="123"/>
      <c r="I36" s="123"/>
      <c r="J36" s="123"/>
      <c r="K36" s="123"/>
      <c r="L36" s="123"/>
      <c r="M36" s="123"/>
      <c r="N36" s="123"/>
      <c r="O36" s="90">
        <f t="shared" si="3"/>
        <v>0</v>
      </c>
      <c r="P36" s="90">
        <f t="shared" si="3"/>
        <v>0</v>
      </c>
      <c r="Q36" s="90">
        <f t="shared" si="3"/>
        <v>0</v>
      </c>
      <c r="R36" s="90">
        <f t="shared" si="3"/>
        <v>0</v>
      </c>
    </row>
    <row r="37" spans="1:18" ht="18.75" customHeight="1" x14ac:dyDescent="0.3">
      <c r="A37" s="169" t="s">
        <v>67</v>
      </c>
      <c r="B37" s="191" t="s">
        <v>57</v>
      </c>
      <c r="C37" s="118">
        <f>'Balance sheet'!D39</f>
        <v>0</v>
      </c>
      <c r="D37" s="118">
        <f>'Balance sheet'!E39</f>
        <v>0</v>
      </c>
      <c r="E37" s="118">
        <f>'Balance sheet'!F39</f>
        <v>0</v>
      </c>
      <c r="F37" s="118">
        <f>'Balance sheet'!G39</f>
        <v>0</v>
      </c>
      <c r="G37" s="123"/>
      <c r="H37" s="123"/>
      <c r="I37" s="123"/>
      <c r="J37" s="123"/>
      <c r="K37" s="123"/>
      <c r="L37" s="123"/>
      <c r="M37" s="123"/>
      <c r="N37" s="123"/>
      <c r="O37" s="90">
        <f t="shared" si="3"/>
        <v>0</v>
      </c>
      <c r="P37" s="90">
        <f t="shared" si="3"/>
        <v>0</v>
      </c>
      <c r="Q37" s="90">
        <f t="shared" si="3"/>
        <v>0</v>
      </c>
      <c r="R37" s="90">
        <f t="shared" si="3"/>
        <v>0</v>
      </c>
    </row>
    <row r="38" spans="1:18" ht="18.75" customHeight="1" x14ac:dyDescent="0.3">
      <c r="A38" s="169" t="s">
        <v>59</v>
      </c>
      <c r="B38" s="169" t="s">
        <v>68</v>
      </c>
      <c r="C38" s="90">
        <f>SUM(C32:C37)</f>
        <v>0</v>
      </c>
      <c r="D38" s="90">
        <f>SUM(D32:D37)</f>
        <v>0</v>
      </c>
      <c r="E38" s="90">
        <f>SUM(E32:E37)</f>
        <v>0</v>
      </c>
      <c r="F38" s="90">
        <f>SUM(F32:F37)</f>
        <v>0</v>
      </c>
      <c r="G38" s="123"/>
      <c r="H38" s="123"/>
      <c r="I38" s="123"/>
      <c r="J38" s="123"/>
      <c r="K38" s="123"/>
      <c r="L38" s="123"/>
      <c r="M38" s="123"/>
      <c r="N38" s="123"/>
      <c r="O38" s="90">
        <f t="shared" si="3"/>
        <v>0</v>
      </c>
      <c r="P38" s="90">
        <f t="shared" si="3"/>
        <v>0</v>
      </c>
      <c r="Q38" s="90">
        <f t="shared" si="3"/>
        <v>0</v>
      </c>
      <c r="R38" s="90">
        <f t="shared" si="3"/>
        <v>0</v>
      </c>
    </row>
    <row r="39" spans="1:18" ht="18.75" customHeight="1" x14ac:dyDescent="0.3">
      <c r="A39" s="169" t="s">
        <v>45</v>
      </c>
      <c r="B39" s="361" t="s">
        <v>530</v>
      </c>
      <c r="C39" s="90">
        <f>C30+C38</f>
        <v>0</v>
      </c>
      <c r="D39" s="90">
        <f>D30+D38</f>
        <v>0</v>
      </c>
      <c r="E39" s="90">
        <f>E30+E38</f>
        <v>0</v>
      </c>
      <c r="F39" s="90">
        <f>F30+F38</f>
        <v>0</v>
      </c>
      <c r="G39" s="123"/>
      <c r="H39" s="123"/>
      <c r="I39" s="123"/>
      <c r="J39" s="123"/>
      <c r="K39" s="123"/>
      <c r="L39" s="123"/>
      <c r="M39" s="123"/>
      <c r="N39" s="123"/>
      <c r="O39" s="90">
        <f t="shared" si="3"/>
        <v>0</v>
      </c>
      <c r="P39" s="90">
        <f t="shared" si="3"/>
        <v>0</v>
      </c>
      <c r="Q39" s="90">
        <f t="shared" si="3"/>
        <v>0</v>
      </c>
      <c r="R39" s="90">
        <f t="shared" si="3"/>
        <v>0</v>
      </c>
    </row>
    <row r="40" spans="1:18" ht="27" customHeight="1" x14ac:dyDescent="0.3">
      <c r="A40" s="167" t="s">
        <v>9</v>
      </c>
      <c r="B40" s="167"/>
      <c r="C40" s="609" t="s">
        <v>1422</v>
      </c>
      <c r="D40" s="617"/>
      <c r="E40" s="617"/>
      <c r="F40" s="618"/>
      <c r="G40" s="609" t="s">
        <v>1423</v>
      </c>
      <c r="H40" s="617"/>
      <c r="I40" s="617"/>
      <c r="J40" s="618"/>
      <c r="K40" s="609" t="s">
        <v>1424</v>
      </c>
      <c r="L40" s="617"/>
      <c r="M40" s="617"/>
      <c r="N40" s="618"/>
      <c r="O40" s="609" t="s">
        <v>1425</v>
      </c>
      <c r="P40" s="617"/>
      <c r="Q40" s="617"/>
      <c r="R40" s="618"/>
    </row>
    <row r="41" spans="1:18" ht="16.5" customHeight="1" x14ac:dyDescent="0.3">
      <c r="A41" s="167" t="s">
        <v>13</v>
      </c>
      <c r="B41" s="167"/>
      <c r="C41" s="609" t="s">
        <v>10</v>
      </c>
      <c r="D41" s="618"/>
      <c r="E41" s="609" t="s">
        <v>619</v>
      </c>
      <c r="F41" s="618"/>
      <c r="G41" s="609" t="s">
        <v>10</v>
      </c>
      <c r="H41" s="618"/>
      <c r="I41" s="609" t="s">
        <v>619</v>
      </c>
      <c r="J41" s="618"/>
      <c r="K41" s="609" t="s">
        <v>10</v>
      </c>
      <c r="L41" s="618"/>
      <c r="M41" s="609" t="s">
        <v>619</v>
      </c>
      <c r="N41" s="618"/>
      <c r="O41" s="609" t="s">
        <v>10</v>
      </c>
      <c r="P41" s="618"/>
      <c r="Q41" s="609" t="s">
        <v>619</v>
      </c>
      <c r="R41" s="618"/>
    </row>
    <row r="42" spans="1:18" ht="16.5" customHeight="1" x14ac:dyDescent="0.3">
      <c r="A42" s="167" t="s">
        <v>18</v>
      </c>
      <c r="B42" s="167"/>
      <c r="C42" s="86" t="s">
        <v>15</v>
      </c>
      <c r="D42" s="86" t="s">
        <v>1426</v>
      </c>
      <c r="E42" s="86" t="s">
        <v>15</v>
      </c>
      <c r="F42" s="86" t="s">
        <v>1426</v>
      </c>
      <c r="G42" s="86" t="s">
        <v>15</v>
      </c>
      <c r="H42" s="86" t="s">
        <v>1426</v>
      </c>
      <c r="I42" s="86" t="s">
        <v>15</v>
      </c>
      <c r="J42" s="86" t="s">
        <v>1426</v>
      </c>
      <c r="K42" s="86" t="s">
        <v>15</v>
      </c>
      <c r="L42" s="86" t="s">
        <v>1426</v>
      </c>
      <c r="M42" s="86" t="s">
        <v>15</v>
      </c>
      <c r="N42" s="86" t="s">
        <v>1426</v>
      </c>
      <c r="O42" s="86" t="s">
        <v>15</v>
      </c>
      <c r="P42" s="86" t="s">
        <v>1426</v>
      </c>
      <c r="Q42" s="86" t="s">
        <v>15</v>
      </c>
      <c r="R42" s="86" t="s">
        <v>1426</v>
      </c>
    </row>
    <row r="43" spans="1:18" ht="18.75" customHeight="1" x14ac:dyDescent="0.3">
      <c r="A43" s="153" t="s">
        <v>70</v>
      </c>
      <c r="B43" s="153" t="s">
        <v>71</v>
      </c>
      <c r="C43" s="123"/>
      <c r="D43" s="123"/>
      <c r="E43" s="123"/>
      <c r="F43" s="123"/>
      <c r="G43" s="123"/>
      <c r="H43" s="123"/>
      <c r="I43" s="123"/>
      <c r="J43" s="123"/>
      <c r="K43" s="123"/>
      <c r="L43" s="123"/>
      <c r="M43" s="123"/>
      <c r="N43" s="123"/>
      <c r="O43" s="362"/>
      <c r="P43" s="362"/>
      <c r="Q43" s="362"/>
      <c r="R43" s="362"/>
    </row>
    <row r="44" spans="1:18" ht="18.75" customHeight="1" x14ac:dyDescent="0.3">
      <c r="A44" s="169" t="s">
        <v>72</v>
      </c>
      <c r="B44" s="169" t="s">
        <v>73</v>
      </c>
      <c r="C44" s="123"/>
      <c r="D44" s="123"/>
      <c r="E44" s="123"/>
      <c r="F44" s="123"/>
      <c r="G44" s="123"/>
      <c r="H44" s="123"/>
      <c r="I44" s="123"/>
      <c r="J44" s="123"/>
      <c r="K44" s="123"/>
      <c r="L44" s="123"/>
      <c r="M44" s="123"/>
      <c r="N44" s="57"/>
      <c r="O44" s="362"/>
      <c r="P44" s="362"/>
      <c r="Q44" s="362"/>
      <c r="R44" s="362"/>
    </row>
    <row r="45" spans="1:18" ht="18.75" customHeight="1" x14ac:dyDescent="0.3">
      <c r="A45" s="169" t="s">
        <v>74</v>
      </c>
      <c r="B45" s="191" t="s">
        <v>62</v>
      </c>
      <c r="C45" s="118">
        <f>'Balance sheet'!D44</f>
        <v>0</v>
      </c>
      <c r="D45" s="118">
        <f>'Balance sheet'!E44</f>
        <v>0</v>
      </c>
      <c r="E45" s="118">
        <f>'Balance sheet'!F44</f>
        <v>0</v>
      </c>
      <c r="F45" s="118">
        <f>'Balance sheet'!G44</f>
        <v>0</v>
      </c>
      <c r="G45" s="363"/>
      <c r="H45" s="363"/>
      <c r="I45" s="363"/>
      <c r="J45" s="363"/>
      <c r="K45" s="364"/>
      <c r="L45" s="24"/>
      <c r="M45" s="24"/>
      <c r="N45" s="24"/>
      <c r="O45" s="90">
        <f t="shared" ref="O45:R50" si="4">C45-G45-K45</f>
        <v>0</v>
      </c>
      <c r="P45" s="90">
        <f t="shared" si="4"/>
        <v>0</v>
      </c>
      <c r="Q45" s="90">
        <f t="shared" si="4"/>
        <v>0</v>
      </c>
      <c r="R45" s="90">
        <f t="shared" si="4"/>
        <v>0</v>
      </c>
    </row>
    <row r="46" spans="1:18" ht="18.75" customHeight="1" x14ac:dyDescent="0.3">
      <c r="A46" s="169" t="s">
        <v>75</v>
      </c>
      <c r="B46" s="191" t="s">
        <v>41</v>
      </c>
      <c r="C46" s="118">
        <f>'Balance sheet'!D45</f>
        <v>0</v>
      </c>
      <c r="D46" s="118">
        <f>'Balance sheet'!E45</f>
        <v>0</v>
      </c>
      <c r="E46" s="118">
        <f>'Balance sheet'!F45</f>
        <v>0</v>
      </c>
      <c r="F46" s="118">
        <f>'Balance sheet'!G45</f>
        <v>0</v>
      </c>
      <c r="G46" s="363"/>
      <c r="H46" s="363"/>
      <c r="I46" s="363"/>
      <c r="J46" s="363"/>
      <c r="K46" s="364"/>
      <c r="L46" s="24"/>
      <c r="M46" s="24"/>
      <c r="N46" s="24"/>
      <c r="O46" s="90">
        <f t="shared" si="4"/>
        <v>0</v>
      </c>
      <c r="P46" s="90">
        <f t="shared" si="4"/>
        <v>0</v>
      </c>
      <c r="Q46" s="90">
        <f t="shared" si="4"/>
        <v>0</v>
      </c>
      <c r="R46" s="90">
        <f t="shared" si="4"/>
        <v>0</v>
      </c>
    </row>
    <row r="47" spans="1:18" ht="18.75" customHeight="1" x14ac:dyDescent="0.3">
      <c r="A47" s="169" t="s">
        <v>76</v>
      </c>
      <c r="B47" s="191" t="s">
        <v>51</v>
      </c>
      <c r="C47" s="118">
        <f>'Balance sheet'!D46</f>
        <v>0</v>
      </c>
      <c r="D47" s="118">
        <f>'Balance sheet'!E46</f>
        <v>0</v>
      </c>
      <c r="E47" s="118">
        <f>'Balance sheet'!F46</f>
        <v>0</v>
      </c>
      <c r="F47" s="118">
        <f>'Balance sheet'!G46</f>
        <v>0</v>
      </c>
      <c r="G47" s="363"/>
      <c r="H47" s="363"/>
      <c r="I47" s="363"/>
      <c r="J47" s="363"/>
      <c r="K47" s="364"/>
      <c r="L47" s="24"/>
      <c r="M47" s="24"/>
      <c r="N47" s="24"/>
      <c r="O47" s="90">
        <f t="shared" si="4"/>
        <v>0</v>
      </c>
      <c r="P47" s="90">
        <f t="shared" si="4"/>
        <v>0</v>
      </c>
      <c r="Q47" s="90">
        <f t="shared" si="4"/>
        <v>0</v>
      </c>
      <c r="R47" s="90">
        <f t="shared" si="4"/>
        <v>0</v>
      </c>
    </row>
    <row r="48" spans="1:18" ht="18.75" customHeight="1" x14ac:dyDescent="0.3">
      <c r="A48" s="169" t="s">
        <v>77</v>
      </c>
      <c r="B48" s="191" t="s">
        <v>53</v>
      </c>
      <c r="C48" s="118">
        <f>'Balance sheet'!D47</f>
        <v>0</v>
      </c>
      <c r="D48" s="118">
        <f>'Balance sheet'!E47</f>
        <v>0</v>
      </c>
      <c r="E48" s="118">
        <f>'Balance sheet'!F47</f>
        <v>0</v>
      </c>
      <c r="F48" s="118">
        <f>'Balance sheet'!G47</f>
        <v>0</v>
      </c>
      <c r="G48" s="363"/>
      <c r="H48" s="363"/>
      <c r="I48" s="363"/>
      <c r="J48" s="363"/>
      <c r="K48" s="364"/>
      <c r="L48" s="24"/>
      <c r="M48" s="24"/>
      <c r="N48" s="24"/>
      <c r="O48" s="90">
        <f t="shared" si="4"/>
        <v>0</v>
      </c>
      <c r="P48" s="90">
        <f t="shared" si="4"/>
        <v>0</v>
      </c>
      <c r="Q48" s="90">
        <f t="shared" si="4"/>
        <v>0</v>
      </c>
      <c r="R48" s="90">
        <f t="shared" si="4"/>
        <v>0</v>
      </c>
    </row>
    <row r="49" spans="1:18" ht="18.75" customHeight="1" x14ac:dyDescent="0.3">
      <c r="A49" s="169" t="s">
        <v>78</v>
      </c>
      <c r="B49" s="191" t="s">
        <v>55</v>
      </c>
      <c r="C49" s="118">
        <f>'Balance sheet'!D48</f>
        <v>0</v>
      </c>
      <c r="D49" s="118">
        <f>'Balance sheet'!E48</f>
        <v>0</v>
      </c>
      <c r="E49" s="118">
        <f>'Balance sheet'!F48</f>
        <v>0</v>
      </c>
      <c r="F49" s="118">
        <f>'Balance sheet'!G48</f>
        <v>0</v>
      </c>
      <c r="G49" s="363"/>
      <c r="H49" s="363"/>
      <c r="I49" s="363"/>
      <c r="J49" s="363"/>
      <c r="K49" s="364"/>
      <c r="L49" s="24"/>
      <c r="M49" s="24"/>
      <c r="N49" s="24"/>
      <c r="O49" s="90">
        <f t="shared" si="4"/>
        <v>0</v>
      </c>
      <c r="P49" s="90">
        <f t="shared" si="4"/>
        <v>0</v>
      </c>
      <c r="Q49" s="90">
        <f t="shared" si="4"/>
        <v>0</v>
      </c>
      <c r="R49" s="90">
        <f t="shared" si="4"/>
        <v>0</v>
      </c>
    </row>
    <row r="50" spans="1:18" ht="18.75" customHeight="1" x14ac:dyDescent="0.3">
      <c r="A50" s="169" t="s">
        <v>79</v>
      </c>
      <c r="B50" s="191" t="s">
        <v>57</v>
      </c>
      <c r="C50" s="118">
        <f>'Balance sheet'!D49</f>
        <v>0</v>
      </c>
      <c r="D50" s="118">
        <f>'Balance sheet'!E49</f>
        <v>0</v>
      </c>
      <c r="E50" s="118">
        <f>'Balance sheet'!F49</f>
        <v>0</v>
      </c>
      <c r="F50" s="118">
        <f>'Balance sheet'!G49</f>
        <v>0</v>
      </c>
      <c r="G50" s="363"/>
      <c r="H50" s="363"/>
      <c r="I50" s="363"/>
      <c r="J50" s="363"/>
      <c r="K50" s="364"/>
      <c r="L50" s="24"/>
      <c r="M50" s="24"/>
      <c r="N50" s="24"/>
      <c r="O50" s="90">
        <f t="shared" si="4"/>
        <v>0</v>
      </c>
      <c r="P50" s="90">
        <f t="shared" si="4"/>
        <v>0</v>
      </c>
      <c r="Q50" s="90">
        <f t="shared" si="4"/>
        <v>0</v>
      </c>
      <c r="R50" s="90">
        <f t="shared" si="4"/>
        <v>0</v>
      </c>
    </row>
    <row r="51" spans="1:18" ht="18.75" customHeight="1" x14ac:dyDescent="0.3">
      <c r="A51" s="169" t="s">
        <v>72</v>
      </c>
      <c r="B51" s="169" t="s">
        <v>80</v>
      </c>
      <c r="C51" s="90">
        <f t="shared" ref="C51:R51" si="5">SUM(C45:C50)</f>
        <v>0</v>
      </c>
      <c r="D51" s="90">
        <f t="shared" si="5"/>
        <v>0</v>
      </c>
      <c r="E51" s="90">
        <f t="shared" si="5"/>
        <v>0</v>
      </c>
      <c r="F51" s="90">
        <f t="shared" si="5"/>
        <v>0</v>
      </c>
      <c r="G51" s="90">
        <f t="shared" si="5"/>
        <v>0</v>
      </c>
      <c r="H51" s="90">
        <f t="shared" si="5"/>
        <v>0</v>
      </c>
      <c r="I51" s="90">
        <f t="shared" si="5"/>
        <v>0</v>
      </c>
      <c r="J51" s="90">
        <f t="shared" si="5"/>
        <v>0</v>
      </c>
      <c r="K51" s="90">
        <f t="shared" si="5"/>
        <v>0</v>
      </c>
      <c r="L51" s="90">
        <f t="shared" si="5"/>
        <v>0</v>
      </c>
      <c r="M51" s="90">
        <f t="shared" si="5"/>
        <v>0</v>
      </c>
      <c r="N51" s="90">
        <f t="shared" si="5"/>
        <v>0</v>
      </c>
      <c r="O51" s="90">
        <f t="shared" si="5"/>
        <v>0</v>
      </c>
      <c r="P51" s="90">
        <f t="shared" si="5"/>
        <v>0</v>
      </c>
      <c r="Q51" s="90">
        <f t="shared" si="5"/>
        <v>0</v>
      </c>
      <c r="R51" s="90">
        <f t="shared" si="5"/>
        <v>0</v>
      </c>
    </row>
    <row r="52" spans="1:18" ht="18.75" customHeight="1" x14ac:dyDescent="0.3">
      <c r="A52" s="169" t="s">
        <v>81</v>
      </c>
      <c r="B52" s="169" t="s">
        <v>82</v>
      </c>
      <c r="C52" s="123"/>
      <c r="D52" s="123"/>
      <c r="E52" s="123"/>
      <c r="F52" s="123"/>
      <c r="G52" s="123"/>
      <c r="H52" s="123"/>
      <c r="I52" s="123"/>
      <c r="J52" s="123"/>
      <c r="K52" s="123"/>
      <c r="L52" s="123"/>
      <c r="M52" s="123"/>
      <c r="N52" s="123"/>
      <c r="O52" s="362"/>
      <c r="P52" s="362"/>
      <c r="Q52" s="362"/>
      <c r="R52" s="362"/>
    </row>
    <row r="53" spans="1:18" ht="18.75" customHeight="1" x14ac:dyDescent="0.3">
      <c r="A53" s="169" t="s">
        <v>83</v>
      </c>
      <c r="B53" s="191" t="s">
        <v>62</v>
      </c>
      <c r="C53" s="118">
        <f>'Balance sheet'!D52</f>
        <v>0</v>
      </c>
      <c r="D53" s="118">
        <f>'Balance sheet'!E52</f>
        <v>0</v>
      </c>
      <c r="E53" s="118">
        <f>'Balance sheet'!F52</f>
        <v>0</v>
      </c>
      <c r="F53" s="118">
        <f>'Balance sheet'!G52</f>
        <v>0</v>
      </c>
      <c r="G53" s="363"/>
      <c r="H53" s="363"/>
      <c r="I53" s="363"/>
      <c r="J53" s="363"/>
      <c r="K53" s="364"/>
      <c r="L53" s="24"/>
      <c r="M53" s="24"/>
      <c r="N53" s="24"/>
      <c r="O53" s="90">
        <f t="shared" ref="O53:R58" si="6">C53-G53-K53</f>
        <v>0</v>
      </c>
      <c r="P53" s="90">
        <f t="shared" si="6"/>
        <v>0</v>
      </c>
      <c r="Q53" s="90">
        <f t="shared" si="6"/>
        <v>0</v>
      </c>
      <c r="R53" s="90">
        <f t="shared" si="6"/>
        <v>0</v>
      </c>
    </row>
    <row r="54" spans="1:18" ht="18.75" customHeight="1" x14ac:dyDescent="0.3">
      <c r="A54" s="169" t="s">
        <v>84</v>
      </c>
      <c r="B54" s="191" t="s">
        <v>41</v>
      </c>
      <c r="C54" s="118">
        <f>'Balance sheet'!D53</f>
        <v>0</v>
      </c>
      <c r="D54" s="118">
        <f>'Balance sheet'!E53</f>
        <v>0</v>
      </c>
      <c r="E54" s="118">
        <f>'Balance sheet'!F53</f>
        <v>0</v>
      </c>
      <c r="F54" s="118">
        <f>'Balance sheet'!G53</f>
        <v>0</v>
      </c>
      <c r="G54" s="363"/>
      <c r="H54" s="363"/>
      <c r="I54" s="363"/>
      <c r="J54" s="363"/>
      <c r="K54" s="364"/>
      <c r="L54" s="24"/>
      <c r="M54" s="24"/>
      <c r="N54" s="24"/>
      <c r="O54" s="90">
        <f t="shared" si="6"/>
        <v>0</v>
      </c>
      <c r="P54" s="90">
        <f t="shared" si="6"/>
        <v>0</v>
      </c>
      <c r="Q54" s="90">
        <f t="shared" si="6"/>
        <v>0</v>
      </c>
      <c r="R54" s="90">
        <f t="shared" si="6"/>
        <v>0</v>
      </c>
    </row>
    <row r="55" spans="1:18" ht="18.75" customHeight="1" x14ac:dyDescent="0.3">
      <c r="A55" s="169" t="s">
        <v>85</v>
      </c>
      <c r="B55" s="191" t="s">
        <v>51</v>
      </c>
      <c r="C55" s="118">
        <f>'Balance sheet'!D54</f>
        <v>0</v>
      </c>
      <c r="D55" s="118">
        <f>'Balance sheet'!E54</f>
        <v>0</v>
      </c>
      <c r="E55" s="118">
        <f>'Balance sheet'!F54</f>
        <v>0</v>
      </c>
      <c r="F55" s="118">
        <f>'Balance sheet'!G54</f>
        <v>0</v>
      </c>
      <c r="G55" s="363"/>
      <c r="H55" s="363"/>
      <c r="I55" s="363"/>
      <c r="J55" s="363"/>
      <c r="K55" s="364"/>
      <c r="L55" s="24"/>
      <c r="M55" s="24"/>
      <c r="N55" s="24"/>
      <c r="O55" s="90">
        <f t="shared" si="6"/>
        <v>0</v>
      </c>
      <c r="P55" s="90">
        <f t="shared" si="6"/>
        <v>0</v>
      </c>
      <c r="Q55" s="90">
        <f t="shared" si="6"/>
        <v>0</v>
      </c>
      <c r="R55" s="90">
        <f t="shared" si="6"/>
        <v>0</v>
      </c>
    </row>
    <row r="56" spans="1:18" ht="18.75" customHeight="1" x14ac:dyDescent="0.3">
      <c r="A56" s="169" t="s">
        <v>86</v>
      </c>
      <c r="B56" s="191" t="s">
        <v>53</v>
      </c>
      <c r="C56" s="118">
        <f>'Balance sheet'!D55</f>
        <v>0</v>
      </c>
      <c r="D56" s="118">
        <f>'Balance sheet'!E55</f>
        <v>0</v>
      </c>
      <c r="E56" s="118">
        <f>'Balance sheet'!F55</f>
        <v>0</v>
      </c>
      <c r="F56" s="118">
        <f>'Balance sheet'!G55</f>
        <v>0</v>
      </c>
      <c r="G56" s="363"/>
      <c r="H56" s="363"/>
      <c r="I56" s="363"/>
      <c r="J56" s="363"/>
      <c r="K56" s="364"/>
      <c r="L56" s="24"/>
      <c r="M56" s="24"/>
      <c r="N56" s="24"/>
      <c r="O56" s="90">
        <f t="shared" si="6"/>
        <v>0</v>
      </c>
      <c r="P56" s="90">
        <f t="shared" si="6"/>
        <v>0</v>
      </c>
      <c r="Q56" s="90">
        <f t="shared" si="6"/>
        <v>0</v>
      </c>
      <c r="R56" s="90">
        <f t="shared" si="6"/>
        <v>0</v>
      </c>
    </row>
    <row r="57" spans="1:18" ht="18.75" customHeight="1" x14ac:dyDescent="0.3">
      <c r="A57" s="169" t="s">
        <v>87</v>
      </c>
      <c r="B57" s="191" t="s">
        <v>55</v>
      </c>
      <c r="C57" s="118">
        <f>'Balance sheet'!D56</f>
        <v>0</v>
      </c>
      <c r="D57" s="118">
        <f>'Balance sheet'!E56</f>
        <v>0</v>
      </c>
      <c r="E57" s="118">
        <f>'Balance sheet'!F56</f>
        <v>0</v>
      </c>
      <c r="F57" s="118">
        <f>'Balance sheet'!G56</f>
        <v>0</v>
      </c>
      <c r="G57" s="363"/>
      <c r="H57" s="363"/>
      <c r="I57" s="363"/>
      <c r="J57" s="363"/>
      <c r="K57" s="364"/>
      <c r="L57" s="24"/>
      <c r="M57" s="24"/>
      <c r="N57" s="24"/>
      <c r="O57" s="90">
        <f t="shared" si="6"/>
        <v>0</v>
      </c>
      <c r="P57" s="90">
        <f t="shared" si="6"/>
        <v>0</v>
      </c>
      <c r="Q57" s="90">
        <f t="shared" si="6"/>
        <v>0</v>
      </c>
      <c r="R57" s="90">
        <f t="shared" si="6"/>
        <v>0</v>
      </c>
    </row>
    <row r="58" spans="1:18" ht="18.75" customHeight="1" x14ac:dyDescent="0.3">
      <c r="A58" s="169" t="s">
        <v>88</v>
      </c>
      <c r="B58" s="191" t="s">
        <v>57</v>
      </c>
      <c r="C58" s="118">
        <f>'Balance sheet'!D57</f>
        <v>0</v>
      </c>
      <c r="D58" s="118">
        <f>'Balance sheet'!E57</f>
        <v>0</v>
      </c>
      <c r="E58" s="118">
        <f>'Balance sheet'!F57</f>
        <v>0</v>
      </c>
      <c r="F58" s="118">
        <f>'Balance sheet'!G57</f>
        <v>0</v>
      </c>
      <c r="G58" s="363"/>
      <c r="H58" s="363"/>
      <c r="I58" s="363"/>
      <c r="J58" s="363"/>
      <c r="K58" s="364"/>
      <c r="L58" s="24"/>
      <c r="M58" s="24"/>
      <c r="N58" s="24"/>
      <c r="O58" s="90">
        <f t="shared" si="6"/>
        <v>0</v>
      </c>
      <c r="P58" s="90">
        <f t="shared" si="6"/>
        <v>0</v>
      </c>
      <c r="Q58" s="90">
        <f t="shared" si="6"/>
        <v>0</v>
      </c>
      <c r="R58" s="90">
        <f t="shared" si="6"/>
        <v>0</v>
      </c>
    </row>
    <row r="59" spans="1:18" ht="18.75" customHeight="1" x14ac:dyDescent="0.3">
      <c r="A59" s="169" t="s">
        <v>81</v>
      </c>
      <c r="B59" s="169" t="s">
        <v>89</v>
      </c>
      <c r="C59" s="90">
        <f t="shared" ref="C59:R59" si="7">SUM(C53:C58)</f>
        <v>0</v>
      </c>
      <c r="D59" s="90">
        <f t="shared" si="7"/>
        <v>0</v>
      </c>
      <c r="E59" s="90">
        <f t="shared" si="7"/>
        <v>0</v>
      </c>
      <c r="F59" s="90">
        <f t="shared" si="7"/>
        <v>0</v>
      </c>
      <c r="G59" s="90">
        <f t="shared" si="7"/>
        <v>0</v>
      </c>
      <c r="H59" s="90">
        <f t="shared" si="7"/>
        <v>0</v>
      </c>
      <c r="I59" s="90">
        <f t="shared" si="7"/>
        <v>0</v>
      </c>
      <c r="J59" s="90">
        <f t="shared" si="7"/>
        <v>0</v>
      </c>
      <c r="K59" s="90">
        <f t="shared" si="7"/>
        <v>0</v>
      </c>
      <c r="L59" s="90">
        <f t="shared" si="7"/>
        <v>0</v>
      </c>
      <c r="M59" s="90">
        <f t="shared" si="7"/>
        <v>0</v>
      </c>
      <c r="N59" s="90">
        <f t="shared" si="7"/>
        <v>0</v>
      </c>
      <c r="O59" s="90">
        <f t="shared" si="7"/>
        <v>0</v>
      </c>
      <c r="P59" s="90">
        <f t="shared" si="7"/>
        <v>0</v>
      </c>
      <c r="Q59" s="90">
        <f t="shared" si="7"/>
        <v>0</v>
      </c>
      <c r="R59" s="90">
        <f t="shared" si="7"/>
        <v>0</v>
      </c>
    </row>
    <row r="60" spans="1:18" ht="18.75" customHeight="1" x14ac:dyDescent="0.3">
      <c r="A60" s="169" t="s">
        <v>70</v>
      </c>
      <c r="B60" s="361" t="s">
        <v>1427</v>
      </c>
      <c r="C60" s="90">
        <f t="shared" ref="C60:R60" si="8">C51+C59</f>
        <v>0</v>
      </c>
      <c r="D60" s="90">
        <f t="shared" si="8"/>
        <v>0</v>
      </c>
      <c r="E60" s="90">
        <f t="shared" si="8"/>
        <v>0</v>
      </c>
      <c r="F60" s="90">
        <f t="shared" si="8"/>
        <v>0</v>
      </c>
      <c r="G60" s="90">
        <f t="shared" si="8"/>
        <v>0</v>
      </c>
      <c r="H60" s="90">
        <f t="shared" si="8"/>
        <v>0</v>
      </c>
      <c r="I60" s="90">
        <f t="shared" si="8"/>
        <v>0</v>
      </c>
      <c r="J60" s="90">
        <f t="shared" si="8"/>
        <v>0</v>
      </c>
      <c r="K60" s="90">
        <f t="shared" si="8"/>
        <v>0</v>
      </c>
      <c r="L60" s="90">
        <f t="shared" si="8"/>
        <v>0</v>
      </c>
      <c r="M60" s="90">
        <f t="shared" si="8"/>
        <v>0</v>
      </c>
      <c r="N60" s="90">
        <f t="shared" si="8"/>
        <v>0</v>
      </c>
      <c r="O60" s="90">
        <f t="shared" si="8"/>
        <v>0</v>
      </c>
      <c r="P60" s="90">
        <f t="shared" si="8"/>
        <v>0</v>
      </c>
      <c r="Q60" s="90">
        <f t="shared" si="8"/>
        <v>0</v>
      </c>
      <c r="R60" s="90">
        <f t="shared" si="8"/>
        <v>0</v>
      </c>
    </row>
    <row r="61" spans="1:18" ht="18.75" customHeight="1" x14ac:dyDescent="0.3">
      <c r="A61" s="153" t="s">
        <v>91</v>
      </c>
      <c r="B61" s="365" t="s">
        <v>92</v>
      </c>
      <c r="C61" s="123"/>
      <c r="D61" s="123"/>
      <c r="E61" s="123"/>
      <c r="F61" s="123"/>
      <c r="G61" s="123"/>
      <c r="H61" s="123"/>
      <c r="I61" s="123"/>
      <c r="J61" s="123"/>
      <c r="K61" s="123"/>
      <c r="L61" s="123"/>
      <c r="M61" s="123"/>
      <c r="N61" s="123"/>
      <c r="O61" s="362"/>
      <c r="P61" s="362"/>
      <c r="Q61" s="362"/>
      <c r="R61" s="362"/>
    </row>
    <row r="62" spans="1:18" ht="18.75" customHeight="1" x14ac:dyDescent="0.3">
      <c r="A62" s="169" t="s">
        <v>93</v>
      </c>
      <c r="B62" s="191" t="s">
        <v>41</v>
      </c>
      <c r="C62" s="118">
        <f>'Balance sheet'!D61</f>
        <v>0</v>
      </c>
      <c r="D62" s="118">
        <f>'Balance sheet'!E61</f>
        <v>0</v>
      </c>
      <c r="E62" s="118">
        <f>'Balance sheet'!F61</f>
        <v>0</v>
      </c>
      <c r="F62" s="118">
        <f>'Balance sheet'!G61</f>
        <v>0</v>
      </c>
      <c r="G62" s="123"/>
      <c r="H62" s="123"/>
      <c r="I62" s="123"/>
      <c r="J62" s="123"/>
      <c r="K62" s="364"/>
      <c r="L62" s="24"/>
      <c r="M62" s="24"/>
      <c r="N62" s="24"/>
      <c r="O62" s="90">
        <f t="shared" ref="O62:R66" si="9">C62-K62</f>
        <v>0</v>
      </c>
      <c r="P62" s="90">
        <f t="shared" si="9"/>
        <v>0</v>
      </c>
      <c r="Q62" s="90">
        <f t="shared" si="9"/>
        <v>0</v>
      </c>
      <c r="R62" s="90">
        <f t="shared" si="9"/>
        <v>0</v>
      </c>
    </row>
    <row r="63" spans="1:18" ht="18.75" customHeight="1" x14ac:dyDescent="0.3">
      <c r="A63" s="169" t="s">
        <v>94</v>
      </c>
      <c r="B63" s="191" t="s">
        <v>51</v>
      </c>
      <c r="C63" s="118">
        <f>'Balance sheet'!D62</f>
        <v>0</v>
      </c>
      <c r="D63" s="118">
        <f>'Balance sheet'!E62</f>
        <v>0</v>
      </c>
      <c r="E63" s="118">
        <f>'Balance sheet'!F62</f>
        <v>0</v>
      </c>
      <c r="F63" s="118">
        <f>'Balance sheet'!G62</f>
        <v>0</v>
      </c>
      <c r="G63" s="123"/>
      <c r="H63" s="123"/>
      <c r="I63" s="123"/>
      <c r="J63" s="123"/>
      <c r="K63" s="364"/>
      <c r="L63" s="24"/>
      <c r="M63" s="24"/>
      <c r="N63" s="24"/>
      <c r="O63" s="90">
        <f t="shared" si="9"/>
        <v>0</v>
      </c>
      <c r="P63" s="90">
        <f t="shared" si="9"/>
        <v>0</v>
      </c>
      <c r="Q63" s="90">
        <f t="shared" si="9"/>
        <v>0</v>
      </c>
      <c r="R63" s="90">
        <f t="shared" si="9"/>
        <v>0</v>
      </c>
    </row>
    <row r="64" spans="1:18" ht="18.75" customHeight="1" x14ac:dyDescent="0.3">
      <c r="A64" s="169" t="s">
        <v>95</v>
      </c>
      <c r="B64" s="191" t="s">
        <v>53</v>
      </c>
      <c r="C64" s="118">
        <f>'Balance sheet'!D63</f>
        <v>0</v>
      </c>
      <c r="D64" s="118">
        <f>'Balance sheet'!E63</f>
        <v>0</v>
      </c>
      <c r="E64" s="118">
        <f>'Balance sheet'!F63</f>
        <v>0</v>
      </c>
      <c r="F64" s="118">
        <f>'Balance sheet'!G63</f>
        <v>0</v>
      </c>
      <c r="G64" s="123"/>
      <c r="H64" s="123"/>
      <c r="I64" s="123"/>
      <c r="J64" s="123"/>
      <c r="K64" s="364"/>
      <c r="L64" s="24"/>
      <c r="M64" s="24"/>
      <c r="N64" s="24"/>
      <c r="O64" s="90">
        <f t="shared" si="9"/>
        <v>0</v>
      </c>
      <c r="P64" s="90">
        <f t="shared" si="9"/>
        <v>0</v>
      </c>
      <c r="Q64" s="90">
        <f t="shared" si="9"/>
        <v>0</v>
      </c>
      <c r="R64" s="90">
        <f t="shared" si="9"/>
        <v>0</v>
      </c>
    </row>
    <row r="65" spans="1:18" ht="18.75" customHeight="1" x14ac:dyDescent="0.3">
      <c r="A65" s="169" t="s">
        <v>96</v>
      </c>
      <c r="B65" s="191" t="s">
        <v>55</v>
      </c>
      <c r="C65" s="118">
        <f>'Balance sheet'!D64</f>
        <v>0</v>
      </c>
      <c r="D65" s="118">
        <f>'Balance sheet'!E64</f>
        <v>0</v>
      </c>
      <c r="E65" s="118">
        <f>'Balance sheet'!F64</f>
        <v>0</v>
      </c>
      <c r="F65" s="118">
        <f>'Balance sheet'!G64</f>
        <v>0</v>
      </c>
      <c r="G65" s="123"/>
      <c r="H65" s="123"/>
      <c r="I65" s="123"/>
      <c r="J65" s="123"/>
      <c r="K65" s="364"/>
      <c r="L65" s="24"/>
      <c r="M65" s="24"/>
      <c r="N65" s="24"/>
      <c r="O65" s="90">
        <f t="shared" si="9"/>
        <v>0</v>
      </c>
      <c r="P65" s="90">
        <f t="shared" si="9"/>
        <v>0</v>
      </c>
      <c r="Q65" s="90">
        <f t="shared" si="9"/>
        <v>0</v>
      </c>
      <c r="R65" s="90">
        <f t="shared" si="9"/>
        <v>0</v>
      </c>
    </row>
    <row r="66" spans="1:18" ht="18.75" customHeight="1" x14ac:dyDescent="0.3">
      <c r="A66" s="169" t="s">
        <v>97</v>
      </c>
      <c r="B66" s="191" t="s">
        <v>57</v>
      </c>
      <c r="C66" s="118">
        <f>'Balance sheet'!D65</f>
        <v>0</v>
      </c>
      <c r="D66" s="118">
        <f>'Balance sheet'!E65</f>
        <v>0</v>
      </c>
      <c r="E66" s="118">
        <f>'Balance sheet'!F65</f>
        <v>0</v>
      </c>
      <c r="F66" s="118">
        <f>'Balance sheet'!G65</f>
        <v>0</v>
      </c>
      <c r="G66" s="123"/>
      <c r="H66" s="123"/>
      <c r="I66" s="123"/>
      <c r="J66" s="123"/>
      <c r="K66" s="364"/>
      <c r="L66" s="24"/>
      <c r="M66" s="24"/>
      <c r="N66" s="24"/>
      <c r="O66" s="90">
        <f t="shared" si="9"/>
        <v>0</v>
      </c>
      <c r="P66" s="90">
        <f t="shared" si="9"/>
        <v>0</v>
      </c>
      <c r="Q66" s="90">
        <f t="shared" si="9"/>
        <v>0</v>
      </c>
      <c r="R66" s="90">
        <f t="shared" si="9"/>
        <v>0</v>
      </c>
    </row>
    <row r="67" spans="1:18" ht="18.75" customHeight="1" x14ac:dyDescent="0.3">
      <c r="A67" s="69" t="s">
        <v>91</v>
      </c>
      <c r="B67" s="366" t="s">
        <v>98</v>
      </c>
      <c r="C67" s="90">
        <f>SUM(C62:C66)</f>
        <v>0</v>
      </c>
      <c r="D67" s="90">
        <f>SUM(D62:D66)</f>
        <v>0</v>
      </c>
      <c r="E67" s="90">
        <f>SUM(E62:E66)</f>
        <v>0</v>
      </c>
      <c r="F67" s="90">
        <f>SUM(F62:F66)</f>
        <v>0</v>
      </c>
      <c r="G67" s="123"/>
      <c r="H67" s="123"/>
      <c r="I67" s="123"/>
      <c r="J67" s="123"/>
      <c r="K67" s="90">
        <f t="shared" ref="K67:R67" si="10">SUM(K62:K66)</f>
        <v>0</v>
      </c>
      <c r="L67" s="90">
        <f t="shared" si="10"/>
        <v>0</v>
      </c>
      <c r="M67" s="90">
        <f t="shared" si="10"/>
        <v>0</v>
      </c>
      <c r="N67" s="90">
        <f t="shared" si="10"/>
        <v>0</v>
      </c>
      <c r="O67" s="90">
        <f t="shared" si="10"/>
        <v>0</v>
      </c>
      <c r="P67" s="90">
        <f t="shared" si="10"/>
        <v>0</v>
      </c>
      <c r="Q67" s="90">
        <f t="shared" si="10"/>
        <v>0</v>
      </c>
      <c r="R67" s="90">
        <f t="shared" si="10"/>
        <v>0</v>
      </c>
    </row>
    <row r="68" spans="1:18" ht="18.75" customHeight="1" x14ac:dyDescent="0.3">
      <c r="A68" s="153" t="s">
        <v>99</v>
      </c>
      <c r="B68" s="153" t="s">
        <v>100</v>
      </c>
      <c r="C68" s="123"/>
      <c r="D68" s="123"/>
      <c r="E68" s="123"/>
      <c r="F68" s="123"/>
      <c r="G68" s="123"/>
      <c r="H68" s="123"/>
      <c r="I68" s="123"/>
      <c r="J68" s="123"/>
      <c r="K68" s="123"/>
      <c r="L68" s="123"/>
      <c r="M68" s="123"/>
      <c r="N68" s="123"/>
      <c r="O68" s="123"/>
      <c r="P68" s="123"/>
      <c r="Q68" s="123"/>
      <c r="R68" s="123"/>
    </row>
    <row r="69" spans="1:18" ht="18.75" customHeight="1" x14ac:dyDescent="0.3">
      <c r="A69" s="169" t="s">
        <v>101</v>
      </c>
      <c r="B69" s="191" t="s">
        <v>102</v>
      </c>
      <c r="C69" s="118">
        <f>'Balance sheet'!D68</f>
        <v>0</v>
      </c>
      <c r="D69" s="118">
        <f>'Balance sheet'!E68</f>
        <v>0</v>
      </c>
      <c r="E69" s="118">
        <f>'Balance sheet'!F68</f>
        <v>0</v>
      </c>
      <c r="F69" s="118">
        <f>'Balance sheet'!G68</f>
        <v>0</v>
      </c>
      <c r="G69" s="123"/>
      <c r="H69" s="123"/>
      <c r="I69" s="123"/>
      <c r="J69" s="123"/>
      <c r="K69" s="183"/>
      <c r="L69" s="183"/>
      <c r="M69" s="183"/>
      <c r="N69" s="183"/>
      <c r="O69" s="90">
        <f>C69-K69</f>
        <v>0</v>
      </c>
      <c r="P69" s="90">
        <f>D69-L69</f>
        <v>0</v>
      </c>
      <c r="Q69" s="90">
        <f>E69-M69</f>
        <v>0</v>
      </c>
      <c r="R69" s="90">
        <f>F69-N69</f>
        <v>0</v>
      </c>
    </row>
    <row r="70" spans="1:18" ht="18.75" customHeight="1" x14ac:dyDescent="0.3">
      <c r="A70" s="169" t="s">
        <v>103</v>
      </c>
      <c r="B70" s="191" t="s">
        <v>300</v>
      </c>
      <c r="C70" s="123"/>
      <c r="D70" s="123"/>
      <c r="E70" s="123"/>
      <c r="F70" s="123"/>
      <c r="G70" s="123"/>
      <c r="H70" s="123"/>
      <c r="I70" s="123"/>
      <c r="J70" s="123"/>
      <c r="K70" s="123"/>
      <c r="L70" s="123"/>
      <c r="M70" s="123"/>
      <c r="N70" s="57"/>
      <c r="O70" s="90"/>
      <c r="P70" s="90"/>
      <c r="Q70" s="90"/>
      <c r="R70" s="90"/>
    </row>
    <row r="71" spans="1:18" ht="18.75" customHeight="1" x14ac:dyDescent="0.3">
      <c r="A71" s="169" t="s">
        <v>105</v>
      </c>
      <c r="B71" s="367" t="s">
        <v>106</v>
      </c>
      <c r="C71" s="118">
        <f>'Balance sheet'!D70</f>
        <v>0</v>
      </c>
      <c r="D71" s="118">
        <f>'Balance sheet'!E70</f>
        <v>0</v>
      </c>
      <c r="E71" s="118">
        <f>'Balance sheet'!F70</f>
        <v>0</v>
      </c>
      <c r="F71" s="118">
        <f>'Balance sheet'!G70</f>
        <v>0</v>
      </c>
      <c r="G71" s="123"/>
      <c r="H71" s="123"/>
      <c r="I71" s="123"/>
      <c r="J71" s="123"/>
      <c r="K71" s="123"/>
      <c r="L71" s="123"/>
      <c r="M71" s="123"/>
      <c r="N71" s="123"/>
      <c r="O71" s="90">
        <f t="shared" ref="O71:R73" si="11">C71</f>
        <v>0</v>
      </c>
      <c r="P71" s="90">
        <f t="shared" si="11"/>
        <v>0</v>
      </c>
      <c r="Q71" s="90">
        <f t="shared" si="11"/>
        <v>0</v>
      </c>
      <c r="R71" s="90">
        <f t="shared" si="11"/>
        <v>0</v>
      </c>
    </row>
    <row r="72" spans="1:18" ht="18.75" customHeight="1" x14ac:dyDescent="0.3">
      <c r="A72" s="169" t="s">
        <v>107</v>
      </c>
      <c r="B72" s="367" t="s">
        <v>1428</v>
      </c>
      <c r="C72" s="118">
        <f>'Balance sheet'!D71</f>
        <v>0</v>
      </c>
      <c r="D72" s="118">
        <f>'Balance sheet'!E71</f>
        <v>0</v>
      </c>
      <c r="E72" s="118">
        <f>'Balance sheet'!F71</f>
        <v>0</v>
      </c>
      <c r="F72" s="118">
        <f>'Balance sheet'!G71</f>
        <v>0</v>
      </c>
      <c r="G72" s="123"/>
      <c r="H72" s="123"/>
      <c r="I72" s="123"/>
      <c r="J72" s="123"/>
      <c r="K72" s="123"/>
      <c r="L72" s="123"/>
      <c r="M72" s="123"/>
      <c r="N72" s="123"/>
      <c r="O72" s="90">
        <f t="shared" si="11"/>
        <v>0</v>
      </c>
      <c r="P72" s="90">
        <f t="shared" si="11"/>
        <v>0</v>
      </c>
      <c r="Q72" s="90">
        <f t="shared" si="11"/>
        <v>0</v>
      </c>
      <c r="R72" s="90">
        <f t="shared" si="11"/>
        <v>0</v>
      </c>
    </row>
    <row r="73" spans="1:18" ht="18.75" customHeight="1" x14ac:dyDescent="0.3">
      <c r="A73" s="169" t="s">
        <v>109</v>
      </c>
      <c r="B73" s="367" t="s">
        <v>110</v>
      </c>
      <c r="C73" s="118">
        <f>'Balance sheet'!D72</f>
        <v>0</v>
      </c>
      <c r="D73" s="118">
        <f>'Balance sheet'!E72</f>
        <v>0</v>
      </c>
      <c r="E73" s="118">
        <f>'Balance sheet'!F72</f>
        <v>0</v>
      </c>
      <c r="F73" s="118">
        <f>'Balance sheet'!G72</f>
        <v>0</v>
      </c>
      <c r="G73" s="123"/>
      <c r="H73" s="123"/>
      <c r="I73" s="123"/>
      <c r="J73" s="123"/>
      <c r="K73" s="123"/>
      <c r="L73" s="123"/>
      <c r="M73" s="123"/>
      <c r="N73" s="123"/>
      <c r="O73" s="90">
        <f t="shared" si="11"/>
        <v>0</v>
      </c>
      <c r="P73" s="90">
        <f t="shared" si="11"/>
        <v>0</v>
      </c>
      <c r="Q73" s="90">
        <f t="shared" si="11"/>
        <v>0</v>
      </c>
      <c r="R73" s="90">
        <f t="shared" si="11"/>
        <v>0</v>
      </c>
    </row>
    <row r="74" spans="1:18" ht="18.75" customHeight="1" x14ac:dyDescent="0.3">
      <c r="A74" s="169" t="s">
        <v>103</v>
      </c>
      <c r="B74" s="368" t="s">
        <v>111</v>
      </c>
      <c r="C74" s="90">
        <f>SUM(C71:C73)</f>
        <v>0</v>
      </c>
      <c r="D74" s="90">
        <f>SUM(D71:D73)</f>
        <v>0</v>
      </c>
      <c r="E74" s="90">
        <f>SUM(E71:E73)</f>
        <v>0</v>
      </c>
      <c r="F74" s="90">
        <f>SUM(F71:F73)</f>
        <v>0</v>
      </c>
      <c r="G74" s="123"/>
      <c r="H74" s="123"/>
      <c r="I74" s="123"/>
      <c r="J74" s="123"/>
      <c r="K74" s="123"/>
      <c r="L74" s="123"/>
      <c r="M74" s="123"/>
      <c r="N74" s="123"/>
      <c r="O74" s="90">
        <f>SUM(O71:O73)</f>
        <v>0</v>
      </c>
      <c r="P74" s="90">
        <f>SUM(P71:P73)</f>
        <v>0</v>
      </c>
      <c r="Q74" s="90">
        <f>SUM(Q71:Q73)</f>
        <v>0</v>
      </c>
      <c r="R74" s="90">
        <f>SUM(R71:R73)</f>
        <v>0</v>
      </c>
    </row>
    <row r="75" spans="1:18" ht="18.75" customHeight="1" x14ac:dyDescent="0.3">
      <c r="A75" s="169" t="s">
        <v>99</v>
      </c>
      <c r="B75" s="361" t="s">
        <v>112</v>
      </c>
      <c r="C75" s="90">
        <f>C69+C74</f>
        <v>0</v>
      </c>
      <c r="D75" s="90">
        <f>D69+D74</f>
        <v>0</v>
      </c>
      <c r="E75" s="90">
        <f>E69+E74</f>
        <v>0</v>
      </c>
      <c r="F75" s="90">
        <f>F69+F74</f>
        <v>0</v>
      </c>
      <c r="G75" s="123"/>
      <c r="H75" s="123"/>
      <c r="I75" s="123"/>
      <c r="J75" s="123"/>
      <c r="K75" s="123">
        <f>K69</f>
        <v>0</v>
      </c>
      <c r="L75" s="123">
        <f>L69</f>
        <v>0</v>
      </c>
      <c r="M75" s="123">
        <f>M69</f>
        <v>0</v>
      </c>
      <c r="N75" s="123">
        <f>N69</f>
        <v>0</v>
      </c>
      <c r="O75" s="90">
        <f>O69+O74</f>
        <v>0</v>
      </c>
      <c r="P75" s="90">
        <f>P69+P74</f>
        <v>0</v>
      </c>
      <c r="Q75" s="90">
        <f>Q69+Q74</f>
        <v>0</v>
      </c>
      <c r="R75" s="90">
        <f>R69+R74</f>
        <v>0</v>
      </c>
    </row>
    <row r="76" spans="1:18" ht="27" customHeight="1" x14ac:dyDescent="0.3">
      <c r="A76" s="167" t="s">
        <v>9</v>
      </c>
      <c r="B76" s="167"/>
      <c r="C76" s="609" t="s">
        <v>1422</v>
      </c>
      <c r="D76" s="617"/>
      <c r="E76" s="617"/>
      <c r="F76" s="618"/>
      <c r="G76" s="609" t="s">
        <v>1423</v>
      </c>
      <c r="H76" s="617"/>
      <c r="I76" s="617"/>
      <c r="J76" s="618"/>
      <c r="K76" s="609" t="s">
        <v>1424</v>
      </c>
      <c r="L76" s="617"/>
      <c r="M76" s="617"/>
      <c r="N76" s="618"/>
      <c r="O76" s="609" t="s">
        <v>1425</v>
      </c>
      <c r="P76" s="617"/>
      <c r="Q76" s="617"/>
      <c r="R76" s="718"/>
    </row>
    <row r="77" spans="1:18" ht="16.5" customHeight="1" x14ac:dyDescent="0.3">
      <c r="A77" s="167" t="s">
        <v>13</v>
      </c>
      <c r="B77" s="167"/>
      <c r="C77" s="609" t="s">
        <v>10</v>
      </c>
      <c r="D77" s="618"/>
      <c r="E77" s="609" t="s">
        <v>619</v>
      </c>
      <c r="F77" s="618"/>
      <c r="G77" s="609" t="s">
        <v>10</v>
      </c>
      <c r="H77" s="618"/>
      <c r="I77" s="609" t="s">
        <v>619</v>
      </c>
      <c r="J77" s="618"/>
      <c r="K77" s="609" t="s">
        <v>10</v>
      </c>
      <c r="L77" s="618"/>
      <c r="M77" s="609" t="s">
        <v>619</v>
      </c>
      <c r="N77" s="618"/>
      <c r="O77" s="609" t="s">
        <v>10</v>
      </c>
      <c r="P77" s="618"/>
      <c r="Q77" s="609" t="s">
        <v>619</v>
      </c>
      <c r="R77" s="718"/>
    </row>
    <row r="78" spans="1:18" ht="16.5" customHeight="1" x14ac:dyDescent="0.3">
      <c r="A78" s="167" t="s">
        <v>18</v>
      </c>
      <c r="B78" s="167"/>
      <c r="C78" s="86" t="s">
        <v>15</v>
      </c>
      <c r="D78" s="86" t="s">
        <v>1426</v>
      </c>
      <c r="E78" s="86" t="s">
        <v>15</v>
      </c>
      <c r="F78" s="86" t="s">
        <v>1426</v>
      </c>
      <c r="G78" s="86" t="s">
        <v>15</v>
      </c>
      <c r="H78" s="86" t="s">
        <v>1426</v>
      </c>
      <c r="I78" s="86" t="s">
        <v>15</v>
      </c>
      <c r="J78" s="86" t="s">
        <v>1426</v>
      </c>
      <c r="K78" s="86" t="s">
        <v>15</v>
      </c>
      <c r="L78" s="86" t="s">
        <v>1426</v>
      </c>
      <c r="M78" s="86" t="s">
        <v>15</v>
      </c>
      <c r="N78" s="86" t="s">
        <v>1426</v>
      </c>
      <c r="O78" s="86" t="s">
        <v>15</v>
      </c>
      <c r="P78" s="86" t="s">
        <v>1426</v>
      </c>
      <c r="Q78" s="86" t="s">
        <v>15</v>
      </c>
      <c r="R78" s="167" t="s">
        <v>1426</v>
      </c>
    </row>
    <row r="79" spans="1:18" ht="18.75" customHeight="1" x14ac:dyDescent="0.3">
      <c r="A79" s="153" t="s">
        <v>113</v>
      </c>
      <c r="B79" s="153" t="s">
        <v>1429</v>
      </c>
      <c r="C79" s="123"/>
      <c r="D79" s="123"/>
      <c r="E79" s="123"/>
      <c r="F79" s="123"/>
      <c r="G79" s="123"/>
      <c r="H79" s="123"/>
      <c r="I79" s="123"/>
      <c r="J79" s="123"/>
      <c r="K79" s="123"/>
      <c r="L79" s="123"/>
      <c r="M79" s="123"/>
      <c r="N79" s="193"/>
      <c r="O79" s="123"/>
      <c r="P79" s="123"/>
      <c r="Q79" s="123"/>
      <c r="R79" s="123"/>
    </row>
    <row r="80" spans="1:18" ht="18.75" customHeight="1" x14ac:dyDescent="0.3">
      <c r="A80" s="169" t="s">
        <v>115</v>
      </c>
      <c r="B80" s="191" t="s">
        <v>442</v>
      </c>
      <c r="C80" s="118">
        <f>'Balance sheet'!D76</f>
        <v>0</v>
      </c>
      <c r="D80" s="118">
        <f>'Balance sheet'!E76</f>
        <v>0</v>
      </c>
      <c r="E80" s="118">
        <f>'Balance sheet'!F76</f>
        <v>0</v>
      </c>
      <c r="F80" s="118">
        <f>'Balance sheet'!G76</f>
        <v>0</v>
      </c>
      <c r="G80" s="24"/>
      <c r="H80" s="24"/>
      <c r="I80" s="24"/>
      <c r="J80" s="24"/>
      <c r="K80" s="24"/>
      <c r="L80" s="24"/>
      <c r="M80" s="24"/>
      <c r="N80" s="24"/>
      <c r="O80" s="130">
        <f t="shared" ref="O80:R81" si="12">C80-G80-K80</f>
        <v>0</v>
      </c>
      <c r="P80" s="130">
        <f t="shared" si="12"/>
        <v>0</v>
      </c>
      <c r="Q80" s="130">
        <f t="shared" si="12"/>
        <v>0</v>
      </c>
      <c r="R80" s="130">
        <f t="shared" si="12"/>
        <v>0</v>
      </c>
    </row>
    <row r="81" spans="1:18" ht="18.75" customHeight="1" x14ac:dyDescent="0.3">
      <c r="A81" s="169" t="s">
        <v>117</v>
      </c>
      <c r="B81" s="191" t="s">
        <v>41</v>
      </c>
      <c r="C81" s="118">
        <f>'Balance sheet'!D77</f>
        <v>0</v>
      </c>
      <c r="D81" s="118">
        <f>'Balance sheet'!E77</f>
        <v>0</v>
      </c>
      <c r="E81" s="118">
        <f>'Balance sheet'!F77</f>
        <v>0</v>
      </c>
      <c r="F81" s="118">
        <f>'Balance sheet'!G77</f>
        <v>0</v>
      </c>
      <c r="G81" s="24"/>
      <c r="H81" s="24"/>
      <c r="I81" s="24"/>
      <c r="J81" s="24"/>
      <c r="K81" s="24"/>
      <c r="L81" s="24"/>
      <c r="M81" s="24"/>
      <c r="N81" s="24"/>
      <c r="O81" s="130">
        <f t="shared" si="12"/>
        <v>0</v>
      </c>
      <c r="P81" s="130">
        <f t="shared" si="12"/>
        <v>0</v>
      </c>
      <c r="Q81" s="130">
        <f t="shared" si="12"/>
        <v>0</v>
      </c>
      <c r="R81" s="130">
        <f t="shared" si="12"/>
        <v>0</v>
      </c>
    </row>
    <row r="82" spans="1:18" ht="18.75" customHeight="1" x14ac:dyDescent="0.3">
      <c r="A82" s="169" t="s">
        <v>113</v>
      </c>
      <c r="B82" s="361" t="s">
        <v>118</v>
      </c>
      <c r="C82" s="90">
        <f t="shared" ref="C82:R82" si="13">SUM(C80:C81)</f>
        <v>0</v>
      </c>
      <c r="D82" s="90">
        <f t="shared" si="13"/>
        <v>0</v>
      </c>
      <c r="E82" s="90">
        <f t="shared" si="13"/>
        <v>0</v>
      </c>
      <c r="F82" s="90">
        <f t="shared" si="13"/>
        <v>0</v>
      </c>
      <c r="G82" s="90">
        <f t="shared" si="13"/>
        <v>0</v>
      </c>
      <c r="H82" s="90">
        <f t="shared" si="13"/>
        <v>0</v>
      </c>
      <c r="I82" s="90">
        <f t="shared" si="13"/>
        <v>0</v>
      </c>
      <c r="J82" s="90">
        <f t="shared" si="13"/>
        <v>0</v>
      </c>
      <c r="K82" s="90">
        <f t="shared" si="13"/>
        <v>0</v>
      </c>
      <c r="L82" s="90">
        <f t="shared" si="13"/>
        <v>0</v>
      </c>
      <c r="M82" s="90">
        <f t="shared" si="13"/>
        <v>0</v>
      </c>
      <c r="N82" s="90">
        <f t="shared" si="13"/>
        <v>0</v>
      </c>
      <c r="O82" s="130">
        <f t="shared" si="13"/>
        <v>0</v>
      </c>
      <c r="P82" s="130">
        <f t="shared" si="13"/>
        <v>0</v>
      </c>
      <c r="Q82" s="130">
        <f t="shared" si="13"/>
        <v>0</v>
      </c>
      <c r="R82" s="130">
        <f t="shared" si="13"/>
        <v>0</v>
      </c>
    </row>
    <row r="83" spans="1:18" ht="18.75" customHeight="1" x14ac:dyDescent="0.3">
      <c r="A83" s="153" t="s">
        <v>43</v>
      </c>
      <c r="B83" s="359" t="s">
        <v>121</v>
      </c>
      <c r="C83" s="90">
        <f>C39+C60+C67+C75+C82</f>
        <v>0</v>
      </c>
      <c r="D83" s="90">
        <f>D39+D60+D67+D75+D82</f>
        <v>0</v>
      </c>
      <c r="E83" s="90">
        <f>E39+E60+E67+E75+E82</f>
        <v>0</v>
      </c>
      <c r="F83" s="90">
        <f>F39+F60+F67+F75+F82</f>
        <v>0</v>
      </c>
      <c r="G83" s="90">
        <f>G60+G82</f>
        <v>0</v>
      </c>
      <c r="H83" s="90">
        <f>H60+H82</f>
        <v>0</v>
      </c>
      <c r="I83" s="90">
        <f>I60+I82</f>
        <v>0</v>
      </c>
      <c r="J83" s="90">
        <f>J60+J82</f>
        <v>0</v>
      </c>
      <c r="K83" s="90">
        <f>K60+K67+K75+K82</f>
        <v>0</v>
      </c>
      <c r="L83" s="90">
        <f>L60+L67+L75+L82</f>
        <v>0</v>
      </c>
      <c r="M83" s="90">
        <f>M60+M67+M75+M82</f>
        <v>0</v>
      </c>
      <c r="N83" s="90">
        <f>N60+N67+N75+N82</f>
        <v>0</v>
      </c>
      <c r="O83" s="130">
        <f>O82+O75+O67+O60+O39</f>
        <v>0</v>
      </c>
      <c r="P83" s="130">
        <f>P82+P75+P67+P60+P39</f>
        <v>0</v>
      </c>
      <c r="Q83" s="130">
        <f>Q82+Q75+Q67+Q60+Q39</f>
        <v>0</v>
      </c>
      <c r="R83" s="130">
        <f>R82+R75+R67+R60+R39</f>
        <v>0</v>
      </c>
    </row>
    <row r="84" spans="1:18" ht="18.75" customHeight="1" x14ac:dyDescent="0.3">
      <c r="A84" s="153" t="s">
        <v>122</v>
      </c>
      <c r="B84" s="359" t="s">
        <v>1430</v>
      </c>
      <c r="C84" s="123"/>
      <c r="D84" s="123"/>
      <c r="E84" s="123"/>
      <c r="F84" s="123"/>
      <c r="G84" s="123"/>
      <c r="H84" s="123"/>
      <c r="I84" s="123"/>
      <c r="J84" s="123"/>
      <c r="K84" s="123"/>
      <c r="L84" s="123"/>
      <c r="M84" s="123"/>
      <c r="N84" s="123"/>
      <c r="O84" s="362"/>
      <c r="P84" s="362"/>
      <c r="Q84" s="362"/>
      <c r="R84" s="362"/>
    </row>
    <row r="85" spans="1:18" ht="18.75" customHeight="1" x14ac:dyDescent="0.3">
      <c r="A85" s="169" t="s">
        <v>124</v>
      </c>
      <c r="B85" s="169" t="s">
        <v>125</v>
      </c>
      <c r="C85" s="123"/>
      <c r="D85" s="123"/>
      <c r="E85" s="123"/>
      <c r="F85" s="123"/>
      <c r="G85" s="123"/>
      <c r="H85" s="123"/>
      <c r="I85" s="123"/>
      <c r="J85" s="123"/>
      <c r="K85" s="123"/>
      <c r="L85" s="123"/>
      <c r="M85" s="123"/>
      <c r="N85" s="123"/>
      <c r="O85" s="362"/>
      <c r="P85" s="362"/>
      <c r="Q85" s="362"/>
      <c r="R85" s="362"/>
    </row>
    <row r="86" spans="1:18" ht="18.75" customHeight="1" x14ac:dyDescent="0.3">
      <c r="A86" s="169" t="s">
        <v>126</v>
      </c>
      <c r="B86" s="191" t="s">
        <v>62</v>
      </c>
      <c r="C86" s="118">
        <f>'Balance sheet'!D86</f>
        <v>0</v>
      </c>
      <c r="D86" s="118">
        <f>'Balance sheet'!E86</f>
        <v>0</v>
      </c>
      <c r="E86" s="118">
        <f>'Balance sheet'!F86</f>
        <v>0</v>
      </c>
      <c r="F86" s="118">
        <f>'Balance sheet'!G86</f>
        <v>0</v>
      </c>
      <c r="G86" s="24"/>
      <c r="H86" s="24"/>
      <c r="I86" s="24"/>
      <c r="J86" s="24"/>
      <c r="K86" s="24"/>
      <c r="L86" s="24"/>
      <c r="M86" s="24"/>
      <c r="N86" s="24"/>
      <c r="O86" s="90">
        <f t="shared" ref="O86:R92" si="14">C86-G86-K86</f>
        <v>0</v>
      </c>
      <c r="P86" s="90">
        <f t="shared" si="14"/>
        <v>0</v>
      </c>
      <c r="Q86" s="90">
        <f t="shared" si="14"/>
        <v>0</v>
      </c>
      <c r="R86" s="90">
        <f t="shared" si="14"/>
        <v>0</v>
      </c>
    </row>
    <row r="87" spans="1:18" ht="18.75" customHeight="1" x14ac:dyDescent="0.3">
      <c r="A87" s="169" t="s">
        <v>127</v>
      </c>
      <c r="B87" s="191" t="s">
        <v>41</v>
      </c>
      <c r="C87" s="118">
        <f>'Balance sheet'!D87</f>
        <v>0</v>
      </c>
      <c r="D87" s="118">
        <f>'Balance sheet'!E87</f>
        <v>0</v>
      </c>
      <c r="E87" s="118">
        <f>'Balance sheet'!F87</f>
        <v>0</v>
      </c>
      <c r="F87" s="118">
        <f>'Balance sheet'!G87</f>
        <v>0</v>
      </c>
      <c r="G87" s="24"/>
      <c r="H87" s="24"/>
      <c r="I87" s="24"/>
      <c r="J87" s="24"/>
      <c r="K87" s="24"/>
      <c r="L87" s="24"/>
      <c r="M87" s="24"/>
      <c r="N87" s="24"/>
      <c r="O87" s="90">
        <f t="shared" si="14"/>
        <v>0</v>
      </c>
      <c r="P87" s="90">
        <f t="shared" si="14"/>
        <v>0</v>
      </c>
      <c r="Q87" s="90">
        <f t="shared" si="14"/>
        <v>0</v>
      </c>
      <c r="R87" s="90">
        <f t="shared" si="14"/>
        <v>0</v>
      </c>
    </row>
    <row r="88" spans="1:18" ht="18.75" customHeight="1" x14ac:dyDescent="0.3">
      <c r="A88" s="169" t="s">
        <v>128</v>
      </c>
      <c r="B88" s="191" t="s">
        <v>51</v>
      </c>
      <c r="C88" s="118">
        <f>'Balance sheet'!D88</f>
        <v>0</v>
      </c>
      <c r="D88" s="118">
        <f>'Balance sheet'!E88</f>
        <v>0</v>
      </c>
      <c r="E88" s="118">
        <f>'Balance sheet'!F88</f>
        <v>0</v>
      </c>
      <c r="F88" s="118">
        <f>'Balance sheet'!G88</f>
        <v>0</v>
      </c>
      <c r="G88" s="24"/>
      <c r="H88" s="24"/>
      <c r="I88" s="24"/>
      <c r="J88" s="24"/>
      <c r="K88" s="24"/>
      <c r="L88" s="24"/>
      <c r="M88" s="24"/>
      <c r="N88" s="24"/>
      <c r="O88" s="90">
        <f t="shared" si="14"/>
        <v>0</v>
      </c>
      <c r="P88" s="90">
        <f t="shared" si="14"/>
        <v>0</v>
      </c>
      <c r="Q88" s="90">
        <f t="shared" si="14"/>
        <v>0</v>
      </c>
      <c r="R88" s="90">
        <f t="shared" si="14"/>
        <v>0</v>
      </c>
    </row>
    <row r="89" spans="1:18" ht="18.75" customHeight="1" x14ac:dyDescent="0.3">
      <c r="A89" s="169" t="s">
        <v>129</v>
      </c>
      <c r="B89" s="191" t="s">
        <v>53</v>
      </c>
      <c r="C89" s="118">
        <f>'Balance sheet'!D89</f>
        <v>0</v>
      </c>
      <c r="D89" s="118">
        <f>'Balance sheet'!E89</f>
        <v>0</v>
      </c>
      <c r="E89" s="118">
        <f>'Balance sheet'!F89</f>
        <v>0</v>
      </c>
      <c r="F89" s="118">
        <f>'Balance sheet'!G89</f>
        <v>0</v>
      </c>
      <c r="G89" s="24"/>
      <c r="H89" s="24"/>
      <c r="I89" s="24"/>
      <c r="J89" s="24"/>
      <c r="K89" s="24"/>
      <c r="L89" s="24"/>
      <c r="M89" s="24"/>
      <c r="N89" s="24"/>
      <c r="O89" s="90">
        <f t="shared" si="14"/>
        <v>0</v>
      </c>
      <c r="P89" s="90">
        <f t="shared" si="14"/>
        <v>0</v>
      </c>
      <c r="Q89" s="90">
        <f t="shared" si="14"/>
        <v>0</v>
      </c>
      <c r="R89" s="90">
        <f t="shared" si="14"/>
        <v>0</v>
      </c>
    </row>
    <row r="90" spans="1:18" ht="18.75" customHeight="1" x14ac:dyDescent="0.3">
      <c r="A90" s="169" t="s">
        <v>130</v>
      </c>
      <c r="B90" s="191" t="s">
        <v>55</v>
      </c>
      <c r="C90" s="118">
        <f>'Balance sheet'!D90</f>
        <v>0</v>
      </c>
      <c r="D90" s="118">
        <f>'Balance sheet'!E90</f>
        <v>0</v>
      </c>
      <c r="E90" s="118">
        <f>'Balance sheet'!F90</f>
        <v>0</v>
      </c>
      <c r="F90" s="118">
        <f>'Balance sheet'!G90</f>
        <v>0</v>
      </c>
      <c r="G90" s="24"/>
      <c r="H90" s="24"/>
      <c r="I90" s="24"/>
      <c r="J90" s="24"/>
      <c r="K90" s="24"/>
      <c r="L90" s="24"/>
      <c r="M90" s="24"/>
      <c r="N90" s="24"/>
      <c r="O90" s="90">
        <f t="shared" si="14"/>
        <v>0</v>
      </c>
      <c r="P90" s="90">
        <f t="shared" si="14"/>
        <v>0</v>
      </c>
      <c r="Q90" s="90">
        <f t="shared" si="14"/>
        <v>0</v>
      </c>
      <c r="R90" s="90">
        <f t="shared" si="14"/>
        <v>0</v>
      </c>
    </row>
    <row r="91" spans="1:18" ht="18.75" customHeight="1" x14ac:dyDescent="0.3">
      <c r="A91" s="169" t="s">
        <v>131</v>
      </c>
      <c r="B91" s="191" t="s">
        <v>132</v>
      </c>
      <c r="C91" s="118">
        <f>'Balance sheet'!D91</f>
        <v>0</v>
      </c>
      <c r="D91" s="118">
        <f>'Balance sheet'!E91</f>
        <v>0</v>
      </c>
      <c r="E91" s="118">
        <f>'Balance sheet'!F91</f>
        <v>0</v>
      </c>
      <c r="F91" s="118">
        <f>'Balance sheet'!G91</f>
        <v>0</v>
      </c>
      <c r="G91" s="24"/>
      <c r="H91" s="24"/>
      <c r="I91" s="24"/>
      <c r="J91" s="24"/>
      <c r="K91" s="24"/>
      <c r="L91" s="24"/>
      <c r="M91" s="24"/>
      <c r="N91" s="24"/>
      <c r="O91" s="90">
        <f t="shared" si="14"/>
        <v>0</v>
      </c>
      <c r="P91" s="90">
        <f t="shared" si="14"/>
        <v>0</v>
      </c>
      <c r="Q91" s="90">
        <f t="shared" si="14"/>
        <v>0</v>
      </c>
      <c r="R91" s="90">
        <f t="shared" si="14"/>
        <v>0</v>
      </c>
    </row>
    <row r="92" spans="1:18" ht="18.75" customHeight="1" x14ac:dyDescent="0.3">
      <c r="A92" s="169" t="s">
        <v>133</v>
      </c>
      <c r="B92" s="191" t="s">
        <v>134</v>
      </c>
      <c r="C92" s="118">
        <f>'Balance sheet'!D92</f>
        <v>0</v>
      </c>
      <c r="D92" s="118">
        <f>'Balance sheet'!E92</f>
        <v>0</v>
      </c>
      <c r="E92" s="118">
        <f>'Balance sheet'!F92</f>
        <v>0</v>
      </c>
      <c r="F92" s="118">
        <f>'Balance sheet'!G92</f>
        <v>0</v>
      </c>
      <c r="G92" s="24"/>
      <c r="H92" s="24"/>
      <c r="I92" s="24"/>
      <c r="J92" s="24"/>
      <c r="K92" s="24"/>
      <c r="L92" s="24"/>
      <c r="M92" s="24"/>
      <c r="N92" s="24"/>
      <c r="O92" s="90">
        <f t="shared" si="14"/>
        <v>0</v>
      </c>
      <c r="P92" s="90">
        <f t="shared" si="14"/>
        <v>0</v>
      </c>
      <c r="Q92" s="90">
        <f t="shared" si="14"/>
        <v>0</v>
      </c>
      <c r="R92" s="90">
        <f t="shared" si="14"/>
        <v>0</v>
      </c>
    </row>
    <row r="93" spans="1:18" ht="18.75" customHeight="1" x14ac:dyDescent="0.3">
      <c r="A93" s="169" t="s">
        <v>124</v>
      </c>
      <c r="B93" s="361" t="s">
        <v>135</v>
      </c>
      <c r="C93" s="90">
        <f t="shared" ref="C93:R93" si="15">SUM(C86:C92)</f>
        <v>0</v>
      </c>
      <c r="D93" s="90">
        <f t="shared" si="15"/>
        <v>0</v>
      </c>
      <c r="E93" s="90">
        <f t="shared" si="15"/>
        <v>0</v>
      </c>
      <c r="F93" s="90">
        <f t="shared" si="15"/>
        <v>0</v>
      </c>
      <c r="G93" s="90">
        <f t="shared" si="15"/>
        <v>0</v>
      </c>
      <c r="H93" s="90">
        <f t="shared" si="15"/>
        <v>0</v>
      </c>
      <c r="I93" s="90">
        <f t="shared" si="15"/>
        <v>0</v>
      </c>
      <c r="J93" s="90">
        <f t="shared" si="15"/>
        <v>0</v>
      </c>
      <c r="K93" s="90">
        <f t="shared" si="15"/>
        <v>0</v>
      </c>
      <c r="L93" s="90">
        <f t="shared" si="15"/>
        <v>0</v>
      </c>
      <c r="M93" s="90">
        <f t="shared" si="15"/>
        <v>0</v>
      </c>
      <c r="N93" s="90">
        <f t="shared" si="15"/>
        <v>0</v>
      </c>
      <c r="O93" s="90">
        <f t="shared" si="15"/>
        <v>0</v>
      </c>
      <c r="P93" s="90">
        <f t="shared" si="15"/>
        <v>0</v>
      </c>
      <c r="Q93" s="90">
        <f t="shared" si="15"/>
        <v>0</v>
      </c>
      <c r="R93" s="90">
        <f t="shared" si="15"/>
        <v>0</v>
      </c>
    </row>
    <row r="94" spans="1:18" ht="18.75" customHeight="1" x14ac:dyDescent="0.3">
      <c r="A94" s="153" t="s">
        <v>136</v>
      </c>
      <c r="B94" s="153" t="s">
        <v>137</v>
      </c>
      <c r="C94" s="123"/>
      <c r="D94" s="123"/>
      <c r="E94" s="123"/>
      <c r="F94" s="123"/>
      <c r="G94" s="123"/>
      <c r="H94" s="123"/>
      <c r="I94" s="123"/>
      <c r="J94" s="123"/>
      <c r="K94" s="123"/>
      <c r="L94" s="123"/>
      <c r="M94" s="123"/>
      <c r="N94" s="123"/>
      <c r="O94" s="369"/>
      <c r="P94" s="369"/>
      <c r="Q94" s="369"/>
      <c r="R94" s="369"/>
    </row>
    <row r="95" spans="1:18" ht="18.75" customHeight="1" x14ac:dyDescent="0.3">
      <c r="A95" s="169" t="s">
        <v>138</v>
      </c>
      <c r="B95" s="191" t="s">
        <v>62</v>
      </c>
      <c r="C95" s="118">
        <f>'Balance sheet'!D95</f>
        <v>0</v>
      </c>
      <c r="D95" s="118">
        <f>'Balance sheet'!E95</f>
        <v>0</v>
      </c>
      <c r="E95" s="118">
        <f>'Balance sheet'!F95</f>
        <v>0</v>
      </c>
      <c r="F95" s="118">
        <f>'Balance sheet'!G95</f>
        <v>0</v>
      </c>
      <c r="G95" s="24"/>
      <c r="H95" s="24"/>
      <c r="I95" s="24"/>
      <c r="J95" s="24"/>
      <c r="K95" s="24"/>
      <c r="L95" s="24"/>
      <c r="M95" s="24"/>
      <c r="N95" s="24"/>
      <c r="O95" s="90">
        <f t="shared" ref="O95:R101" si="16">C95-G95-K95</f>
        <v>0</v>
      </c>
      <c r="P95" s="90">
        <f t="shared" si="16"/>
        <v>0</v>
      </c>
      <c r="Q95" s="90">
        <f t="shared" si="16"/>
        <v>0</v>
      </c>
      <c r="R95" s="90">
        <f t="shared" si="16"/>
        <v>0</v>
      </c>
    </row>
    <row r="96" spans="1:18" ht="18.75" customHeight="1" x14ac:dyDescent="0.3">
      <c r="A96" s="169" t="s">
        <v>139</v>
      </c>
      <c r="B96" s="191" t="s">
        <v>41</v>
      </c>
      <c r="C96" s="118">
        <f>'Balance sheet'!D96</f>
        <v>0</v>
      </c>
      <c r="D96" s="118">
        <f>'Balance sheet'!E96</f>
        <v>0</v>
      </c>
      <c r="E96" s="118">
        <f>'Balance sheet'!F96</f>
        <v>0</v>
      </c>
      <c r="F96" s="118">
        <f>'Balance sheet'!G96</f>
        <v>0</v>
      </c>
      <c r="G96" s="24"/>
      <c r="H96" s="24"/>
      <c r="I96" s="24"/>
      <c r="J96" s="24"/>
      <c r="K96" s="24"/>
      <c r="L96" s="24"/>
      <c r="M96" s="24"/>
      <c r="N96" s="24"/>
      <c r="O96" s="90">
        <f t="shared" si="16"/>
        <v>0</v>
      </c>
      <c r="P96" s="90">
        <f t="shared" si="16"/>
        <v>0</v>
      </c>
      <c r="Q96" s="90">
        <f t="shared" si="16"/>
        <v>0</v>
      </c>
      <c r="R96" s="90">
        <f t="shared" si="16"/>
        <v>0</v>
      </c>
    </row>
    <row r="97" spans="1:18" ht="18.75" customHeight="1" x14ac:dyDescent="0.3">
      <c r="A97" s="169" t="s">
        <v>140</v>
      </c>
      <c r="B97" s="191" t="s">
        <v>51</v>
      </c>
      <c r="C97" s="118">
        <f>'Balance sheet'!D97</f>
        <v>0</v>
      </c>
      <c r="D97" s="118">
        <f>'Balance sheet'!E97</f>
        <v>0</v>
      </c>
      <c r="E97" s="118">
        <f>'Balance sheet'!F97</f>
        <v>0</v>
      </c>
      <c r="F97" s="118">
        <f>'Balance sheet'!G97</f>
        <v>0</v>
      </c>
      <c r="G97" s="24"/>
      <c r="H97" s="24"/>
      <c r="I97" s="24"/>
      <c r="J97" s="24"/>
      <c r="K97" s="24"/>
      <c r="L97" s="24"/>
      <c r="M97" s="24"/>
      <c r="N97" s="24"/>
      <c r="O97" s="90">
        <f t="shared" si="16"/>
        <v>0</v>
      </c>
      <c r="P97" s="90">
        <f t="shared" si="16"/>
        <v>0</v>
      </c>
      <c r="Q97" s="90">
        <f t="shared" si="16"/>
        <v>0</v>
      </c>
      <c r="R97" s="90">
        <f t="shared" si="16"/>
        <v>0</v>
      </c>
    </row>
    <row r="98" spans="1:18" ht="18.75" customHeight="1" x14ac:dyDescent="0.3">
      <c r="A98" s="169" t="s">
        <v>141</v>
      </c>
      <c r="B98" s="191" t="s">
        <v>53</v>
      </c>
      <c r="C98" s="118">
        <f>'Balance sheet'!D98</f>
        <v>0</v>
      </c>
      <c r="D98" s="118">
        <f>'Balance sheet'!E98</f>
        <v>0</v>
      </c>
      <c r="E98" s="118">
        <f>'Balance sheet'!F98</f>
        <v>0</v>
      </c>
      <c r="F98" s="118">
        <f>'Balance sheet'!G98</f>
        <v>0</v>
      </c>
      <c r="G98" s="24"/>
      <c r="H98" s="24"/>
      <c r="I98" s="24"/>
      <c r="J98" s="24"/>
      <c r="K98" s="24"/>
      <c r="L98" s="24"/>
      <c r="M98" s="24"/>
      <c r="N98" s="24"/>
      <c r="O98" s="90">
        <f t="shared" si="16"/>
        <v>0</v>
      </c>
      <c r="P98" s="90">
        <f t="shared" si="16"/>
        <v>0</v>
      </c>
      <c r="Q98" s="90">
        <f t="shared" si="16"/>
        <v>0</v>
      </c>
      <c r="R98" s="90">
        <f t="shared" si="16"/>
        <v>0</v>
      </c>
    </row>
    <row r="99" spans="1:18" ht="18.75" customHeight="1" x14ac:dyDescent="0.3">
      <c r="A99" s="169" t="s">
        <v>142</v>
      </c>
      <c r="B99" s="191" t="s">
        <v>55</v>
      </c>
      <c r="C99" s="118">
        <f>'Balance sheet'!D99</f>
        <v>0</v>
      </c>
      <c r="D99" s="118">
        <f>'Balance sheet'!E99</f>
        <v>0</v>
      </c>
      <c r="E99" s="118">
        <f>'Balance sheet'!F99</f>
        <v>0</v>
      </c>
      <c r="F99" s="118">
        <f>'Balance sheet'!G99</f>
        <v>0</v>
      </c>
      <c r="G99" s="24"/>
      <c r="H99" s="24"/>
      <c r="I99" s="24"/>
      <c r="J99" s="24"/>
      <c r="K99" s="24"/>
      <c r="L99" s="24"/>
      <c r="M99" s="24"/>
      <c r="N99" s="24"/>
      <c r="O99" s="90">
        <f t="shared" si="16"/>
        <v>0</v>
      </c>
      <c r="P99" s="90">
        <f t="shared" si="16"/>
        <v>0</v>
      </c>
      <c r="Q99" s="90">
        <f t="shared" si="16"/>
        <v>0</v>
      </c>
      <c r="R99" s="90">
        <f t="shared" si="16"/>
        <v>0</v>
      </c>
    </row>
    <row r="100" spans="1:18" ht="18.75" customHeight="1" x14ac:dyDescent="0.3">
      <c r="A100" s="169" t="s">
        <v>143</v>
      </c>
      <c r="B100" s="191" t="s">
        <v>132</v>
      </c>
      <c r="C100" s="118">
        <f>'Balance sheet'!D100</f>
        <v>0</v>
      </c>
      <c r="D100" s="118">
        <f>'Balance sheet'!E100</f>
        <v>0</v>
      </c>
      <c r="E100" s="118">
        <f>'Balance sheet'!F100</f>
        <v>0</v>
      </c>
      <c r="F100" s="118">
        <f>'Balance sheet'!G100</f>
        <v>0</v>
      </c>
      <c r="G100" s="24"/>
      <c r="H100" s="24"/>
      <c r="I100" s="24"/>
      <c r="J100" s="24"/>
      <c r="K100" s="24"/>
      <c r="L100" s="24"/>
      <c r="M100" s="24"/>
      <c r="N100" s="24"/>
      <c r="O100" s="90">
        <f t="shared" si="16"/>
        <v>0</v>
      </c>
      <c r="P100" s="90">
        <f t="shared" si="16"/>
        <v>0</v>
      </c>
      <c r="Q100" s="90">
        <f t="shared" si="16"/>
        <v>0</v>
      </c>
      <c r="R100" s="90">
        <f t="shared" si="16"/>
        <v>0</v>
      </c>
    </row>
    <row r="101" spans="1:18" ht="18.75" customHeight="1" x14ac:dyDescent="0.3">
      <c r="A101" s="169" t="s">
        <v>144</v>
      </c>
      <c r="B101" s="191" t="s">
        <v>134</v>
      </c>
      <c r="C101" s="118">
        <f>'Balance sheet'!D101</f>
        <v>0</v>
      </c>
      <c r="D101" s="118">
        <f>'Balance sheet'!E101</f>
        <v>0</v>
      </c>
      <c r="E101" s="118">
        <f>'Balance sheet'!F101</f>
        <v>0</v>
      </c>
      <c r="F101" s="118">
        <f>'Balance sheet'!G101</f>
        <v>0</v>
      </c>
      <c r="G101" s="24"/>
      <c r="H101" s="24"/>
      <c r="I101" s="24"/>
      <c r="J101" s="24"/>
      <c r="K101" s="24"/>
      <c r="L101" s="24"/>
      <c r="M101" s="24"/>
      <c r="N101" s="24"/>
      <c r="O101" s="90">
        <f t="shared" si="16"/>
        <v>0</v>
      </c>
      <c r="P101" s="90">
        <f t="shared" si="16"/>
        <v>0</v>
      </c>
      <c r="Q101" s="90">
        <f t="shared" si="16"/>
        <v>0</v>
      </c>
      <c r="R101" s="90">
        <f t="shared" si="16"/>
        <v>0</v>
      </c>
    </row>
    <row r="102" spans="1:18" ht="18.75" customHeight="1" x14ac:dyDescent="0.3">
      <c r="A102" s="169" t="s">
        <v>136</v>
      </c>
      <c r="B102" s="361" t="s">
        <v>145</v>
      </c>
      <c r="C102" s="90">
        <f t="shared" ref="C102:R102" si="17">SUM(C95:C101)</f>
        <v>0</v>
      </c>
      <c r="D102" s="90">
        <f t="shared" si="17"/>
        <v>0</v>
      </c>
      <c r="E102" s="90">
        <f t="shared" si="17"/>
        <v>0</v>
      </c>
      <c r="F102" s="90">
        <f t="shared" si="17"/>
        <v>0</v>
      </c>
      <c r="G102" s="90">
        <f t="shared" si="17"/>
        <v>0</v>
      </c>
      <c r="H102" s="90">
        <f t="shared" si="17"/>
        <v>0</v>
      </c>
      <c r="I102" s="90">
        <f t="shared" si="17"/>
        <v>0</v>
      </c>
      <c r="J102" s="90">
        <f t="shared" si="17"/>
        <v>0</v>
      </c>
      <c r="K102" s="90">
        <f t="shared" si="17"/>
        <v>0</v>
      </c>
      <c r="L102" s="90">
        <f t="shared" si="17"/>
        <v>0</v>
      </c>
      <c r="M102" s="90">
        <f t="shared" si="17"/>
        <v>0</v>
      </c>
      <c r="N102" s="90">
        <f t="shared" si="17"/>
        <v>0</v>
      </c>
      <c r="O102" s="90">
        <f t="shared" si="17"/>
        <v>0</v>
      </c>
      <c r="P102" s="90">
        <f t="shared" si="17"/>
        <v>0</v>
      </c>
      <c r="Q102" s="90">
        <f t="shared" si="17"/>
        <v>0</v>
      </c>
      <c r="R102" s="90">
        <f t="shared" si="17"/>
        <v>0</v>
      </c>
    </row>
    <row r="103" spans="1:18" ht="18.75" customHeight="1" x14ac:dyDescent="0.3">
      <c r="A103" s="153" t="s">
        <v>146</v>
      </c>
      <c r="B103" s="153" t="s">
        <v>147</v>
      </c>
      <c r="C103" s="123"/>
      <c r="D103" s="123"/>
      <c r="E103" s="123"/>
      <c r="F103" s="123"/>
      <c r="G103" s="123"/>
      <c r="H103" s="123"/>
      <c r="I103" s="123"/>
      <c r="J103" s="123"/>
      <c r="K103" s="123"/>
      <c r="L103" s="123"/>
      <c r="M103" s="123"/>
      <c r="N103" s="123"/>
      <c r="O103" s="369"/>
      <c r="P103" s="369"/>
      <c r="Q103" s="369"/>
      <c r="R103" s="369"/>
    </row>
    <row r="104" spans="1:18" ht="18.75" customHeight="1" x14ac:dyDescent="0.3">
      <c r="A104" s="169" t="s">
        <v>148</v>
      </c>
      <c r="B104" s="191" t="s">
        <v>62</v>
      </c>
      <c r="C104" s="118">
        <f>'Balance sheet'!D104</f>
        <v>0</v>
      </c>
      <c r="D104" s="118">
        <f>'Balance sheet'!E104</f>
        <v>0</v>
      </c>
      <c r="E104" s="118">
        <f>'Balance sheet'!F104</f>
        <v>0</v>
      </c>
      <c r="F104" s="118">
        <f>'Balance sheet'!G104</f>
        <v>0</v>
      </c>
      <c r="G104" s="24"/>
      <c r="H104" s="24"/>
      <c r="I104" s="24"/>
      <c r="J104" s="24"/>
      <c r="K104" s="24"/>
      <c r="L104" s="24"/>
      <c r="M104" s="24"/>
      <c r="N104" s="24"/>
      <c r="O104" s="90">
        <f t="shared" ref="O104:R110" si="18">C104-G104-K104</f>
        <v>0</v>
      </c>
      <c r="P104" s="90">
        <f t="shared" si="18"/>
        <v>0</v>
      </c>
      <c r="Q104" s="90">
        <f t="shared" si="18"/>
        <v>0</v>
      </c>
      <c r="R104" s="90">
        <f t="shared" si="18"/>
        <v>0</v>
      </c>
    </row>
    <row r="105" spans="1:18" ht="18.75" customHeight="1" x14ac:dyDescent="0.3">
      <c r="A105" s="169" t="s">
        <v>149</v>
      </c>
      <c r="B105" s="191" t="s">
        <v>41</v>
      </c>
      <c r="C105" s="118">
        <f>'Balance sheet'!D105</f>
        <v>0</v>
      </c>
      <c r="D105" s="118">
        <f>'Balance sheet'!E105</f>
        <v>0</v>
      </c>
      <c r="E105" s="118">
        <f>'Balance sheet'!F105</f>
        <v>0</v>
      </c>
      <c r="F105" s="118">
        <f>'Balance sheet'!G105</f>
        <v>0</v>
      </c>
      <c r="G105" s="24"/>
      <c r="H105" s="24"/>
      <c r="I105" s="24"/>
      <c r="J105" s="24"/>
      <c r="K105" s="24"/>
      <c r="L105" s="24"/>
      <c r="M105" s="24"/>
      <c r="N105" s="24"/>
      <c r="O105" s="90">
        <f t="shared" si="18"/>
        <v>0</v>
      </c>
      <c r="P105" s="90">
        <f t="shared" si="18"/>
        <v>0</v>
      </c>
      <c r="Q105" s="90">
        <f t="shared" si="18"/>
        <v>0</v>
      </c>
      <c r="R105" s="90">
        <f t="shared" si="18"/>
        <v>0</v>
      </c>
    </row>
    <row r="106" spans="1:18" ht="18.75" customHeight="1" x14ac:dyDescent="0.3">
      <c r="A106" s="169" t="s">
        <v>150</v>
      </c>
      <c r="B106" s="191" t="s">
        <v>51</v>
      </c>
      <c r="C106" s="118">
        <f>'Balance sheet'!D106</f>
        <v>0</v>
      </c>
      <c r="D106" s="118">
        <f>'Balance sheet'!E106</f>
        <v>0</v>
      </c>
      <c r="E106" s="118">
        <f>'Balance sheet'!F106</f>
        <v>0</v>
      </c>
      <c r="F106" s="118">
        <f>'Balance sheet'!G106</f>
        <v>0</v>
      </c>
      <c r="G106" s="24"/>
      <c r="H106" s="24"/>
      <c r="I106" s="24"/>
      <c r="J106" s="24"/>
      <c r="K106" s="24"/>
      <c r="L106" s="24"/>
      <c r="M106" s="24"/>
      <c r="N106" s="24"/>
      <c r="O106" s="90">
        <f t="shared" si="18"/>
        <v>0</v>
      </c>
      <c r="P106" s="90">
        <f t="shared" si="18"/>
        <v>0</v>
      </c>
      <c r="Q106" s="90">
        <f t="shared" si="18"/>
        <v>0</v>
      </c>
      <c r="R106" s="90">
        <f t="shared" si="18"/>
        <v>0</v>
      </c>
    </row>
    <row r="107" spans="1:18" ht="18.75" customHeight="1" x14ac:dyDescent="0.3">
      <c r="A107" s="169" t="s">
        <v>151</v>
      </c>
      <c r="B107" s="191" t="s">
        <v>53</v>
      </c>
      <c r="C107" s="118">
        <f>'Balance sheet'!D107</f>
        <v>0</v>
      </c>
      <c r="D107" s="118">
        <f>'Balance sheet'!E107</f>
        <v>0</v>
      </c>
      <c r="E107" s="118">
        <f>'Balance sheet'!F107</f>
        <v>0</v>
      </c>
      <c r="F107" s="118">
        <f>'Balance sheet'!G107</f>
        <v>0</v>
      </c>
      <c r="G107" s="24"/>
      <c r="H107" s="24"/>
      <c r="I107" s="24"/>
      <c r="J107" s="24"/>
      <c r="K107" s="24"/>
      <c r="L107" s="24"/>
      <c r="M107" s="24"/>
      <c r="N107" s="24"/>
      <c r="O107" s="90">
        <f t="shared" si="18"/>
        <v>0</v>
      </c>
      <c r="P107" s="90">
        <f t="shared" si="18"/>
        <v>0</v>
      </c>
      <c r="Q107" s="90">
        <f t="shared" si="18"/>
        <v>0</v>
      </c>
      <c r="R107" s="90">
        <f t="shared" si="18"/>
        <v>0</v>
      </c>
    </row>
    <row r="108" spans="1:18" ht="18.75" customHeight="1" x14ac:dyDescent="0.3">
      <c r="A108" s="169" t="s">
        <v>152</v>
      </c>
      <c r="B108" s="191" t="s">
        <v>55</v>
      </c>
      <c r="C108" s="118">
        <f>'Balance sheet'!D108</f>
        <v>0</v>
      </c>
      <c r="D108" s="118">
        <f>'Balance sheet'!E108</f>
        <v>0</v>
      </c>
      <c r="E108" s="118">
        <f>'Balance sheet'!F108</f>
        <v>0</v>
      </c>
      <c r="F108" s="118">
        <f>'Balance sheet'!G108</f>
        <v>0</v>
      </c>
      <c r="G108" s="24"/>
      <c r="H108" s="24"/>
      <c r="I108" s="24"/>
      <c r="J108" s="24"/>
      <c r="K108" s="24"/>
      <c r="L108" s="24"/>
      <c r="M108" s="24"/>
      <c r="N108" s="24"/>
      <c r="O108" s="90">
        <f t="shared" si="18"/>
        <v>0</v>
      </c>
      <c r="P108" s="90">
        <f t="shared" si="18"/>
        <v>0</v>
      </c>
      <c r="Q108" s="90">
        <f t="shared" si="18"/>
        <v>0</v>
      </c>
      <c r="R108" s="90">
        <f t="shared" si="18"/>
        <v>0</v>
      </c>
    </row>
    <row r="109" spans="1:18" ht="18.75" customHeight="1" x14ac:dyDescent="0.3">
      <c r="A109" s="169" t="s">
        <v>153</v>
      </c>
      <c r="B109" s="191" t="s">
        <v>132</v>
      </c>
      <c r="C109" s="118">
        <f>'Balance sheet'!D109</f>
        <v>0</v>
      </c>
      <c r="D109" s="118">
        <f>'Balance sheet'!E109</f>
        <v>0</v>
      </c>
      <c r="E109" s="118">
        <f>'Balance sheet'!F109</f>
        <v>0</v>
      </c>
      <c r="F109" s="118">
        <f>'Balance sheet'!G109</f>
        <v>0</v>
      </c>
      <c r="G109" s="24"/>
      <c r="H109" s="24"/>
      <c r="I109" s="24"/>
      <c r="J109" s="24"/>
      <c r="K109" s="24"/>
      <c r="L109" s="24"/>
      <c r="M109" s="24"/>
      <c r="N109" s="24"/>
      <c r="O109" s="90">
        <f t="shared" si="18"/>
        <v>0</v>
      </c>
      <c r="P109" s="90">
        <f t="shared" si="18"/>
        <v>0</v>
      </c>
      <c r="Q109" s="90">
        <f t="shared" si="18"/>
        <v>0</v>
      </c>
      <c r="R109" s="90">
        <f t="shared" si="18"/>
        <v>0</v>
      </c>
    </row>
    <row r="110" spans="1:18" ht="18.75" customHeight="1" x14ac:dyDescent="0.3">
      <c r="A110" s="169" t="s">
        <v>154</v>
      </c>
      <c r="B110" s="191" t="s">
        <v>134</v>
      </c>
      <c r="C110" s="118">
        <f>'Balance sheet'!D110</f>
        <v>0</v>
      </c>
      <c r="D110" s="118">
        <f>'Balance sheet'!E110</f>
        <v>0</v>
      </c>
      <c r="E110" s="118">
        <f>'Balance sheet'!F110</f>
        <v>0</v>
      </c>
      <c r="F110" s="118">
        <f>'Balance sheet'!G110</f>
        <v>0</v>
      </c>
      <c r="G110" s="24"/>
      <c r="H110" s="24"/>
      <c r="I110" s="24"/>
      <c r="J110" s="24"/>
      <c r="K110" s="24"/>
      <c r="L110" s="24"/>
      <c r="M110" s="24"/>
      <c r="N110" s="24"/>
      <c r="O110" s="90">
        <f t="shared" si="18"/>
        <v>0</v>
      </c>
      <c r="P110" s="90">
        <f t="shared" si="18"/>
        <v>0</v>
      </c>
      <c r="Q110" s="90">
        <f t="shared" si="18"/>
        <v>0</v>
      </c>
      <c r="R110" s="90">
        <f t="shared" si="18"/>
        <v>0</v>
      </c>
    </row>
    <row r="111" spans="1:18" ht="18.75" customHeight="1" x14ac:dyDescent="0.3">
      <c r="A111" s="169" t="s">
        <v>146</v>
      </c>
      <c r="B111" s="361" t="s">
        <v>155</v>
      </c>
      <c r="C111" s="90">
        <f t="shared" ref="C111:R111" si="19">SUM(C104:C110)</f>
        <v>0</v>
      </c>
      <c r="D111" s="90">
        <f t="shared" si="19"/>
        <v>0</v>
      </c>
      <c r="E111" s="90">
        <f t="shared" si="19"/>
        <v>0</v>
      </c>
      <c r="F111" s="90">
        <f t="shared" si="19"/>
        <v>0</v>
      </c>
      <c r="G111" s="211">
        <f t="shared" si="19"/>
        <v>0</v>
      </c>
      <c r="H111" s="211">
        <f t="shared" si="19"/>
        <v>0</v>
      </c>
      <c r="I111" s="211">
        <f t="shared" si="19"/>
        <v>0</v>
      </c>
      <c r="J111" s="211">
        <f t="shared" si="19"/>
        <v>0</v>
      </c>
      <c r="K111" s="211">
        <f t="shared" si="19"/>
        <v>0</v>
      </c>
      <c r="L111" s="211">
        <f t="shared" si="19"/>
        <v>0</v>
      </c>
      <c r="M111" s="211">
        <f t="shared" si="19"/>
        <v>0</v>
      </c>
      <c r="N111" s="211">
        <f t="shared" si="19"/>
        <v>0</v>
      </c>
      <c r="O111" s="90">
        <f t="shared" si="19"/>
        <v>0</v>
      </c>
      <c r="P111" s="90">
        <f t="shared" si="19"/>
        <v>0</v>
      </c>
      <c r="Q111" s="90">
        <f t="shared" si="19"/>
        <v>0</v>
      </c>
      <c r="R111" s="90">
        <f t="shared" si="19"/>
        <v>0</v>
      </c>
    </row>
    <row r="112" spans="1:18" ht="18.75" customHeight="1" x14ac:dyDescent="0.3">
      <c r="A112" s="153" t="s">
        <v>156</v>
      </c>
      <c r="B112" s="153" t="s">
        <v>157</v>
      </c>
      <c r="C112" s="123"/>
      <c r="D112" s="123"/>
      <c r="E112" s="123"/>
      <c r="F112" s="123"/>
      <c r="G112" s="123"/>
      <c r="H112" s="123"/>
      <c r="I112" s="123"/>
      <c r="J112" s="123"/>
      <c r="K112" s="123"/>
      <c r="L112" s="123"/>
      <c r="M112" s="123"/>
      <c r="N112" s="123"/>
      <c r="O112" s="369"/>
      <c r="P112" s="369"/>
      <c r="Q112" s="369"/>
      <c r="R112" s="369"/>
    </row>
    <row r="113" spans="1:18" ht="18.75" customHeight="1" x14ac:dyDescent="0.3">
      <c r="A113" s="169" t="s">
        <v>158</v>
      </c>
      <c r="B113" s="191" t="s">
        <v>62</v>
      </c>
      <c r="C113" s="118">
        <f>'Balance sheet'!D113</f>
        <v>0</v>
      </c>
      <c r="D113" s="118">
        <f>'Balance sheet'!E113</f>
        <v>0</v>
      </c>
      <c r="E113" s="118">
        <f>'Balance sheet'!F113</f>
        <v>0</v>
      </c>
      <c r="F113" s="118">
        <f>'Balance sheet'!G113</f>
        <v>0</v>
      </c>
      <c r="G113" s="24"/>
      <c r="H113" s="24"/>
      <c r="I113" s="24"/>
      <c r="J113" s="24"/>
      <c r="K113" s="24"/>
      <c r="L113" s="24"/>
      <c r="M113" s="24"/>
      <c r="N113" s="24"/>
      <c r="O113" s="90">
        <f t="shared" ref="O113:R119" si="20">C113-G113-K113</f>
        <v>0</v>
      </c>
      <c r="P113" s="90">
        <f t="shared" si="20"/>
        <v>0</v>
      </c>
      <c r="Q113" s="90">
        <f t="shared" si="20"/>
        <v>0</v>
      </c>
      <c r="R113" s="90">
        <f t="shared" si="20"/>
        <v>0</v>
      </c>
    </row>
    <row r="114" spans="1:18" ht="18.75" customHeight="1" x14ac:dyDescent="0.3">
      <c r="A114" s="169" t="s">
        <v>159</v>
      </c>
      <c r="B114" s="191" t="s">
        <v>41</v>
      </c>
      <c r="C114" s="118">
        <f>'Balance sheet'!D114</f>
        <v>0</v>
      </c>
      <c r="D114" s="118">
        <f>'Balance sheet'!E114</f>
        <v>0</v>
      </c>
      <c r="E114" s="118">
        <f>'Balance sheet'!F114</f>
        <v>0</v>
      </c>
      <c r="F114" s="118">
        <f>'Balance sheet'!G114</f>
        <v>0</v>
      </c>
      <c r="G114" s="24"/>
      <c r="H114" s="24"/>
      <c r="I114" s="24"/>
      <c r="J114" s="24"/>
      <c r="K114" s="24"/>
      <c r="L114" s="24"/>
      <c r="M114" s="24"/>
      <c r="N114" s="24"/>
      <c r="O114" s="90">
        <f t="shared" si="20"/>
        <v>0</v>
      </c>
      <c r="P114" s="90">
        <f t="shared" si="20"/>
        <v>0</v>
      </c>
      <c r="Q114" s="90">
        <f t="shared" si="20"/>
        <v>0</v>
      </c>
      <c r="R114" s="90">
        <f t="shared" si="20"/>
        <v>0</v>
      </c>
    </row>
    <row r="115" spans="1:18" ht="18.75" customHeight="1" x14ac:dyDescent="0.3">
      <c r="A115" s="169" t="s">
        <v>160</v>
      </c>
      <c r="B115" s="191" t="s">
        <v>51</v>
      </c>
      <c r="C115" s="118">
        <f>'Balance sheet'!D115</f>
        <v>0</v>
      </c>
      <c r="D115" s="118">
        <f>'Balance sheet'!E115</f>
        <v>0</v>
      </c>
      <c r="E115" s="118">
        <f>'Balance sheet'!F115</f>
        <v>0</v>
      </c>
      <c r="F115" s="118">
        <f>'Balance sheet'!G115</f>
        <v>0</v>
      </c>
      <c r="G115" s="24"/>
      <c r="H115" s="24"/>
      <c r="I115" s="24"/>
      <c r="J115" s="24"/>
      <c r="K115" s="24"/>
      <c r="L115" s="24"/>
      <c r="M115" s="24"/>
      <c r="N115" s="24"/>
      <c r="O115" s="90">
        <f t="shared" si="20"/>
        <v>0</v>
      </c>
      <c r="P115" s="90">
        <f t="shared" si="20"/>
        <v>0</v>
      </c>
      <c r="Q115" s="90">
        <f t="shared" si="20"/>
        <v>0</v>
      </c>
      <c r="R115" s="90">
        <f t="shared" si="20"/>
        <v>0</v>
      </c>
    </row>
    <row r="116" spans="1:18" ht="18.75" customHeight="1" x14ac:dyDescent="0.3">
      <c r="A116" s="169" t="s">
        <v>161</v>
      </c>
      <c r="B116" s="191" t="s">
        <v>53</v>
      </c>
      <c r="C116" s="118">
        <f>'Balance sheet'!D116</f>
        <v>0</v>
      </c>
      <c r="D116" s="118">
        <f>'Balance sheet'!E116</f>
        <v>0</v>
      </c>
      <c r="E116" s="118">
        <f>'Balance sheet'!F116</f>
        <v>0</v>
      </c>
      <c r="F116" s="118">
        <f>'Balance sheet'!G116</f>
        <v>0</v>
      </c>
      <c r="G116" s="24"/>
      <c r="H116" s="24"/>
      <c r="I116" s="24"/>
      <c r="J116" s="24"/>
      <c r="K116" s="24"/>
      <c r="L116" s="24"/>
      <c r="M116" s="24"/>
      <c r="N116" s="24"/>
      <c r="O116" s="90">
        <f t="shared" si="20"/>
        <v>0</v>
      </c>
      <c r="P116" s="90">
        <f t="shared" si="20"/>
        <v>0</v>
      </c>
      <c r="Q116" s="90">
        <f t="shared" si="20"/>
        <v>0</v>
      </c>
      <c r="R116" s="90">
        <f t="shared" si="20"/>
        <v>0</v>
      </c>
    </row>
    <row r="117" spans="1:18" ht="18.75" customHeight="1" x14ac:dyDescent="0.3">
      <c r="A117" s="169" t="s">
        <v>162</v>
      </c>
      <c r="B117" s="191" t="s">
        <v>55</v>
      </c>
      <c r="C117" s="118">
        <f>'Balance sheet'!D117</f>
        <v>0</v>
      </c>
      <c r="D117" s="118">
        <f>'Balance sheet'!E117</f>
        <v>0</v>
      </c>
      <c r="E117" s="118">
        <f>'Balance sheet'!F117</f>
        <v>0</v>
      </c>
      <c r="F117" s="118">
        <f>'Balance sheet'!G117</f>
        <v>0</v>
      </c>
      <c r="G117" s="24"/>
      <c r="H117" s="24"/>
      <c r="I117" s="24"/>
      <c r="J117" s="24"/>
      <c r="K117" s="24"/>
      <c r="L117" s="24"/>
      <c r="M117" s="24"/>
      <c r="N117" s="24"/>
      <c r="O117" s="90">
        <f t="shared" si="20"/>
        <v>0</v>
      </c>
      <c r="P117" s="90">
        <f t="shared" si="20"/>
        <v>0</v>
      </c>
      <c r="Q117" s="90">
        <f t="shared" si="20"/>
        <v>0</v>
      </c>
      <c r="R117" s="90">
        <f t="shared" si="20"/>
        <v>0</v>
      </c>
    </row>
    <row r="118" spans="1:18" ht="18.75" customHeight="1" x14ac:dyDescent="0.3">
      <c r="A118" s="169" t="s">
        <v>163</v>
      </c>
      <c r="B118" s="191" t="s">
        <v>132</v>
      </c>
      <c r="C118" s="118">
        <f>'Balance sheet'!D118</f>
        <v>0</v>
      </c>
      <c r="D118" s="118">
        <f>'Balance sheet'!E118</f>
        <v>0</v>
      </c>
      <c r="E118" s="118">
        <f>'Balance sheet'!F118</f>
        <v>0</v>
      </c>
      <c r="F118" s="118">
        <f>'Balance sheet'!G118</f>
        <v>0</v>
      </c>
      <c r="G118" s="24"/>
      <c r="H118" s="24"/>
      <c r="I118" s="24"/>
      <c r="J118" s="24"/>
      <c r="K118" s="24"/>
      <c r="L118" s="24"/>
      <c r="M118" s="24"/>
      <c r="N118" s="24"/>
      <c r="O118" s="90">
        <f t="shared" si="20"/>
        <v>0</v>
      </c>
      <c r="P118" s="90">
        <f t="shared" si="20"/>
        <v>0</v>
      </c>
      <c r="Q118" s="90">
        <f t="shared" si="20"/>
        <v>0</v>
      </c>
      <c r="R118" s="90">
        <f t="shared" si="20"/>
        <v>0</v>
      </c>
    </row>
    <row r="119" spans="1:18" ht="18.75" customHeight="1" x14ac:dyDescent="0.3">
      <c r="A119" s="169" t="s">
        <v>164</v>
      </c>
      <c r="B119" s="191" t="s">
        <v>134</v>
      </c>
      <c r="C119" s="118">
        <f>'Balance sheet'!D119</f>
        <v>0</v>
      </c>
      <c r="D119" s="118">
        <f>'Balance sheet'!E119</f>
        <v>0</v>
      </c>
      <c r="E119" s="118">
        <f>'Balance sheet'!F119</f>
        <v>0</v>
      </c>
      <c r="F119" s="118">
        <f>'Balance sheet'!G119</f>
        <v>0</v>
      </c>
      <c r="G119" s="24"/>
      <c r="H119" s="24"/>
      <c r="I119" s="24"/>
      <c r="J119" s="24"/>
      <c r="K119" s="24"/>
      <c r="L119" s="24"/>
      <c r="M119" s="24"/>
      <c r="N119" s="24"/>
      <c r="O119" s="90">
        <f t="shared" si="20"/>
        <v>0</v>
      </c>
      <c r="P119" s="90">
        <f t="shared" si="20"/>
        <v>0</v>
      </c>
      <c r="Q119" s="90">
        <f t="shared" si="20"/>
        <v>0</v>
      </c>
      <c r="R119" s="90">
        <f t="shared" si="20"/>
        <v>0</v>
      </c>
    </row>
    <row r="120" spans="1:18" ht="18.75" customHeight="1" x14ac:dyDescent="0.3">
      <c r="A120" s="169" t="s">
        <v>156</v>
      </c>
      <c r="B120" s="361" t="s">
        <v>165</v>
      </c>
      <c r="C120" s="90">
        <f t="shared" ref="C120:K120" si="21">SUM(C113:C119)</f>
        <v>0</v>
      </c>
      <c r="D120" s="90">
        <f t="shared" si="21"/>
        <v>0</v>
      </c>
      <c r="E120" s="90">
        <f t="shared" si="21"/>
        <v>0</v>
      </c>
      <c r="F120" s="90">
        <f t="shared" si="21"/>
        <v>0</v>
      </c>
      <c r="G120" s="90">
        <f t="shared" si="21"/>
        <v>0</v>
      </c>
      <c r="H120" s="90">
        <f t="shared" si="21"/>
        <v>0</v>
      </c>
      <c r="I120" s="90">
        <f t="shared" si="21"/>
        <v>0</v>
      </c>
      <c r="J120" s="90">
        <f t="shared" si="21"/>
        <v>0</v>
      </c>
      <c r="K120" s="90">
        <f t="shared" si="21"/>
        <v>0</v>
      </c>
      <c r="L120" s="90"/>
      <c r="M120" s="90">
        <f t="shared" ref="M120:R120" si="22">SUM(M113:M119)</f>
        <v>0</v>
      </c>
      <c r="N120" s="90">
        <f t="shared" si="22"/>
        <v>0</v>
      </c>
      <c r="O120" s="90">
        <f t="shared" si="22"/>
        <v>0</v>
      </c>
      <c r="P120" s="90">
        <f t="shared" si="22"/>
        <v>0</v>
      </c>
      <c r="Q120" s="90">
        <f t="shared" si="22"/>
        <v>0</v>
      </c>
      <c r="R120" s="90">
        <f t="shared" si="22"/>
        <v>0</v>
      </c>
    </row>
    <row r="121" spans="1:18" ht="27" customHeight="1" x14ac:dyDescent="0.3">
      <c r="A121" s="167" t="s">
        <v>9</v>
      </c>
      <c r="B121" s="167"/>
      <c r="C121" s="609" t="s">
        <v>1422</v>
      </c>
      <c r="D121" s="617"/>
      <c r="E121" s="617"/>
      <c r="F121" s="618"/>
      <c r="G121" s="609" t="s">
        <v>1423</v>
      </c>
      <c r="H121" s="617"/>
      <c r="I121" s="617"/>
      <c r="J121" s="618"/>
      <c r="K121" s="609" t="s">
        <v>1424</v>
      </c>
      <c r="L121" s="617"/>
      <c r="M121" s="617"/>
      <c r="N121" s="618"/>
      <c r="O121" s="609" t="s">
        <v>1425</v>
      </c>
      <c r="P121" s="617"/>
      <c r="Q121" s="617"/>
      <c r="R121" s="618"/>
    </row>
    <row r="122" spans="1:18" ht="16.5" customHeight="1" x14ac:dyDescent="0.3">
      <c r="A122" s="167" t="s">
        <v>13</v>
      </c>
      <c r="B122" s="167"/>
      <c r="C122" s="609" t="s">
        <v>10</v>
      </c>
      <c r="D122" s="618"/>
      <c r="E122" s="609" t="s">
        <v>619</v>
      </c>
      <c r="F122" s="618"/>
      <c r="G122" s="609" t="s">
        <v>10</v>
      </c>
      <c r="H122" s="618"/>
      <c r="I122" s="609" t="s">
        <v>619</v>
      </c>
      <c r="J122" s="618"/>
      <c r="K122" s="609" t="s">
        <v>10</v>
      </c>
      <c r="L122" s="618"/>
      <c r="M122" s="609" t="s">
        <v>619</v>
      </c>
      <c r="N122" s="618"/>
      <c r="O122" s="609" t="s">
        <v>10</v>
      </c>
      <c r="P122" s="618"/>
      <c r="Q122" s="609" t="s">
        <v>619</v>
      </c>
      <c r="R122" s="618"/>
    </row>
    <row r="123" spans="1:18" ht="16.5" customHeight="1" x14ac:dyDescent="0.3">
      <c r="A123" s="167" t="s">
        <v>18</v>
      </c>
      <c r="B123" s="167"/>
      <c r="C123" s="86" t="s">
        <v>15</v>
      </c>
      <c r="D123" s="86" t="s">
        <v>1426</v>
      </c>
      <c r="E123" s="86" t="s">
        <v>15</v>
      </c>
      <c r="F123" s="86" t="s">
        <v>1426</v>
      </c>
      <c r="G123" s="86" t="s">
        <v>15</v>
      </c>
      <c r="H123" s="86" t="s">
        <v>1426</v>
      </c>
      <c r="I123" s="86" t="s">
        <v>15</v>
      </c>
      <c r="J123" s="86" t="s">
        <v>1426</v>
      </c>
      <c r="K123" s="86" t="s">
        <v>15</v>
      </c>
      <c r="L123" s="86" t="s">
        <v>1426</v>
      </c>
      <c r="M123" s="86" t="s">
        <v>15</v>
      </c>
      <c r="N123" s="86" t="s">
        <v>1426</v>
      </c>
      <c r="O123" s="86" t="s">
        <v>15</v>
      </c>
      <c r="P123" s="86" t="s">
        <v>1426</v>
      </c>
      <c r="Q123" s="86" t="s">
        <v>15</v>
      </c>
      <c r="R123" s="86" t="s">
        <v>1426</v>
      </c>
    </row>
    <row r="124" spans="1:18" ht="18.75" customHeight="1" x14ac:dyDescent="0.3">
      <c r="A124" s="153" t="s">
        <v>166</v>
      </c>
      <c r="B124" s="153" t="s">
        <v>453</v>
      </c>
      <c r="C124" s="123"/>
      <c r="D124" s="123"/>
      <c r="E124" s="123"/>
      <c r="F124" s="123"/>
      <c r="G124" s="193"/>
      <c r="H124" s="193"/>
      <c r="I124" s="193"/>
      <c r="J124" s="193"/>
      <c r="K124" s="193"/>
      <c r="L124" s="193"/>
      <c r="M124" s="193"/>
      <c r="N124" s="193"/>
      <c r="O124" s="123"/>
      <c r="P124" s="123"/>
      <c r="Q124" s="123"/>
      <c r="R124" s="123"/>
    </row>
    <row r="125" spans="1:18" ht="18.75" customHeight="1" x14ac:dyDescent="0.3">
      <c r="A125" s="169" t="s">
        <v>168</v>
      </c>
      <c r="B125" s="191" t="s">
        <v>62</v>
      </c>
      <c r="C125" s="118">
        <f>'Balance sheet'!D122</f>
        <v>0</v>
      </c>
      <c r="D125" s="118">
        <f>'Balance sheet'!E122</f>
        <v>0</v>
      </c>
      <c r="E125" s="118">
        <f>'Balance sheet'!F122</f>
        <v>0</v>
      </c>
      <c r="F125" s="118">
        <f>'Balance sheet'!G122</f>
        <v>0</v>
      </c>
      <c r="G125" s="24"/>
      <c r="H125" s="24"/>
      <c r="I125" s="24"/>
      <c r="J125" s="24"/>
      <c r="K125" s="24"/>
      <c r="L125" s="24"/>
      <c r="M125" s="24"/>
      <c r="N125" s="24"/>
      <c r="O125" s="90">
        <f t="shared" ref="O125:R131" si="23">C125-G125-K125</f>
        <v>0</v>
      </c>
      <c r="P125" s="90">
        <f t="shared" si="23"/>
        <v>0</v>
      </c>
      <c r="Q125" s="90">
        <f t="shared" si="23"/>
        <v>0</v>
      </c>
      <c r="R125" s="90">
        <f t="shared" si="23"/>
        <v>0</v>
      </c>
    </row>
    <row r="126" spans="1:18" ht="18.75" customHeight="1" x14ac:dyDescent="0.3">
      <c r="A126" s="169" t="s">
        <v>169</v>
      </c>
      <c r="B126" s="191" t="s">
        <v>41</v>
      </c>
      <c r="C126" s="118">
        <f>'Balance sheet'!D123</f>
        <v>0</v>
      </c>
      <c r="D126" s="118">
        <f>'Balance sheet'!E123</f>
        <v>0</v>
      </c>
      <c r="E126" s="118">
        <f>'Balance sheet'!F123</f>
        <v>0</v>
      </c>
      <c r="F126" s="118">
        <f>'Balance sheet'!G123</f>
        <v>0</v>
      </c>
      <c r="G126" s="24"/>
      <c r="H126" s="24"/>
      <c r="I126" s="24"/>
      <c r="J126" s="24"/>
      <c r="K126" s="24"/>
      <c r="L126" s="24"/>
      <c r="M126" s="24"/>
      <c r="N126" s="24"/>
      <c r="O126" s="90">
        <f t="shared" si="23"/>
        <v>0</v>
      </c>
      <c r="P126" s="90">
        <f t="shared" si="23"/>
        <v>0</v>
      </c>
      <c r="Q126" s="90">
        <f t="shared" si="23"/>
        <v>0</v>
      </c>
      <c r="R126" s="90">
        <f t="shared" si="23"/>
        <v>0</v>
      </c>
    </row>
    <row r="127" spans="1:18" ht="18.75" customHeight="1" x14ac:dyDescent="0.3">
      <c r="A127" s="169" t="s">
        <v>170</v>
      </c>
      <c r="B127" s="191" t="s">
        <v>51</v>
      </c>
      <c r="C127" s="118">
        <f>'Balance sheet'!D124</f>
        <v>0</v>
      </c>
      <c r="D127" s="118">
        <f>'Balance sheet'!E124</f>
        <v>0</v>
      </c>
      <c r="E127" s="118">
        <f>'Balance sheet'!F124</f>
        <v>0</v>
      </c>
      <c r="F127" s="118">
        <f>'Balance sheet'!G124</f>
        <v>0</v>
      </c>
      <c r="G127" s="24"/>
      <c r="H127" s="24"/>
      <c r="I127" s="24"/>
      <c r="J127" s="24"/>
      <c r="K127" s="24"/>
      <c r="L127" s="24"/>
      <c r="M127" s="24"/>
      <c r="N127" s="24"/>
      <c r="O127" s="90">
        <f t="shared" si="23"/>
        <v>0</v>
      </c>
      <c r="P127" s="90">
        <f t="shared" si="23"/>
        <v>0</v>
      </c>
      <c r="Q127" s="90">
        <f t="shared" si="23"/>
        <v>0</v>
      </c>
      <c r="R127" s="90">
        <f t="shared" si="23"/>
        <v>0</v>
      </c>
    </row>
    <row r="128" spans="1:18" ht="18.75" customHeight="1" x14ac:dyDescent="0.3">
      <c r="A128" s="169" t="s">
        <v>171</v>
      </c>
      <c r="B128" s="191" t="s">
        <v>53</v>
      </c>
      <c r="C128" s="118">
        <f>'Balance sheet'!D125</f>
        <v>0</v>
      </c>
      <c r="D128" s="118">
        <f>'Balance sheet'!E125</f>
        <v>0</v>
      </c>
      <c r="E128" s="118">
        <f>'Balance sheet'!F125</f>
        <v>0</v>
      </c>
      <c r="F128" s="118">
        <f>'Balance sheet'!G125</f>
        <v>0</v>
      </c>
      <c r="G128" s="24"/>
      <c r="H128" s="24"/>
      <c r="I128" s="24"/>
      <c r="J128" s="24"/>
      <c r="K128" s="24"/>
      <c r="L128" s="24"/>
      <c r="M128" s="24"/>
      <c r="N128" s="24"/>
      <c r="O128" s="90">
        <f t="shared" si="23"/>
        <v>0</v>
      </c>
      <c r="P128" s="90">
        <f t="shared" si="23"/>
        <v>0</v>
      </c>
      <c r="Q128" s="90">
        <f t="shared" si="23"/>
        <v>0</v>
      </c>
      <c r="R128" s="90">
        <f t="shared" si="23"/>
        <v>0</v>
      </c>
    </row>
    <row r="129" spans="1:18" ht="18.75" customHeight="1" x14ac:dyDescent="0.3">
      <c r="A129" s="169" t="s">
        <v>172</v>
      </c>
      <c r="B129" s="191" t="s">
        <v>55</v>
      </c>
      <c r="C129" s="118">
        <f>'Balance sheet'!D126</f>
        <v>0</v>
      </c>
      <c r="D129" s="118">
        <f>'Balance sheet'!E126</f>
        <v>0</v>
      </c>
      <c r="E129" s="118">
        <f>'Balance sheet'!F126</f>
        <v>0</v>
      </c>
      <c r="F129" s="118">
        <f>'Balance sheet'!G126</f>
        <v>0</v>
      </c>
      <c r="G129" s="24"/>
      <c r="H129" s="24"/>
      <c r="I129" s="24"/>
      <c r="J129" s="24"/>
      <c r="K129" s="24"/>
      <c r="L129" s="24"/>
      <c r="M129" s="24"/>
      <c r="N129" s="24"/>
      <c r="O129" s="90">
        <f t="shared" si="23"/>
        <v>0</v>
      </c>
      <c r="P129" s="90">
        <f t="shared" si="23"/>
        <v>0</v>
      </c>
      <c r="Q129" s="90">
        <f t="shared" si="23"/>
        <v>0</v>
      </c>
      <c r="R129" s="90">
        <f t="shared" si="23"/>
        <v>0</v>
      </c>
    </row>
    <row r="130" spans="1:18" ht="18.75" customHeight="1" x14ac:dyDescent="0.3">
      <c r="A130" s="169" t="s">
        <v>173</v>
      </c>
      <c r="B130" s="191" t="s">
        <v>132</v>
      </c>
      <c r="C130" s="118">
        <f>'Balance sheet'!D127</f>
        <v>0</v>
      </c>
      <c r="D130" s="118">
        <f>'Balance sheet'!E127</f>
        <v>0</v>
      </c>
      <c r="E130" s="118">
        <f>'Balance sheet'!F127</f>
        <v>0</v>
      </c>
      <c r="F130" s="118">
        <f>'Balance sheet'!G127</f>
        <v>0</v>
      </c>
      <c r="G130" s="24"/>
      <c r="H130" s="24"/>
      <c r="I130" s="24"/>
      <c r="J130" s="24"/>
      <c r="K130" s="24"/>
      <c r="L130" s="24"/>
      <c r="M130" s="24"/>
      <c r="N130" s="24"/>
      <c r="O130" s="90">
        <f t="shared" si="23"/>
        <v>0</v>
      </c>
      <c r="P130" s="90">
        <f t="shared" si="23"/>
        <v>0</v>
      </c>
      <c r="Q130" s="90">
        <f t="shared" si="23"/>
        <v>0</v>
      </c>
      <c r="R130" s="90">
        <f t="shared" si="23"/>
        <v>0</v>
      </c>
    </row>
    <row r="131" spans="1:18" ht="18.75" customHeight="1" x14ac:dyDescent="0.3">
      <c r="A131" s="169" t="s">
        <v>174</v>
      </c>
      <c r="B131" s="191" t="s">
        <v>134</v>
      </c>
      <c r="C131" s="118">
        <f>'Balance sheet'!D128</f>
        <v>0</v>
      </c>
      <c r="D131" s="118">
        <f>'Balance sheet'!E128</f>
        <v>0</v>
      </c>
      <c r="E131" s="118">
        <f>'Balance sheet'!F128</f>
        <v>0</v>
      </c>
      <c r="F131" s="118">
        <f>'Balance sheet'!G128</f>
        <v>0</v>
      </c>
      <c r="G131" s="24"/>
      <c r="H131" s="24"/>
      <c r="I131" s="24"/>
      <c r="J131" s="24"/>
      <c r="K131" s="24"/>
      <c r="L131" s="24"/>
      <c r="M131" s="24"/>
      <c r="N131" s="24"/>
      <c r="O131" s="90">
        <f t="shared" si="23"/>
        <v>0</v>
      </c>
      <c r="P131" s="90">
        <f t="shared" si="23"/>
        <v>0</v>
      </c>
      <c r="Q131" s="90">
        <f t="shared" si="23"/>
        <v>0</v>
      </c>
      <c r="R131" s="90">
        <f t="shared" si="23"/>
        <v>0</v>
      </c>
    </row>
    <row r="132" spans="1:18" ht="18.75" customHeight="1" x14ac:dyDescent="0.3">
      <c r="A132" s="169" t="s">
        <v>166</v>
      </c>
      <c r="B132" s="361" t="s">
        <v>175</v>
      </c>
      <c r="C132" s="90">
        <f t="shared" ref="C132:R132" si="24">SUM(C125:C131)</f>
        <v>0</v>
      </c>
      <c r="D132" s="90">
        <f t="shared" si="24"/>
        <v>0</v>
      </c>
      <c r="E132" s="90">
        <f t="shared" si="24"/>
        <v>0</v>
      </c>
      <c r="F132" s="90">
        <f t="shared" si="24"/>
        <v>0</v>
      </c>
      <c r="G132" s="90">
        <f t="shared" si="24"/>
        <v>0</v>
      </c>
      <c r="H132" s="90">
        <f t="shared" si="24"/>
        <v>0</v>
      </c>
      <c r="I132" s="90">
        <f t="shared" si="24"/>
        <v>0</v>
      </c>
      <c r="J132" s="90">
        <f t="shared" si="24"/>
        <v>0</v>
      </c>
      <c r="K132" s="90">
        <f t="shared" si="24"/>
        <v>0</v>
      </c>
      <c r="L132" s="90">
        <f t="shared" si="24"/>
        <v>0</v>
      </c>
      <c r="M132" s="90">
        <f t="shared" si="24"/>
        <v>0</v>
      </c>
      <c r="N132" s="90">
        <f t="shared" si="24"/>
        <v>0</v>
      </c>
      <c r="O132" s="90">
        <f t="shared" si="24"/>
        <v>0</v>
      </c>
      <c r="P132" s="90">
        <f t="shared" si="24"/>
        <v>0</v>
      </c>
      <c r="Q132" s="90">
        <f t="shared" si="24"/>
        <v>0</v>
      </c>
      <c r="R132" s="90">
        <f t="shared" si="24"/>
        <v>0</v>
      </c>
    </row>
    <row r="133" spans="1:18" ht="18.75" customHeight="1" x14ac:dyDescent="0.3">
      <c r="A133" s="153" t="s">
        <v>122</v>
      </c>
      <c r="B133" s="359" t="s">
        <v>178</v>
      </c>
      <c r="C133" s="90">
        <f t="shared" ref="C133:N133" si="25">C93+C102+C111+C120+C132</f>
        <v>0</v>
      </c>
      <c r="D133" s="90">
        <f t="shared" si="25"/>
        <v>0</v>
      </c>
      <c r="E133" s="90">
        <f t="shared" si="25"/>
        <v>0</v>
      </c>
      <c r="F133" s="90">
        <f t="shared" si="25"/>
        <v>0</v>
      </c>
      <c r="G133" s="90">
        <f t="shared" si="25"/>
        <v>0</v>
      </c>
      <c r="H133" s="90">
        <f t="shared" si="25"/>
        <v>0</v>
      </c>
      <c r="I133" s="90">
        <f t="shared" si="25"/>
        <v>0</v>
      </c>
      <c r="J133" s="90">
        <f t="shared" si="25"/>
        <v>0</v>
      </c>
      <c r="K133" s="90">
        <f t="shared" si="25"/>
        <v>0</v>
      </c>
      <c r="L133" s="90">
        <f t="shared" si="25"/>
        <v>0</v>
      </c>
      <c r="M133" s="90">
        <f t="shared" si="25"/>
        <v>0</v>
      </c>
      <c r="N133" s="90">
        <f t="shared" si="25"/>
        <v>0</v>
      </c>
      <c r="O133" s="90">
        <f>O132+O120+O111+O102+O93</f>
        <v>0</v>
      </c>
      <c r="P133" s="90">
        <f>P132+P120+P111+P102+P93</f>
        <v>0</v>
      </c>
      <c r="Q133" s="90">
        <f>Q132+Q120+Q111+Q102+Q93</f>
        <v>0</v>
      </c>
      <c r="R133" s="90">
        <f>R132+R120+R111+R102+R93</f>
        <v>0</v>
      </c>
    </row>
    <row r="134" spans="1:18" ht="18.75" customHeight="1" x14ac:dyDescent="0.3">
      <c r="A134" s="153" t="s">
        <v>179</v>
      </c>
      <c r="B134" s="370" t="s">
        <v>180</v>
      </c>
      <c r="C134" s="183"/>
      <c r="D134" s="183"/>
      <c r="E134" s="183"/>
      <c r="F134" s="183"/>
      <c r="G134" s="123"/>
      <c r="H134" s="123"/>
      <c r="I134" s="123"/>
      <c r="J134" s="123"/>
      <c r="K134" s="123"/>
      <c r="L134" s="123"/>
      <c r="M134" s="123"/>
      <c r="N134" s="123"/>
      <c r="O134" s="123"/>
      <c r="P134" s="123"/>
      <c r="Q134" s="123"/>
      <c r="R134" s="123"/>
    </row>
    <row r="135" spans="1:18" ht="18.75" customHeight="1" x14ac:dyDescent="0.3">
      <c r="A135" s="169" t="s">
        <v>181</v>
      </c>
      <c r="B135" s="191" t="s">
        <v>62</v>
      </c>
      <c r="C135" s="118">
        <f>'Balance sheet'!D136</f>
        <v>0</v>
      </c>
      <c r="D135" s="118">
        <f>'Balance sheet'!E136</f>
        <v>0</v>
      </c>
      <c r="E135" s="118">
        <f>'Balance sheet'!F136</f>
        <v>0</v>
      </c>
      <c r="F135" s="118">
        <f>'Balance sheet'!G136</f>
        <v>0</v>
      </c>
      <c r="G135" s="24"/>
      <c r="H135" s="24"/>
      <c r="I135" s="24"/>
      <c r="J135" s="24"/>
      <c r="K135" s="24"/>
      <c r="L135" s="24"/>
      <c r="M135" s="24"/>
      <c r="N135" s="24"/>
      <c r="O135" s="90">
        <f t="shared" ref="O135:R141" si="26">C135-G135-K135</f>
        <v>0</v>
      </c>
      <c r="P135" s="90">
        <f t="shared" si="26"/>
        <v>0</v>
      </c>
      <c r="Q135" s="90">
        <f t="shared" si="26"/>
        <v>0</v>
      </c>
      <c r="R135" s="90">
        <f t="shared" si="26"/>
        <v>0</v>
      </c>
    </row>
    <row r="136" spans="1:18" ht="18.75" customHeight="1" x14ac:dyDescent="0.3">
      <c r="A136" s="169" t="s">
        <v>182</v>
      </c>
      <c r="B136" s="191" t="s">
        <v>41</v>
      </c>
      <c r="C136" s="118">
        <f>'Balance sheet'!D137</f>
        <v>0</v>
      </c>
      <c r="D136" s="118">
        <f>'Balance sheet'!E137</f>
        <v>0</v>
      </c>
      <c r="E136" s="118">
        <f>'Balance sheet'!F137</f>
        <v>0</v>
      </c>
      <c r="F136" s="118">
        <f>'Balance sheet'!G137</f>
        <v>0</v>
      </c>
      <c r="G136" s="24"/>
      <c r="H136" s="24"/>
      <c r="I136" s="24"/>
      <c r="J136" s="24"/>
      <c r="K136" s="24"/>
      <c r="L136" s="24"/>
      <c r="M136" s="24"/>
      <c r="N136" s="24"/>
      <c r="O136" s="90">
        <f t="shared" si="26"/>
        <v>0</v>
      </c>
      <c r="P136" s="90">
        <f t="shared" si="26"/>
        <v>0</v>
      </c>
      <c r="Q136" s="90">
        <f t="shared" si="26"/>
        <v>0</v>
      </c>
      <c r="R136" s="90">
        <f t="shared" si="26"/>
        <v>0</v>
      </c>
    </row>
    <row r="137" spans="1:18" ht="18.75" customHeight="1" x14ac:dyDescent="0.3">
      <c r="A137" s="169" t="s">
        <v>183</v>
      </c>
      <c r="B137" s="191" t="s">
        <v>51</v>
      </c>
      <c r="C137" s="118">
        <f>'Balance sheet'!D138</f>
        <v>0</v>
      </c>
      <c r="D137" s="118">
        <f>'Balance sheet'!E138</f>
        <v>0</v>
      </c>
      <c r="E137" s="118">
        <f>'Balance sheet'!F138</f>
        <v>0</v>
      </c>
      <c r="F137" s="118">
        <f>'Balance sheet'!G138</f>
        <v>0</v>
      </c>
      <c r="G137" s="24"/>
      <c r="H137" s="24"/>
      <c r="I137" s="24"/>
      <c r="J137" s="24"/>
      <c r="K137" s="24"/>
      <c r="L137" s="24"/>
      <c r="M137" s="24"/>
      <c r="N137" s="24"/>
      <c r="O137" s="90">
        <f t="shared" si="26"/>
        <v>0</v>
      </c>
      <c r="P137" s="90">
        <f t="shared" si="26"/>
        <v>0</v>
      </c>
      <c r="Q137" s="90">
        <f t="shared" si="26"/>
        <v>0</v>
      </c>
      <c r="R137" s="90">
        <f t="shared" si="26"/>
        <v>0</v>
      </c>
    </row>
    <row r="138" spans="1:18" ht="18.75" customHeight="1" x14ac:dyDescent="0.3">
      <c r="A138" s="169" t="s">
        <v>184</v>
      </c>
      <c r="B138" s="191" t="s">
        <v>53</v>
      </c>
      <c r="C138" s="118">
        <f>'Balance sheet'!D139</f>
        <v>0</v>
      </c>
      <c r="D138" s="118">
        <f>'Balance sheet'!E139</f>
        <v>0</v>
      </c>
      <c r="E138" s="118">
        <f>'Balance sheet'!F139</f>
        <v>0</v>
      </c>
      <c r="F138" s="118">
        <f>'Balance sheet'!G139</f>
        <v>0</v>
      </c>
      <c r="G138" s="24"/>
      <c r="H138" s="24"/>
      <c r="I138" s="24"/>
      <c r="J138" s="24"/>
      <c r="K138" s="24"/>
      <c r="L138" s="24"/>
      <c r="M138" s="24"/>
      <c r="N138" s="24"/>
      <c r="O138" s="90">
        <f t="shared" si="26"/>
        <v>0</v>
      </c>
      <c r="P138" s="90">
        <f t="shared" si="26"/>
        <v>0</v>
      </c>
      <c r="Q138" s="90">
        <f t="shared" si="26"/>
        <v>0</v>
      </c>
      <c r="R138" s="90">
        <f t="shared" si="26"/>
        <v>0</v>
      </c>
    </row>
    <row r="139" spans="1:18" ht="18.75" customHeight="1" x14ac:dyDescent="0.3">
      <c r="A139" s="169" t="s">
        <v>185</v>
      </c>
      <c r="B139" s="191" t="s">
        <v>55</v>
      </c>
      <c r="C139" s="118">
        <f>'Balance sheet'!D140</f>
        <v>0</v>
      </c>
      <c r="D139" s="118">
        <f>'Balance sheet'!E140</f>
        <v>0</v>
      </c>
      <c r="E139" s="118">
        <f>'Balance sheet'!F140</f>
        <v>0</v>
      </c>
      <c r="F139" s="118">
        <f>'Balance sheet'!G140</f>
        <v>0</v>
      </c>
      <c r="G139" s="24"/>
      <c r="H139" s="24"/>
      <c r="I139" s="24"/>
      <c r="J139" s="24"/>
      <c r="K139" s="24"/>
      <c r="L139" s="24"/>
      <c r="M139" s="24"/>
      <c r="N139" s="24"/>
      <c r="O139" s="90">
        <f t="shared" si="26"/>
        <v>0</v>
      </c>
      <c r="P139" s="90">
        <f t="shared" si="26"/>
        <v>0</v>
      </c>
      <c r="Q139" s="90">
        <f t="shared" si="26"/>
        <v>0</v>
      </c>
      <c r="R139" s="90">
        <f t="shared" si="26"/>
        <v>0</v>
      </c>
    </row>
    <row r="140" spans="1:18" ht="18.75" customHeight="1" x14ac:dyDescent="0.3">
      <c r="A140" s="169" t="s">
        <v>186</v>
      </c>
      <c r="B140" s="191" t="s">
        <v>132</v>
      </c>
      <c r="C140" s="118">
        <f>'Balance sheet'!D141</f>
        <v>0</v>
      </c>
      <c r="D140" s="118">
        <f>'Balance sheet'!E141</f>
        <v>0</v>
      </c>
      <c r="E140" s="118">
        <f>'Balance sheet'!F141</f>
        <v>0</v>
      </c>
      <c r="F140" s="118">
        <f>'Balance sheet'!G141</f>
        <v>0</v>
      </c>
      <c r="G140" s="24"/>
      <c r="H140" s="24"/>
      <c r="I140" s="24"/>
      <c r="J140" s="24"/>
      <c r="K140" s="24"/>
      <c r="L140" s="24"/>
      <c r="M140" s="24"/>
      <c r="N140" s="24"/>
      <c r="O140" s="90">
        <f t="shared" si="26"/>
        <v>0</v>
      </c>
      <c r="P140" s="90">
        <f t="shared" si="26"/>
        <v>0</v>
      </c>
      <c r="Q140" s="90">
        <f t="shared" si="26"/>
        <v>0</v>
      </c>
      <c r="R140" s="90">
        <f t="shared" si="26"/>
        <v>0</v>
      </c>
    </row>
    <row r="141" spans="1:18" ht="18.75" customHeight="1" x14ac:dyDescent="0.3">
      <c r="A141" s="169" t="s">
        <v>187</v>
      </c>
      <c r="B141" s="191" t="s">
        <v>134</v>
      </c>
      <c r="C141" s="118">
        <f>'Balance sheet'!D142</f>
        <v>0</v>
      </c>
      <c r="D141" s="118">
        <f>'Balance sheet'!E142</f>
        <v>0</v>
      </c>
      <c r="E141" s="118">
        <f>'Balance sheet'!F142</f>
        <v>0</v>
      </c>
      <c r="F141" s="118">
        <f>'Balance sheet'!G142</f>
        <v>0</v>
      </c>
      <c r="G141" s="24"/>
      <c r="H141" s="24"/>
      <c r="I141" s="24"/>
      <c r="J141" s="24"/>
      <c r="K141" s="24"/>
      <c r="L141" s="24"/>
      <c r="M141" s="24"/>
      <c r="N141" s="24"/>
      <c r="O141" s="90">
        <f t="shared" si="26"/>
        <v>0</v>
      </c>
      <c r="P141" s="90">
        <f t="shared" si="26"/>
        <v>0</v>
      </c>
      <c r="Q141" s="90">
        <f t="shared" si="26"/>
        <v>0</v>
      </c>
      <c r="R141" s="90">
        <f t="shared" si="26"/>
        <v>0</v>
      </c>
    </row>
    <row r="142" spans="1:18" ht="18.75" customHeight="1" x14ac:dyDescent="0.3">
      <c r="A142" s="153" t="s">
        <v>179</v>
      </c>
      <c r="B142" s="359" t="s">
        <v>188</v>
      </c>
      <c r="C142" s="90">
        <f t="shared" ref="C142:R142" si="27">SUM(C135:C141)</f>
        <v>0</v>
      </c>
      <c r="D142" s="90">
        <f t="shared" si="27"/>
        <v>0</v>
      </c>
      <c r="E142" s="90">
        <f t="shared" si="27"/>
        <v>0</v>
      </c>
      <c r="F142" s="90">
        <f t="shared" si="27"/>
        <v>0</v>
      </c>
      <c r="G142" s="90">
        <f t="shared" si="27"/>
        <v>0</v>
      </c>
      <c r="H142" s="90">
        <f t="shared" si="27"/>
        <v>0</v>
      </c>
      <c r="I142" s="90">
        <f t="shared" si="27"/>
        <v>0</v>
      </c>
      <c r="J142" s="90">
        <f t="shared" si="27"/>
        <v>0</v>
      </c>
      <c r="K142" s="90">
        <f t="shared" si="27"/>
        <v>0</v>
      </c>
      <c r="L142" s="90">
        <f t="shared" si="27"/>
        <v>0</v>
      </c>
      <c r="M142" s="90">
        <f t="shared" si="27"/>
        <v>0</v>
      </c>
      <c r="N142" s="90">
        <f t="shared" si="27"/>
        <v>0</v>
      </c>
      <c r="O142" s="90">
        <f t="shared" si="27"/>
        <v>0</v>
      </c>
      <c r="P142" s="90">
        <f t="shared" si="27"/>
        <v>0</v>
      </c>
      <c r="Q142" s="90">
        <f t="shared" si="27"/>
        <v>0</v>
      </c>
      <c r="R142" s="90">
        <f t="shared" si="27"/>
        <v>0</v>
      </c>
    </row>
    <row r="143" spans="1:18" ht="33" customHeight="1" x14ac:dyDescent="0.3">
      <c r="A143" s="9" t="s">
        <v>189</v>
      </c>
      <c r="B143" s="370" t="s">
        <v>190</v>
      </c>
      <c r="C143" s="183"/>
      <c r="D143" s="183"/>
      <c r="E143" s="183"/>
      <c r="F143" s="183"/>
      <c r="G143" s="123"/>
      <c r="H143" s="123"/>
      <c r="I143" s="123"/>
      <c r="J143" s="123"/>
      <c r="K143" s="123"/>
      <c r="L143" s="123"/>
      <c r="M143" s="123"/>
      <c r="N143" s="193"/>
      <c r="O143" s="123"/>
      <c r="P143" s="123"/>
      <c r="Q143" s="123"/>
      <c r="R143" s="123"/>
    </row>
    <row r="144" spans="1:18" ht="18.75" customHeight="1" x14ac:dyDescent="0.3">
      <c r="A144" s="69" t="s">
        <v>191</v>
      </c>
      <c r="B144" s="371" t="s">
        <v>192</v>
      </c>
      <c r="C144" s="118">
        <f>'Balance sheet'!D145</f>
        <v>0</v>
      </c>
      <c r="D144" s="118">
        <f>'Balance sheet'!E145</f>
        <v>0</v>
      </c>
      <c r="E144" s="118">
        <f>'Balance sheet'!F145</f>
        <v>0</v>
      </c>
      <c r="F144" s="118">
        <f>'Balance sheet'!G145</f>
        <v>0</v>
      </c>
      <c r="G144" s="152"/>
      <c r="H144" s="152"/>
      <c r="I144" s="152"/>
      <c r="J144" s="152"/>
      <c r="K144" s="24"/>
      <c r="L144" s="24"/>
      <c r="M144" s="24"/>
      <c r="N144" s="24"/>
      <c r="O144" s="90">
        <f t="shared" ref="O144:R145" si="28">C144-K144</f>
        <v>0</v>
      </c>
      <c r="P144" s="90">
        <f t="shared" si="28"/>
        <v>0</v>
      </c>
      <c r="Q144" s="90">
        <f t="shared" si="28"/>
        <v>0</v>
      </c>
      <c r="R144" s="90">
        <f t="shared" si="28"/>
        <v>0</v>
      </c>
    </row>
    <row r="145" spans="1:18" ht="18.75" customHeight="1" x14ac:dyDescent="0.3">
      <c r="A145" s="169" t="s">
        <v>193</v>
      </c>
      <c r="B145" s="169" t="s">
        <v>194</v>
      </c>
      <c r="C145" s="118">
        <f>'Balance sheet'!D146</f>
        <v>0</v>
      </c>
      <c r="D145" s="118">
        <f>'Balance sheet'!E146</f>
        <v>0</v>
      </c>
      <c r="E145" s="118">
        <f>'Balance sheet'!F146</f>
        <v>0</v>
      </c>
      <c r="F145" s="118">
        <f>'Balance sheet'!G146</f>
        <v>0</v>
      </c>
      <c r="G145" s="152"/>
      <c r="H145" s="152"/>
      <c r="I145" s="152"/>
      <c r="J145" s="152"/>
      <c r="K145" s="24"/>
      <c r="L145" s="24"/>
      <c r="M145" s="24"/>
      <c r="N145" s="24"/>
      <c r="O145" s="90">
        <f t="shared" si="28"/>
        <v>0</v>
      </c>
      <c r="P145" s="90">
        <f t="shared" si="28"/>
        <v>0</v>
      </c>
      <c r="Q145" s="90">
        <f t="shared" si="28"/>
        <v>0</v>
      </c>
      <c r="R145" s="90">
        <f t="shared" si="28"/>
        <v>0</v>
      </c>
    </row>
    <row r="146" spans="1:18" ht="18.75" customHeight="1" x14ac:dyDescent="0.3">
      <c r="A146" s="153" t="s">
        <v>189</v>
      </c>
      <c r="B146" s="359" t="s">
        <v>196</v>
      </c>
      <c r="C146" s="90">
        <f t="shared" ref="C146:R146" si="29">SUM(C144:C145)</f>
        <v>0</v>
      </c>
      <c r="D146" s="90">
        <f t="shared" si="29"/>
        <v>0</v>
      </c>
      <c r="E146" s="90">
        <f t="shared" si="29"/>
        <v>0</v>
      </c>
      <c r="F146" s="90">
        <f t="shared" si="29"/>
        <v>0</v>
      </c>
      <c r="G146" s="90">
        <f t="shared" si="29"/>
        <v>0</v>
      </c>
      <c r="H146" s="90">
        <f t="shared" si="29"/>
        <v>0</v>
      </c>
      <c r="I146" s="90">
        <f t="shared" si="29"/>
        <v>0</v>
      </c>
      <c r="J146" s="90">
        <f t="shared" si="29"/>
        <v>0</v>
      </c>
      <c r="K146" s="90">
        <f t="shared" si="29"/>
        <v>0</v>
      </c>
      <c r="L146" s="90">
        <f t="shared" si="29"/>
        <v>0</v>
      </c>
      <c r="M146" s="90">
        <f t="shared" si="29"/>
        <v>0</v>
      </c>
      <c r="N146" s="90">
        <f t="shared" si="29"/>
        <v>0</v>
      </c>
      <c r="O146" s="90">
        <f t="shared" si="29"/>
        <v>0</v>
      </c>
      <c r="P146" s="90">
        <f t="shared" si="29"/>
        <v>0</v>
      </c>
      <c r="Q146" s="90">
        <f t="shared" si="29"/>
        <v>0</v>
      </c>
      <c r="R146" s="90">
        <f t="shared" si="29"/>
        <v>0</v>
      </c>
    </row>
    <row r="147" spans="1:18" ht="18.75" customHeight="1" x14ac:dyDescent="0.3">
      <c r="A147" s="153" t="s">
        <v>197</v>
      </c>
      <c r="B147" s="359" t="s">
        <v>198</v>
      </c>
      <c r="C147" s="123"/>
      <c r="D147" s="123"/>
      <c r="E147" s="123"/>
      <c r="F147" s="123"/>
      <c r="G147" s="123"/>
      <c r="H147" s="123"/>
      <c r="I147" s="123"/>
      <c r="J147" s="123"/>
      <c r="K147" s="123"/>
      <c r="L147" s="123"/>
      <c r="M147" s="123"/>
      <c r="N147" s="123"/>
      <c r="O147" s="369"/>
      <c r="P147" s="369"/>
      <c r="Q147" s="369"/>
      <c r="R147" s="369"/>
    </row>
    <row r="148" spans="1:18" ht="18.75" customHeight="1" x14ac:dyDescent="0.3">
      <c r="A148" s="169" t="s">
        <v>199</v>
      </c>
      <c r="B148" s="169" t="s">
        <v>200</v>
      </c>
      <c r="C148" s="118">
        <f>'Balance sheet'!D150</f>
        <v>0</v>
      </c>
      <c r="D148" s="118">
        <f>'Balance sheet'!E150</f>
        <v>0</v>
      </c>
      <c r="E148" s="118">
        <f>'Balance sheet'!F150</f>
        <v>0</v>
      </c>
      <c r="F148" s="118">
        <f>'Balance sheet'!G150</f>
        <v>0</v>
      </c>
      <c r="G148" s="123"/>
      <c r="H148" s="123"/>
      <c r="I148" s="123"/>
      <c r="J148" s="123"/>
      <c r="K148" s="24"/>
      <c r="L148" s="24"/>
      <c r="M148" s="24"/>
      <c r="N148" s="24"/>
      <c r="O148" s="90">
        <f t="shared" ref="O148:R152" si="30">C148-K148</f>
        <v>0</v>
      </c>
      <c r="P148" s="90">
        <f t="shared" si="30"/>
        <v>0</v>
      </c>
      <c r="Q148" s="90">
        <f t="shared" si="30"/>
        <v>0</v>
      </c>
      <c r="R148" s="90">
        <f t="shared" si="30"/>
        <v>0</v>
      </c>
    </row>
    <row r="149" spans="1:18" ht="18.75" customHeight="1" x14ac:dyDescent="0.3">
      <c r="A149" s="169" t="s">
        <v>201</v>
      </c>
      <c r="B149" s="169" t="s">
        <v>202</v>
      </c>
      <c r="C149" s="118">
        <f>'Balance sheet'!D151</f>
        <v>0</v>
      </c>
      <c r="D149" s="118">
        <f>'Balance sheet'!E151</f>
        <v>0</v>
      </c>
      <c r="E149" s="118">
        <f>'Balance sheet'!F151</f>
        <v>0</v>
      </c>
      <c r="F149" s="118">
        <f>'Balance sheet'!G151</f>
        <v>0</v>
      </c>
      <c r="G149" s="123"/>
      <c r="H149" s="123"/>
      <c r="I149" s="123"/>
      <c r="J149" s="123"/>
      <c r="K149" s="24"/>
      <c r="L149" s="24"/>
      <c r="M149" s="24"/>
      <c r="N149" s="24"/>
      <c r="O149" s="90">
        <f t="shared" si="30"/>
        <v>0</v>
      </c>
      <c r="P149" s="90">
        <f t="shared" si="30"/>
        <v>0</v>
      </c>
      <c r="Q149" s="90">
        <f t="shared" si="30"/>
        <v>0</v>
      </c>
      <c r="R149" s="90">
        <f t="shared" si="30"/>
        <v>0</v>
      </c>
    </row>
    <row r="150" spans="1:18" ht="18.75" customHeight="1" x14ac:dyDescent="0.3">
      <c r="A150" s="169" t="s">
        <v>203</v>
      </c>
      <c r="B150" s="169" t="s">
        <v>204</v>
      </c>
      <c r="C150" s="118">
        <f>'Balance sheet'!D152</f>
        <v>0</v>
      </c>
      <c r="D150" s="118">
        <f>'Balance sheet'!E152</f>
        <v>0</v>
      </c>
      <c r="E150" s="118">
        <f>'Balance sheet'!F152</f>
        <v>0</v>
      </c>
      <c r="F150" s="118">
        <f>'Balance sheet'!G152</f>
        <v>0</v>
      </c>
      <c r="G150" s="123"/>
      <c r="H150" s="123"/>
      <c r="I150" s="123"/>
      <c r="J150" s="123"/>
      <c r="K150" s="24"/>
      <c r="L150" s="24"/>
      <c r="M150" s="24"/>
      <c r="N150" s="24"/>
      <c r="O150" s="90">
        <f t="shared" si="30"/>
        <v>0</v>
      </c>
      <c r="P150" s="90">
        <f t="shared" si="30"/>
        <v>0</v>
      </c>
      <c r="Q150" s="90">
        <f t="shared" si="30"/>
        <v>0</v>
      </c>
      <c r="R150" s="90">
        <f t="shared" si="30"/>
        <v>0</v>
      </c>
    </row>
    <row r="151" spans="1:18" ht="18.75" customHeight="1" x14ac:dyDescent="0.3">
      <c r="A151" s="169" t="s">
        <v>205</v>
      </c>
      <c r="B151" s="169" t="s">
        <v>206</v>
      </c>
      <c r="C151" s="118">
        <f>'Balance sheet'!D153</f>
        <v>0</v>
      </c>
      <c r="D151" s="118">
        <f>'Balance sheet'!E153</f>
        <v>0</v>
      </c>
      <c r="E151" s="118">
        <f>'Balance sheet'!F153</f>
        <v>0</v>
      </c>
      <c r="F151" s="118">
        <f>'Balance sheet'!G153</f>
        <v>0</v>
      </c>
      <c r="G151" s="123"/>
      <c r="H151" s="123"/>
      <c r="I151" s="123"/>
      <c r="J151" s="123"/>
      <c r="K151" s="24"/>
      <c r="L151" s="24"/>
      <c r="M151" s="24"/>
      <c r="N151" s="24"/>
      <c r="O151" s="90">
        <f t="shared" si="30"/>
        <v>0</v>
      </c>
      <c r="P151" s="90">
        <f t="shared" si="30"/>
        <v>0</v>
      </c>
      <c r="Q151" s="90">
        <f t="shared" si="30"/>
        <v>0</v>
      </c>
      <c r="R151" s="90">
        <f t="shared" si="30"/>
        <v>0</v>
      </c>
    </row>
    <row r="152" spans="1:18" ht="18.75" customHeight="1" x14ac:dyDescent="0.3">
      <c r="A152" s="169" t="s">
        <v>207</v>
      </c>
      <c r="B152" s="169" t="s">
        <v>720</v>
      </c>
      <c r="C152" s="118">
        <f>'Balance sheet'!D154</f>
        <v>0</v>
      </c>
      <c r="D152" s="118">
        <f>'Balance sheet'!E154</f>
        <v>0</v>
      </c>
      <c r="E152" s="118">
        <f>'Balance sheet'!F154</f>
        <v>0</v>
      </c>
      <c r="F152" s="118">
        <f>'Balance sheet'!G154</f>
        <v>0</v>
      </c>
      <c r="G152" s="123"/>
      <c r="H152" s="123"/>
      <c r="I152" s="123"/>
      <c r="J152" s="123"/>
      <c r="K152" s="24"/>
      <c r="L152" s="24"/>
      <c r="M152" s="24"/>
      <c r="N152" s="24"/>
      <c r="O152" s="90">
        <f t="shared" si="30"/>
        <v>0</v>
      </c>
      <c r="P152" s="90">
        <f t="shared" si="30"/>
        <v>0</v>
      </c>
      <c r="Q152" s="90">
        <f t="shared" si="30"/>
        <v>0</v>
      </c>
      <c r="R152" s="90">
        <f t="shared" si="30"/>
        <v>0</v>
      </c>
    </row>
    <row r="153" spans="1:18" ht="18.75" customHeight="1" x14ac:dyDescent="0.3">
      <c r="A153" s="169" t="s">
        <v>209</v>
      </c>
      <c r="B153" s="169" t="s">
        <v>210</v>
      </c>
      <c r="C153" s="118">
        <f>'Balance sheet'!D155</f>
        <v>0</v>
      </c>
      <c r="D153" s="118">
        <f>'Balance sheet'!E155</f>
        <v>0</v>
      </c>
      <c r="E153" s="118">
        <f>'Balance sheet'!F155</f>
        <v>0</v>
      </c>
      <c r="F153" s="118">
        <f>'Balance sheet'!G155</f>
        <v>0</v>
      </c>
      <c r="G153" s="123"/>
      <c r="H153" s="123"/>
      <c r="I153" s="123"/>
      <c r="J153" s="123"/>
      <c r="K153" s="57"/>
      <c r="L153" s="57"/>
      <c r="M153" s="57"/>
      <c r="N153" s="57"/>
      <c r="O153" s="123">
        <f>C153</f>
        <v>0</v>
      </c>
      <c r="P153" s="123">
        <f>D153</f>
        <v>0</v>
      </c>
      <c r="Q153" s="123">
        <f>E153</f>
        <v>0</v>
      </c>
      <c r="R153" s="123">
        <f>F153</f>
        <v>0</v>
      </c>
    </row>
    <row r="154" spans="1:18" ht="18.75" customHeight="1" x14ac:dyDescent="0.3">
      <c r="A154" s="153" t="s">
        <v>197</v>
      </c>
      <c r="B154" s="359" t="s">
        <v>212</v>
      </c>
      <c r="C154" s="90">
        <f>C148+C149+C150+C151+C152-C153</f>
        <v>0</v>
      </c>
      <c r="D154" s="90">
        <f>D148+D149+D150+D151+D152-D153</f>
        <v>0</v>
      </c>
      <c r="E154" s="90">
        <f>E148+E149+E150+E151+E152-E153</f>
        <v>0</v>
      </c>
      <c r="F154" s="90">
        <f>F148+F149+F150+F151+F152-F153</f>
        <v>0</v>
      </c>
      <c r="G154" s="123"/>
      <c r="H154" s="123"/>
      <c r="I154" s="123"/>
      <c r="J154" s="123"/>
      <c r="K154" s="90">
        <f>SUM(K148:K153)</f>
        <v>0</v>
      </c>
      <c r="L154" s="90">
        <f>SUM(L148:L153)</f>
        <v>0</v>
      </c>
      <c r="M154" s="90">
        <f>SUM(M148:M153)</f>
        <v>0</v>
      </c>
      <c r="N154" s="90">
        <f>SUM(N148:N153)</f>
        <v>0</v>
      </c>
      <c r="O154" s="90">
        <f>O148+O149+O150+O151+O152-O153</f>
        <v>0</v>
      </c>
      <c r="P154" s="90">
        <f>P148+P149+P150+P151+P152-P153</f>
        <v>0</v>
      </c>
      <c r="Q154" s="90">
        <f>Q148+Q149+Q150+Q151+Q152-Q153</f>
        <v>0</v>
      </c>
      <c r="R154" s="90">
        <f>R148+R149+R150+R151+R152-R153</f>
        <v>0</v>
      </c>
    </row>
    <row r="155" spans="1:18" ht="18.75" customHeight="1" x14ac:dyDescent="0.3">
      <c r="A155" s="153" t="s">
        <v>213</v>
      </c>
      <c r="B155" s="359" t="s">
        <v>214</v>
      </c>
      <c r="C155" s="123"/>
      <c r="D155" s="123"/>
      <c r="E155" s="123"/>
      <c r="F155" s="123"/>
      <c r="G155" s="123"/>
      <c r="H155" s="123"/>
      <c r="I155" s="123"/>
      <c r="J155" s="123"/>
      <c r="K155" s="57"/>
      <c r="L155" s="57"/>
      <c r="M155" s="57"/>
      <c r="N155" s="57"/>
      <c r="O155" s="57"/>
      <c r="P155" s="57"/>
      <c r="Q155" s="57"/>
      <c r="R155" s="57"/>
    </row>
    <row r="156" spans="1:18" ht="18.75" customHeight="1" x14ac:dyDescent="0.3">
      <c r="A156" s="169" t="s">
        <v>215</v>
      </c>
      <c r="B156" s="169" t="s">
        <v>1431</v>
      </c>
      <c r="C156" s="118"/>
      <c r="D156" s="118"/>
      <c r="E156" s="118"/>
      <c r="F156" s="118"/>
      <c r="G156" s="123"/>
      <c r="H156" s="123"/>
      <c r="I156" s="123"/>
      <c r="J156" s="123"/>
      <c r="K156" s="57"/>
      <c r="L156" s="57"/>
      <c r="M156" s="57"/>
      <c r="N156" s="57"/>
      <c r="O156" s="57"/>
      <c r="P156" s="57"/>
      <c r="Q156" s="57"/>
      <c r="R156" s="57"/>
    </row>
    <row r="157" spans="1:18" ht="18.75" customHeight="1" x14ac:dyDescent="0.3">
      <c r="A157" s="169" t="s">
        <v>217</v>
      </c>
      <c r="B157" s="191" t="s">
        <v>218</v>
      </c>
      <c r="C157" s="118">
        <f>'Balance sheet'!D160</f>
        <v>0</v>
      </c>
      <c r="D157" s="118">
        <f>'Balance sheet'!E160</f>
        <v>0</v>
      </c>
      <c r="E157" s="118">
        <f>'Balance sheet'!F160</f>
        <v>0</v>
      </c>
      <c r="F157" s="118">
        <f>'Balance sheet'!G160</f>
        <v>0</v>
      </c>
      <c r="G157" s="123"/>
      <c r="H157" s="123"/>
      <c r="I157" s="123"/>
      <c r="J157" s="123"/>
      <c r="K157" s="24"/>
      <c r="L157" s="24"/>
      <c r="M157" s="24"/>
      <c r="N157" s="24"/>
      <c r="O157" s="90">
        <f>C157-K157</f>
        <v>0</v>
      </c>
      <c r="P157" s="90">
        <f>D157-L157</f>
        <v>0</v>
      </c>
      <c r="Q157" s="90">
        <f>E157-M157</f>
        <v>0</v>
      </c>
      <c r="R157" s="90">
        <f>F157-N157</f>
        <v>0</v>
      </c>
    </row>
    <row r="158" spans="1:18" ht="18.75" customHeight="1" x14ac:dyDescent="0.3">
      <c r="A158" s="169" t="s">
        <v>219</v>
      </c>
      <c r="B158" s="367" t="s">
        <v>1432</v>
      </c>
      <c r="C158" s="123"/>
      <c r="D158" s="123"/>
      <c r="E158" s="123"/>
      <c r="F158" s="123"/>
      <c r="G158" s="123"/>
      <c r="H158" s="123"/>
      <c r="I158" s="123"/>
      <c r="J158" s="123"/>
      <c r="K158" s="57"/>
      <c r="L158" s="57"/>
      <c r="M158" s="57"/>
      <c r="N158" s="57"/>
      <c r="O158" s="57"/>
      <c r="P158" s="57"/>
      <c r="Q158" s="57"/>
      <c r="R158" s="57"/>
    </row>
    <row r="159" spans="1:18" ht="18.75" customHeight="1" x14ac:dyDescent="0.3">
      <c r="A159" s="169" t="s">
        <v>221</v>
      </c>
      <c r="B159" s="367" t="s">
        <v>222</v>
      </c>
      <c r="C159" s="118">
        <f>'Balance sheet'!D162</f>
        <v>0</v>
      </c>
      <c r="D159" s="118">
        <f>'Balance sheet'!E162</f>
        <v>0</v>
      </c>
      <c r="E159" s="118">
        <f>'Balance sheet'!F162</f>
        <v>0</v>
      </c>
      <c r="F159" s="118">
        <f>'Balance sheet'!G162</f>
        <v>0</v>
      </c>
      <c r="G159" s="123"/>
      <c r="H159" s="123"/>
      <c r="I159" s="123"/>
      <c r="J159" s="123"/>
      <c r="K159" s="24"/>
      <c r="L159" s="24"/>
      <c r="M159" s="24"/>
      <c r="N159" s="24"/>
      <c r="O159" s="90">
        <f t="shared" ref="O159:R162" si="31">C159-K159</f>
        <v>0</v>
      </c>
      <c r="P159" s="90">
        <f t="shared" si="31"/>
        <v>0</v>
      </c>
      <c r="Q159" s="90">
        <f t="shared" si="31"/>
        <v>0</v>
      </c>
      <c r="R159" s="90">
        <f t="shared" si="31"/>
        <v>0</v>
      </c>
    </row>
    <row r="160" spans="1:18" ht="18.75" customHeight="1" x14ac:dyDescent="0.3">
      <c r="A160" s="169" t="s">
        <v>223</v>
      </c>
      <c r="B160" s="367" t="s">
        <v>224</v>
      </c>
      <c r="C160" s="118">
        <f>'Balance sheet'!D163</f>
        <v>0</v>
      </c>
      <c r="D160" s="118">
        <f>'Balance sheet'!E163</f>
        <v>0</v>
      </c>
      <c r="E160" s="118">
        <f>'Balance sheet'!F163</f>
        <v>0</v>
      </c>
      <c r="F160" s="118">
        <f>'Balance sheet'!G163</f>
        <v>0</v>
      </c>
      <c r="G160" s="123"/>
      <c r="H160" s="123"/>
      <c r="I160" s="123"/>
      <c r="J160" s="123"/>
      <c r="K160" s="24"/>
      <c r="L160" s="24"/>
      <c r="M160" s="24"/>
      <c r="N160" s="24"/>
      <c r="O160" s="90">
        <f t="shared" si="31"/>
        <v>0</v>
      </c>
      <c r="P160" s="90">
        <f t="shared" si="31"/>
        <v>0</v>
      </c>
      <c r="Q160" s="90">
        <f t="shared" si="31"/>
        <v>0</v>
      </c>
      <c r="R160" s="90">
        <f t="shared" si="31"/>
        <v>0</v>
      </c>
    </row>
    <row r="161" spans="1:18" ht="18.75" customHeight="1" x14ac:dyDescent="0.3">
      <c r="A161" s="169" t="s">
        <v>219</v>
      </c>
      <c r="B161" s="367" t="s">
        <v>1433</v>
      </c>
      <c r="C161" s="90">
        <f>SUM(C159:C160)</f>
        <v>0</v>
      </c>
      <c r="D161" s="90">
        <f>SUM(D159:D160)</f>
        <v>0</v>
      </c>
      <c r="E161" s="90">
        <f>SUM(E159:E160)</f>
        <v>0</v>
      </c>
      <c r="F161" s="90">
        <f>SUM(F159:F160)</f>
        <v>0</v>
      </c>
      <c r="G161" s="123"/>
      <c r="H161" s="123"/>
      <c r="I161" s="123"/>
      <c r="J161" s="123"/>
      <c r="K161" s="90">
        <f>SUM(K159:K160)</f>
        <v>0</v>
      </c>
      <c r="L161" s="90">
        <f>SUM(L159:L160)</f>
        <v>0</v>
      </c>
      <c r="M161" s="90">
        <f>SUM(M159:M160)</f>
        <v>0</v>
      </c>
      <c r="N161" s="90">
        <f>SUM(N159:N160)</f>
        <v>0</v>
      </c>
      <c r="O161" s="90">
        <f t="shared" si="31"/>
        <v>0</v>
      </c>
      <c r="P161" s="90">
        <f t="shared" si="31"/>
        <v>0</v>
      </c>
      <c r="Q161" s="90">
        <f t="shared" si="31"/>
        <v>0</v>
      </c>
      <c r="R161" s="90">
        <f t="shared" si="31"/>
        <v>0</v>
      </c>
    </row>
    <row r="162" spans="1:18" ht="18.75" customHeight="1" x14ac:dyDescent="0.3">
      <c r="A162" s="169" t="s">
        <v>215</v>
      </c>
      <c r="B162" s="361" t="s">
        <v>225</v>
      </c>
      <c r="C162" s="90">
        <f>C157+C161</f>
        <v>0</v>
      </c>
      <c r="D162" s="90">
        <f>D157+D161</f>
        <v>0</v>
      </c>
      <c r="E162" s="90">
        <f>E157+E161</f>
        <v>0</v>
      </c>
      <c r="F162" s="90">
        <f>F157+F161</f>
        <v>0</v>
      </c>
      <c r="G162" s="123"/>
      <c r="H162" s="123"/>
      <c r="I162" s="123"/>
      <c r="J162" s="123"/>
      <c r="K162" s="90">
        <f>K157+K161</f>
        <v>0</v>
      </c>
      <c r="L162" s="90">
        <f>L157+L161</f>
        <v>0</v>
      </c>
      <c r="M162" s="90">
        <f>M157+M161</f>
        <v>0</v>
      </c>
      <c r="N162" s="90">
        <f>N157+N161</f>
        <v>0</v>
      </c>
      <c r="O162" s="90">
        <f t="shared" si="31"/>
        <v>0</v>
      </c>
      <c r="P162" s="90">
        <f t="shared" si="31"/>
        <v>0</v>
      </c>
      <c r="Q162" s="90">
        <f t="shared" si="31"/>
        <v>0</v>
      </c>
      <c r="R162" s="90">
        <f t="shared" si="31"/>
        <v>0</v>
      </c>
    </row>
    <row r="163" spans="1:18" ht="18.75" customHeight="1" x14ac:dyDescent="0.3">
      <c r="A163" s="169" t="s">
        <v>226</v>
      </c>
      <c r="B163" s="169" t="s">
        <v>227</v>
      </c>
      <c r="C163" s="118">
        <f>'Balance sheet'!D165</f>
        <v>0</v>
      </c>
      <c r="D163" s="118">
        <f>'Balance sheet'!E165</f>
        <v>0</v>
      </c>
      <c r="E163" s="118">
        <f>'Balance sheet'!F165</f>
        <v>0</v>
      </c>
      <c r="F163" s="118">
        <f>'Balance sheet'!G165</f>
        <v>0</v>
      </c>
      <c r="G163" s="123"/>
      <c r="H163" s="123"/>
      <c r="I163" s="123"/>
      <c r="J163" s="123"/>
      <c r="K163" s="123"/>
      <c r="L163" s="123"/>
      <c r="M163" s="123"/>
      <c r="N163" s="123"/>
      <c r="O163" s="183">
        <f t="shared" ref="O163:R164" si="32">C163</f>
        <v>0</v>
      </c>
      <c r="P163" s="183">
        <f t="shared" si="32"/>
        <v>0</v>
      </c>
      <c r="Q163" s="183">
        <f t="shared" si="32"/>
        <v>0</v>
      </c>
      <c r="R163" s="183">
        <f t="shared" si="32"/>
        <v>0</v>
      </c>
    </row>
    <row r="164" spans="1:18" ht="18.75" customHeight="1" x14ac:dyDescent="0.3">
      <c r="A164" s="169" t="s">
        <v>228</v>
      </c>
      <c r="B164" s="169" t="s">
        <v>229</v>
      </c>
      <c r="C164" s="118">
        <f>'Balance sheet'!D166</f>
        <v>0</v>
      </c>
      <c r="D164" s="118">
        <f>'Balance sheet'!E166</f>
        <v>0</v>
      </c>
      <c r="E164" s="118">
        <f>'Balance sheet'!F166</f>
        <v>0</v>
      </c>
      <c r="F164" s="118">
        <f>'Balance sheet'!G166</f>
        <v>0</v>
      </c>
      <c r="G164" s="123"/>
      <c r="H164" s="123"/>
      <c r="I164" s="123"/>
      <c r="J164" s="123"/>
      <c r="K164" s="123"/>
      <c r="L164" s="123"/>
      <c r="M164" s="123"/>
      <c r="N164" s="123"/>
      <c r="O164" s="183">
        <f t="shared" si="32"/>
        <v>0</v>
      </c>
      <c r="P164" s="183">
        <f t="shared" si="32"/>
        <v>0</v>
      </c>
      <c r="Q164" s="183">
        <f t="shared" si="32"/>
        <v>0</v>
      </c>
      <c r="R164" s="183">
        <f t="shared" si="32"/>
        <v>0</v>
      </c>
    </row>
    <row r="165" spans="1:18" ht="18.75" customHeight="1" x14ac:dyDescent="0.3">
      <c r="A165" s="169" t="s">
        <v>230</v>
      </c>
      <c r="B165" s="169" t="s">
        <v>1434</v>
      </c>
      <c r="C165" s="118">
        <f>'Balance sheet'!D167</f>
        <v>0</v>
      </c>
      <c r="D165" s="118">
        <f>'Balance sheet'!E167</f>
        <v>0</v>
      </c>
      <c r="E165" s="118">
        <f>'Balance sheet'!F167</f>
        <v>0</v>
      </c>
      <c r="F165" s="118">
        <f>'Balance sheet'!G167</f>
        <v>0</v>
      </c>
      <c r="G165" s="24"/>
      <c r="H165" s="24"/>
      <c r="I165" s="24"/>
      <c r="J165" s="24"/>
      <c r="K165" s="24"/>
      <c r="L165" s="24"/>
      <c r="M165" s="24"/>
      <c r="N165" s="24"/>
      <c r="O165" s="90">
        <f>C165-K165</f>
        <v>0</v>
      </c>
      <c r="P165" s="90">
        <f>D165-L165</f>
        <v>0</v>
      </c>
      <c r="Q165" s="90">
        <f>E165-M165</f>
        <v>0</v>
      </c>
      <c r="R165" s="90">
        <f>F165-N165</f>
        <v>0</v>
      </c>
    </row>
    <row r="166" spans="1:18" ht="18.75" customHeight="1" x14ac:dyDescent="0.3">
      <c r="A166" s="169" t="s">
        <v>232</v>
      </c>
      <c r="B166" s="169" t="s">
        <v>233</v>
      </c>
      <c r="C166" s="118">
        <f>'Balance sheet'!D168</f>
        <v>0</v>
      </c>
      <c r="D166" s="118">
        <f>'Balance sheet'!E168</f>
        <v>0</v>
      </c>
      <c r="E166" s="118">
        <f>'Balance sheet'!F168</f>
        <v>0</v>
      </c>
      <c r="F166" s="118">
        <f>'Balance sheet'!G168</f>
        <v>0</v>
      </c>
      <c r="G166" s="123"/>
      <c r="H166" s="123"/>
      <c r="I166" s="123"/>
      <c r="J166" s="123"/>
      <c r="K166" s="123"/>
      <c r="L166" s="123"/>
      <c r="M166" s="123"/>
      <c r="N166" s="123"/>
      <c r="O166" s="183">
        <f>C166</f>
        <v>0</v>
      </c>
      <c r="P166" s="183">
        <f>D166</f>
        <v>0</v>
      </c>
      <c r="Q166" s="183">
        <f>E166</f>
        <v>0</v>
      </c>
      <c r="R166" s="183">
        <f>F166</f>
        <v>0</v>
      </c>
    </row>
    <row r="167" spans="1:18" ht="18.75" customHeight="1" x14ac:dyDescent="0.3">
      <c r="A167" s="169" t="s">
        <v>234</v>
      </c>
      <c r="B167" s="169" t="s">
        <v>235</v>
      </c>
      <c r="C167" s="118">
        <f>'Balance sheet'!D169</f>
        <v>0</v>
      </c>
      <c r="D167" s="118">
        <f>'Balance sheet'!E169</f>
        <v>0</v>
      </c>
      <c r="E167" s="118">
        <f>'Balance sheet'!F169</f>
        <v>0</v>
      </c>
      <c r="F167" s="118">
        <f>'Balance sheet'!G169</f>
        <v>0</v>
      </c>
      <c r="G167" s="57"/>
      <c r="H167" s="57"/>
      <c r="I167" s="57"/>
      <c r="J167" s="57"/>
      <c r="K167" s="24"/>
      <c r="L167" s="24"/>
      <c r="M167" s="24"/>
      <c r="N167" s="24"/>
      <c r="O167" s="90">
        <f t="shared" ref="O167:R168" si="33">C167-K167</f>
        <v>0</v>
      </c>
      <c r="P167" s="90">
        <f t="shared" si="33"/>
        <v>0</v>
      </c>
      <c r="Q167" s="90">
        <f t="shared" si="33"/>
        <v>0</v>
      </c>
      <c r="R167" s="90">
        <f t="shared" si="33"/>
        <v>0</v>
      </c>
    </row>
    <row r="168" spans="1:18" ht="18.75" customHeight="1" x14ac:dyDescent="0.3">
      <c r="A168" s="169" t="s">
        <v>236</v>
      </c>
      <c r="B168" s="169" t="s">
        <v>237</v>
      </c>
      <c r="C168" s="118">
        <f>'Balance sheet'!D170</f>
        <v>0</v>
      </c>
      <c r="D168" s="118">
        <f>'Balance sheet'!E170</f>
        <v>0</v>
      </c>
      <c r="E168" s="118">
        <f>'Balance sheet'!F170</f>
        <v>0</v>
      </c>
      <c r="F168" s="118">
        <f>'Balance sheet'!G170</f>
        <v>0</v>
      </c>
      <c r="G168" s="57"/>
      <c r="H168" s="57"/>
      <c r="I168" s="57"/>
      <c r="J168" s="57"/>
      <c r="K168" s="24"/>
      <c r="L168" s="24"/>
      <c r="M168" s="24"/>
      <c r="N168" s="24"/>
      <c r="O168" s="90">
        <f t="shared" si="33"/>
        <v>0</v>
      </c>
      <c r="P168" s="90">
        <f t="shared" si="33"/>
        <v>0</v>
      </c>
      <c r="Q168" s="90">
        <f t="shared" si="33"/>
        <v>0</v>
      </c>
      <c r="R168" s="90">
        <f t="shared" si="33"/>
        <v>0</v>
      </c>
    </row>
    <row r="169" spans="1:18" ht="18.75" customHeight="1" x14ac:dyDescent="0.3">
      <c r="A169" s="153" t="s">
        <v>213</v>
      </c>
      <c r="B169" s="359" t="s">
        <v>240</v>
      </c>
      <c r="C169" s="90">
        <f>C162+C163+C164+C165+C166+C167+C168</f>
        <v>0</v>
      </c>
      <c r="D169" s="90">
        <f>D162+D163+D164+D165+D166+D167+D168</f>
        <v>0</v>
      </c>
      <c r="E169" s="90">
        <f>E162+E163+E164+E165+E166+E167+E168</f>
        <v>0</v>
      </c>
      <c r="F169" s="90">
        <f>F162+F163+F164+F165+F166+F167+F168</f>
        <v>0</v>
      </c>
      <c r="G169" s="372">
        <f>G165</f>
        <v>0</v>
      </c>
      <c r="H169" s="372">
        <f>H165</f>
        <v>0</v>
      </c>
      <c r="I169" s="372">
        <f>I165</f>
        <v>0</v>
      </c>
      <c r="J169" s="372">
        <f>J165</f>
        <v>0</v>
      </c>
      <c r="K169" s="211">
        <f>K165+K167+K162+K168</f>
        <v>0</v>
      </c>
      <c r="L169" s="211">
        <f>L165+L167+L162+L168</f>
        <v>0</v>
      </c>
      <c r="M169" s="211">
        <f>M165+M167+M162+M168</f>
        <v>0</v>
      </c>
      <c r="N169" s="211">
        <f>N165+N167+N162+N168</f>
        <v>0</v>
      </c>
      <c r="O169" s="90">
        <f>SUM(O162:O168)</f>
        <v>0</v>
      </c>
      <c r="P169" s="90">
        <f>SUM(P162:P168)</f>
        <v>0</v>
      </c>
      <c r="Q169" s="90">
        <f>SUM(Q162:Q168)</f>
        <v>0</v>
      </c>
      <c r="R169" s="90">
        <f>SUM(R162:R168)</f>
        <v>0</v>
      </c>
    </row>
    <row r="170" spans="1:18" ht="18.75" customHeight="1" x14ac:dyDescent="0.3">
      <c r="A170" s="153" t="s">
        <v>241</v>
      </c>
      <c r="B170" s="359" t="s">
        <v>242</v>
      </c>
      <c r="C170" s="90">
        <f>C18+C21+C83+C133+C142+C146+C154+C169</f>
        <v>0</v>
      </c>
      <c r="D170" s="90">
        <f>D18+D21+D83+D133+D142+D146+D154+D169</f>
        <v>0</v>
      </c>
      <c r="E170" s="90">
        <f>E18+E21+E83+E133+E142+E146+E154+E169</f>
        <v>0</v>
      </c>
      <c r="F170" s="90">
        <f>F18+F21+F83+F133+F142+F146+F154+F169</f>
        <v>0</v>
      </c>
      <c r="G170" s="211">
        <f>G18+G21+G83+G133+G142+G146+G169</f>
        <v>0</v>
      </c>
      <c r="H170" s="211">
        <f>H18+H21+H83+H133+H142+H146+H169</f>
        <v>0</v>
      </c>
      <c r="I170" s="211">
        <f>I18+I21+I83+I133+I142+I146+I169</f>
        <v>0</v>
      </c>
      <c r="J170" s="211">
        <f>J18+J21+J83+J133+J142+J146+J169</f>
        <v>0</v>
      </c>
      <c r="K170" s="211">
        <f>K83+K133+K154+K146+K169+K142</f>
        <v>0</v>
      </c>
      <c r="L170" s="211">
        <f>L83+L133+L154+L146+L169+L142</f>
        <v>0</v>
      </c>
      <c r="M170" s="211">
        <f>M83+M133+M154+M146+M169+M142</f>
        <v>0</v>
      </c>
      <c r="N170" s="211">
        <f>N83+N133+N154+N146+N169+N142</f>
        <v>0</v>
      </c>
      <c r="O170" s="90">
        <f>O18+O21+O83+O133+O142+O146+O154+O169</f>
        <v>0</v>
      </c>
      <c r="P170" s="90">
        <f>P18+P21+P83+P133+P142+P146+P154+P169</f>
        <v>0</v>
      </c>
      <c r="Q170" s="90">
        <f>Q18+Q21+Q83+Q133+Q142+Q146+Q154+Q169</f>
        <v>0</v>
      </c>
      <c r="R170" s="90">
        <f>R18+R21+R83+R133+R142+R146+R154+R169</f>
        <v>0</v>
      </c>
    </row>
    <row r="171" spans="1:18" ht="27" customHeight="1" x14ac:dyDescent="0.3">
      <c r="A171" s="373" t="s">
        <v>243</v>
      </c>
      <c r="B171" s="86"/>
      <c r="C171" s="609" t="s">
        <v>1422</v>
      </c>
      <c r="D171" s="617"/>
      <c r="E171" s="617"/>
      <c r="F171" s="618"/>
      <c r="G171" s="609" t="s">
        <v>1423</v>
      </c>
      <c r="H171" s="617"/>
      <c r="I171" s="617"/>
      <c r="J171" s="618"/>
      <c r="K171" s="609" t="s">
        <v>1424</v>
      </c>
      <c r="L171" s="617"/>
      <c r="M171" s="617"/>
      <c r="N171" s="618"/>
      <c r="O171" s="609" t="s">
        <v>1425</v>
      </c>
      <c r="P171" s="617"/>
      <c r="Q171" s="617"/>
      <c r="R171" s="618"/>
    </row>
    <row r="172" spans="1:18" ht="16.5" customHeight="1" x14ac:dyDescent="0.3">
      <c r="A172" s="373" t="s">
        <v>13</v>
      </c>
      <c r="B172" s="86"/>
      <c r="C172" s="609" t="s">
        <v>10</v>
      </c>
      <c r="D172" s="618"/>
      <c r="E172" s="609" t="s">
        <v>619</v>
      </c>
      <c r="F172" s="618"/>
      <c r="G172" s="609" t="s">
        <v>10</v>
      </c>
      <c r="H172" s="618"/>
      <c r="I172" s="609" t="s">
        <v>619</v>
      </c>
      <c r="J172" s="618"/>
      <c r="K172" s="609" t="s">
        <v>10</v>
      </c>
      <c r="L172" s="618"/>
      <c r="M172" s="609" t="s">
        <v>619</v>
      </c>
      <c r="N172" s="618"/>
      <c r="O172" s="609" t="s">
        <v>10</v>
      </c>
      <c r="P172" s="618"/>
      <c r="Q172" s="609" t="s">
        <v>619</v>
      </c>
      <c r="R172" s="618"/>
    </row>
    <row r="173" spans="1:18" ht="16.5" customHeight="1" x14ac:dyDescent="0.3">
      <c r="A173" s="86" t="s">
        <v>18</v>
      </c>
      <c r="B173" s="86"/>
      <c r="C173" s="86" t="s">
        <v>15</v>
      </c>
      <c r="D173" s="86" t="s">
        <v>1426</v>
      </c>
      <c r="E173" s="86" t="s">
        <v>15</v>
      </c>
      <c r="F173" s="86" t="s">
        <v>1426</v>
      </c>
      <c r="G173" s="86" t="s">
        <v>15</v>
      </c>
      <c r="H173" s="86" t="s">
        <v>1426</v>
      </c>
      <c r="I173" s="86" t="s">
        <v>15</v>
      </c>
      <c r="J173" s="86" t="s">
        <v>1426</v>
      </c>
      <c r="K173" s="86" t="s">
        <v>15</v>
      </c>
      <c r="L173" s="86" t="s">
        <v>1426</v>
      </c>
      <c r="M173" s="86" t="s">
        <v>15</v>
      </c>
      <c r="N173" s="86" t="s">
        <v>1426</v>
      </c>
      <c r="O173" s="86" t="s">
        <v>15</v>
      </c>
      <c r="P173" s="86" t="s">
        <v>1426</v>
      </c>
      <c r="Q173" s="86" t="s">
        <v>15</v>
      </c>
      <c r="R173" s="86" t="s">
        <v>1426</v>
      </c>
    </row>
    <row r="174" spans="1:18" ht="18.75" customHeight="1" x14ac:dyDescent="0.3">
      <c r="A174" s="153" t="s">
        <v>244</v>
      </c>
      <c r="B174" s="359" t="s">
        <v>245</v>
      </c>
      <c r="C174" s="123"/>
      <c r="D174" s="123"/>
      <c r="E174" s="123"/>
      <c r="F174" s="123"/>
      <c r="G174" s="123"/>
      <c r="H174" s="123"/>
      <c r="I174" s="123"/>
      <c r="J174" s="123"/>
      <c r="K174" s="123"/>
      <c r="L174" s="123"/>
      <c r="M174" s="123"/>
      <c r="N174" s="123"/>
      <c r="O174" s="362"/>
      <c r="P174" s="362"/>
      <c r="Q174" s="362"/>
      <c r="R174" s="362"/>
    </row>
    <row r="175" spans="1:18" ht="18.75" customHeight="1" x14ac:dyDescent="0.3">
      <c r="A175" s="169" t="s">
        <v>246</v>
      </c>
      <c r="B175" s="169" t="s">
        <v>247</v>
      </c>
      <c r="C175" s="123"/>
      <c r="D175" s="123"/>
      <c r="E175" s="123"/>
      <c r="F175" s="123"/>
      <c r="G175" s="123"/>
      <c r="H175" s="123"/>
      <c r="I175" s="123"/>
      <c r="J175" s="123"/>
      <c r="K175" s="123"/>
      <c r="L175" s="123"/>
      <c r="M175" s="123"/>
      <c r="N175" s="123"/>
      <c r="O175" s="362"/>
      <c r="P175" s="362"/>
      <c r="Q175" s="362"/>
      <c r="R175" s="362"/>
    </row>
    <row r="176" spans="1:18" ht="18.75" customHeight="1" x14ac:dyDescent="0.3">
      <c r="A176" s="169" t="s">
        <v>248</v>
      </c>
      <c r="B176" s="191" t="s">
        <v>62</v>
      </c>
      <c r="C176" s="118">
        <f>'Balance sheet'!D179</f>
        <v>0</v>
      </c>
      <c r="D176" s="118">
        <f>'Balance sheet'!E179</f>
        <v>0</v>
      </c>
      <c r="E176" s="118">
        <f>'Balance sheet'!F179</f>
        <v>0</v>
      </c>
      <c r="F176" s="118">
        <f>'Balance sheet'!G179</f>
        <v>0</v>
      </c>
      <c r="G176" s="24"/>
      <c r="H176" s="24"/>
      <c r="I176" s="24"/>
      <c r="J176" s="24"/>
      <c r="K176" s="123"/>
      <c r="L176" s="123"/>
      <c r="M176" s="123"/>
      <c r="N176" s="123"/>
      <c r="O176" s="90">
        <f t="shared" ref="O176:O182" si="34">C176-G176</f>
        <v>0</v>
      </c>
      <c r="P176" s="90">
        <f t="shared" ref="P176:P182" si="35">D176-H176-L176</f>
        <v>0</v>
      </c>
      <c r="Q176" s="90">
        <f t="shared" ref="Q176:R182" si="36">E176-I176</f>
        <v>0</v>
      </c>
      <c r="R176" s="90">
        <f t="shared" si="36"/>
        <v>0</v>
      </c>
    </row>
    <row r="177" spans="1:18" ht="18.75" customHeight="1" x14ac:dyDescent="0.3">
      <c r="A177" s="169" t="s">
        <v>249</v>
      </c>
      <c r="B177" s="191" t="s">
        <v>41</v>
      </c>
      <c r="C177" s="118">
        <f>'Balance sheet'!D180</f>
        <v>0</v>
      </c>
      <c r="D177" s="118">
        <f>'Balance sheet'!E180</f>
        <v>0</v>
      </c>
      <c r="E177" s="118">
        <f>'Balance sheet'!F180</f>
        <v>0</v>
      </c>
      <c r="F177" s="118">
        <f>'Balance sheet'!G180</f>
        <v>0</v>
      </c>
      <c r="G177" s="24"/>
      <c r="H177" s="24"/>
      <c r="I177" s="24"/>
      <c r="J177" s="24"/>
      <c r="K177" s="123"/>
      <c r="L177" s="123"/>
      <c r="M177" s="123"/>
      <c r="N177" s="123"/>
      <c r="O177" s="90">
        <f t="shared" si="34"/>
        <v>0</v>
      </c>
      <c r="P177" s="90">
        <f t="shared" si="35"/>
        <v>0</v>
      </c>
      <c r="Q177" s="90">
        <f t="shared" si="36"/>
        <v>0</v>
      </c>
      <c r="R177" s="90">
        <f t="shared" si="36"/>
        <v>0</v>
      </c>
    </row>
    <row r="178" spans="1:18" ht="18.75" customHeight="1" x14ac:dyDescent="0.3">
      <c r="A178" s="169" t="s">
        <v>250</v>
      </c>
      <c r="B178" s="191" t="s">
        <v>51</v>
      </c>
      <c r="C178" s="118">
        <f>'Balance sheet'!D181</f>
        <v>0</v>
      </c>
      <c r="D178" s="118">
        <f>'Balance sheet'!E181</f>
        <v>0</v>
      </c>
      <c r="E178" s="118">
        <f>'Balance sheet'!F181</f>
        <v>0</v>
      </c>
      <c r="F178" s="118">
        <f>'Balance sheet'!G181</f>
        <v>0</v>
      </c>
      <c r="G178" s="24"/>
      <c r="H178" s="24"/>
      <c r="I178" s="24"/>
      <c r="J178" s="24"/>
      <c r="K178" s="123"/>
      <c r="L178" s="123"/>
      <c r="M178" s="123"/>
      <c r="N178" s="123"/>
      <c r="O178" s="90">
        <f t="shared" si="34"/>
        <v>0</v>
      </c>
      <c r="P178" s="90">
        <f t="shared" si="35"/>
        <v>0</v>
      </c>
      <c r="Q178" s="90">
        <f t="shared" si="36"/>
        <v>0</v>
      </c>
      <c r="R178" s="90">
        <f t="shared" si="36"/>
        <v>0</v>
      </c>
    </row>
    <row r="179" spans="1:18" ht="18.75" customHeight="1" x14ac:dyDescent="0.3">
      <c r="A179" s="169" t="s">
        <v>251</v>
      </c>
      <c r="B179" s="191" t="s">
        <v>53</v>
      </c>
      <c r="C179" s="118">
        <f>'Balance sheet'!D182</f>
        <v>0</v>
      </c>
      <c r="D179" s="118">
        <f>'Balance sheet'!E182</f>
        <v>0</v>
      </c>
      <c r="E179" s="118">
        <f>'Balance sheet'!F182</f>
        <v>0</v>
      </c>
      <c r="F179" s="118">
        <f>'Balance sheet'!G182</f>
        <v>0</v>
      </c>
      <c r="G179" s="24"/>
      <c r="H179" s="24"/>
      <c r="I179" s="24"/>
      <c r="J179" s="24"/>
      <c r="K179" s="123"/>
      <c r="L179" s="123"/>
      <c r="M179" s="123"/>
      <c r="N179" s="123"/>
      <c r="O179" s="90">
        <f t="shared" si="34"/>
        <v>0</v>
      </c>
      <c r="P179" s="90">
        <f t="shared" si="35"/>
        <v>0</v>
      </c>
      <c r="Q179" s="90">
        <f t="shared" si="36"/>
        <v>0</v>
      </c>
      <c r="R179" s="90">
        <f t="shared" si="36"/>
        <v>0</v>
      </c>
    </row>
    <row r="180" spans="1:18" ht="18.75" customHeight="1" x14ac:dyDescent="0.3">
      <c r="A180" s="169" t="s">
        <v>252</v>
      </c>
      <c r="B180" s="191" t="s">
        <v>55</v>
      </c>
      <c r="C180" s="118">
        <f>'Balance sheet'!D183</f>
        <v>0</v>
      </c>
      <c r="D180" s="118">
        <f>'Balance sheet'!E183</f>
        <v>0</v>
      </c>
      <c r="E180" s="118">
        <f>'Balance sheet'!F183</f>
        <v>0</v>
      </c>
      <c r="F180" s="118">
        <f>'Balance sheet'!G183</f>
        <v>0</v>
      </c>
      <c r="G180" s="24"/>
      <c r="H180" s="24"/>
      <c r="I180" s="24"/>
      <c r="J180" s="24"/>
      <c r="K180" s="123"/>
      <c r="L180" s="123"/>
      <c r="M180" s="123"/>
      <c r="N180" s="123"/>
      <c r="O180" s="90">
        <f t="shared" si="34"/>
        <v>0</v>
      </c>
      <c r="P180" s="90">
        <f t="shared" si="35"/>
        <v>0</v>
      </c>
      <c r="Q180" s="90">
        <f t="shared" si="36"/>
        <v>0</v>
      </c>
      <c r="R180" s="90">
        <f t="shared" si="36"/>
        <v>0</v>
      </c>
    </row>
    <row r="181" spans="1:18" ht="18.75" customHeight="1" x14ac:dyDescent="0.3">
      <c r="A181" s="169" t="s">
        <v>253</v>
      </c>
      <c r="B181" s="191" t="s">
        <v>132</v>
      </c>
      <c r="C181" s="118">
        <f>'Balance sheet'!D184</f>
        <v>0</v>
      </c>
      <c r="D181" s="118">
        <f>'Balance sheet'!E184</f>
        <v>0</v>
      </c>
      <c r="E181" s="118">
        <f>'Balance sheet'!F184</f>
        <v>0</v>
      </c>
      <c r="F181" s="118">
        <f>'Balance sheet'!G184</f>
        <v>0</v>
      </c>
      <c r="G181" s="24"/>
      <c r="H181" s="24"/>
      <c r="I181" s="24"/>
      <c r="J181" s="24"/>
      <c r="K181" s="123"/>
      <c r="L181" s="123"/>
      <c r="M181" s="123"/>
      <c r="N181" s="123"/>
      <c r="O181" s="90">
        <f t="shared" si="34"/>
        <v>0</v>
      </c>
      <c r="P181" s="90">
        <f t="shared" si="35"/>
        <v>0</v>
      </c>
      <c r="Q181" s="90">
        <f t="shared" si="36"/>
        <v>0</v>
      </c>
      <c r="R181" s="90">
        <f t="shared" si="36"/>
        <v>0</v>
      </c>
    </row>
    <row r="182" spans="1:18" ht="18.75" customHeight="1" x14ac:dyDescent="0.3">
      <c r="A182" s="169" t="s">
        <v>254</v>
      </c>
      <c r="B182" s="191" t="s">
        <v>134</v>
      </c>
      <c r="C182" s="118">
        <f>'Balance sheet'!D185</f>
        <v>0</v>
      </c>
      <c r="D182" s="118">
        <f>'Balance sheet'!E185</f>
        <v>0</v>
      </c>
      <c r="E182" s="118">
        <f>'Balance sheet'!F185</f>
        <v>0</v>
      </c>
      <c r="F182" s="118">
        <f>'Balance sheet'!G185</f>
        <v>0</v>
      </c>
      <c r="G182" s="24"/>
      <c r="H182" s="24"/>
      <c r="I182" s="24"/>
      <c r="J182" s="24"/>
      <c r="K182" s="123"/>
      <c r="L182" s="123"/>
      <c r="M182" s="123"/>
      <c r="N182" s="123"/>
      <c r="O182" s="90">
        <f t="shared" si="34"/>
        <v>0</v>
      </c>
      <c r="P182" s="90">
        <f t="shared" si="35"/>
        <v>0</v>
      </c>
      <c r="Q182" s="90">
        <f t="shared" si="36"/>
        <v>0</v>
      </c>
      <c r="R182" s="90">
        <f t="shared" si="36"/>
        <v>0</v>
      </c>
    </row>
    <row r="183" spans="1:18" ht="18.75" customHeight="1" x14ac:dyDescent="0.3">
      <c r="A183" s="169" t="s">
        <v>246</v>
      </c>
      <c r="B183" s="361" t="s">
        <v>255</v>
      </c>
      <c r="C183" s="90">
        <f t="shared" ref="C183:J183" si="37">SUM(C176:C182)</f>
        <v>0</v>
      </c>
      <c r="D183" s="90">
        <f t="shared" si="37"/>
        <v>0</v>
      </c>
      <c r="E183" s="90">
        <f t="shared" si="37"/>
        <v>0</v>
      </c>
      <c r="F183" s="90">
        <f t="shared" si="37"/>
        <v>0</v>
      </c>
      <c r="G183" s="90">
        <f t="shared" si="37"/>
        <v>0</v>
      </c>
      <c r="H183" s="90">
        <f t="shared" si="37"/>
        <v>0</v>
      </c>
      <c r="I183" s="90">
        <f t="shared" si="37"/>
        <v>0</v>
      </c>
      <c r="J183" s="90">
        <f t="shared" si="37"/>
        <v>0</v>
      </c>
      <c r="K183" s="123"/>
      <c r="L183" s="123"/>
      <c r="M183" s="123"/>
      <c r="N183" s="123"/>
      <c r="O183" s="90">
        <f>SUM(O176:O182)</f>
        <v>0</v>
      </c>
      <c r="P183" s="90">
        <f>SUM(P176:P182)</f>
        <v>0</v>
      </c>
      <c r="Q183" s="90">
        <f>SUM(Q176:Q182)</f>
        <v>0</v>
      </c>
      <c r="R183" s="90">
        <f>SUM(R176:R182)</f>
        <v>0</v>
      </c>
    </row>
    <row r="184" spans="1:18" ht="18.75" customHeight="1" x14ac:dyDescent="0.3">
      <c r="A184" s="169" t="s">
        <v>256</v>
      </c>
      <c r="B184" s="153" t="s">
        <v>460</v>
      </c>
      <c r="C184" s="123"/>
      <c r="D184" s="123"/>
      <c r="E184" s="123"/>
      <c r="F184" s="123"/>
      <c r="G184" s="123"/>
      <c r="H184" s="123"/>
      <c r="I184" s="123"/>
      <c r="J184" s="123"/>
      <c r="K184" s="123"/>
      <c r="L184" s="123"/>
      <c r="M184" s="123"/>
      <c r="N184" s="123"/>
      <c r="O184" s="374"/>
      <c r="P184" s="374"/>
      <c r="Q184" s="374"/>
      <c r="R184" s="374"/>
    </row>
    <row r="185" spans="1:18" ht="18.75" customHeight="1" x14ac:dyDescent="0.3">
      <c r="A185" s="169" t="s">
        <v>258</v>
      </c>
      <c r="B185" s="191" t="s">
        <v>62</v>
      </c>
      <c r="C185" s="118">
        <f>'Balance sheet'!D188</f>
        <v>0</v>
      </c>
      <c r="D185" s="118">
        <f>'Balance sheet'!E188</f>
        <v>0</v>
      </c>
      <c r="E185" s="118">
        <f>'Balance sheet'!F188</f>
        <v>0</v>
      </c>
      <c r="F185" s="118">
        <f>'Balance sheet'!G188</f>
        <v>0</v>
      </c>
      <c r="G185" s="24"/>
      <c r="H185" s="24"/>
      <c r="I185" s="24"/>
      <c r="J185" s="24"/>
      <c r="K185" s="123"/>
      <c r="L185" s="123"/>
      <c r="M185" s="123"/>
      <c r="N185" s="123"/>
      <c r="O185" s="90">
        <f t="shared" ref="O185:R191" si="38">C185-G185</f>
        <v>0</v>
      </c>
      <c r="P185" s="90">
        <f t="shared" si="38"/>
        <v>0</v>
      </c>
      <c r="Q185" s="90">
        <f t="shared" si="38"/>
        <v>0</v>
      </c>
      <c r="R185" s="90">
        <f t="shared" si="38"/>
        <v>0</v>
      </c>
    </row>
    <row r="186" spans="1:18" ht="18.75" customHeight="1" x14ac:dyDescent="0.3">
      <c r="A186" s="169" t="s">
        <v>259</v>
      </c>
      <c r="B186" s="191" t="s">
        <v>41</v>
      </c>
      <c r="C186" s="118">
        <f>'Balance sheet'!D189</f>
        <v>0</v>
      </c>
      <c r="D186" s="118">
        <f>'Balance sheet'!E189</f>
        <v>0</v>
      </c>
      <c r="E186" s="118">
        <f>'Balance sheet'!F189</f>
        <v>0</v>
      </c>
      <c r="F186" s="118">
        <f>'Balance sheet'!G189</f>
        <v>0</v>
      </c>
      <c r="G186" s="24"/>
      <c r="H186" s="24"/>
      <c r="I186" s="24"/>
      <c r="J186" s="24"/>
      <c r="K186" s="123"/>
      <c r="L186" s="123"/>
      <c r="M186" s="123"/>
      <c r="N186" s="123"/>
      <c r="O186" s="90">
        <f t="shared" si="38"/>
        <v>0</v>
      </c>
      <c r="P186" s="90">
        <f t="shared" si="38"/>
        <v>0</v>
      </c>
      <c r="Q186" s="90">
        <f t="shared" si="38"/>
        <v>0</v>
      </c>
      <c r="R186" s="90">
        <f t="shared" si="38"/>
        <v>0</v>
      </c>
    </row>
    <row r="187" spans="1:18" ht="18.75" customHeight="1" x14ac:dyDescent="0.3">
      <c r="A187" s="169" t="s">
        <v>260</v>
      </c>
      <c r="B187" s="191" t="s">
        <v>51</v>
      </c>
      <c r="C187" s="118">
        <f>'Balance sheet'!D190</f>
        <v>0</v>
      </c>
      <c r="D187" s="118">
        <f>'Balance sheet'!E190</f>
        <v>0</v>
      </c>
      <c r="E187" s="118">
        <f>'Balance sheet'!F190</f>
        <v>0</v>
      </c>
      <c r="F187" s="118">
        <f>'Balance sheet'!G190</f>
        <v>0</v>
      </c>
      <c r="G187" s="24"/>
      <c r="H187" s="24"/>
      <c r="I187" s="24"/>
      <c r="J187" s="24"/>
      <c r="K187" s="123"/>
      <c r="L187" s="123"/>
      <c r="M187" s="123"/>
      <c r="N187" s="123"/>
      <c r="O187" s="90">
        <f t="shared" si="38"/>
        <v>0</v>
      </c>
      <c r="P187" s="90">
        <f t="shared" si="38"/>
        <v>0</v>
      </c>
      <c r="Q187" s="90">
        <f t="shared" si="38"/>
        <v>0</v>
      </c>
      <c r="R187" s="90">
        <f t="shared" si="38"/>
        <v>0</v>
      </c>
    </row>
    <row r="188" spans="1:18" ht="18.75" customHeight="1" x14ac:dyDescent="0.3">
      <c r="A188" s="169" t="s">
        <v>261</v>
      </c>
      <c r="B188" s="191" t="s">
        <v>53</v>
      </c>
      <c r="C188" s="118">
        <f>'Balance sheet'!D191</f>
        <v>0</v>
      </c>
      <c r="D188" s="118">
        <f>'Balance sheet'!E191</f>
        <v>0</v>
      </c>
      <c r="E188" s="118">
        <f>'Balance sheet'!F191</f>
        <v>0</v>
      </c>
      <c r="F188" s="118">
        <f>'Balance sheet'!G191</f>
        <v>0</v>
      </c>
      <c r="G188" s="24"/>
      <c r="H188" s="24"/>
      <c r="I188" s="24"/>
      <c r="J188" s="24"/>
      <c r="K188" s="123"/>
      <c r="L188" s="123"/>
      <c r="M188" s="123"/>
      <c r="N188" s="123"/>
      <c r="O188" s="90">
        <f t="shared" si="38"/>
        <v>0</v>
      </c>
      <c r="P188" s="90">
        <f t="shared" si="38"/>
        <v>0</v>
      </c>
      <c r="Q188" s="90">
        <f t="shared" si="38"/>
        <v>0</v>
      </c>
      <c r="R188" s="90">
        <f t="shared" si="38"/>
        <v>0</v>
      </c>
    </row>
    <row r="189" spans="1:18" ht="18.75" customHeight="1" x14ac:dyDescent="0.3">
      <c r="A189" s="169" t="s">
        <v>262</v>
      </c>
      <c r="B189" s="191" t="s">
        <v>55</v>
      </c>
      <c r="C189" s="118">
        <f>'Balance sheet'!D192</f>
        <v>0</v>
      </c>
      <c r="D189" s="118">
        <f>'Balance sheet'!E192</f>
        <v>0</v>
      </c>
      <c r="E189" s="118">
        <f>'Balance sheet'!F192</f>
        <v>0</v>
      </c>
      <c r="F189" s="118">
        <f>'Balance sheet'!G192</f>
        <v>0</v>
      </c>
      <c r="G189" s="24"/>
      <c r="H189" s="24"/>
      <c r="I189" s="24"/>
      <c r="J189" s="24"/>
      <c r="K189" s="123"/>
      <c r="L189" s="123"/>
      <c r="M189" s="123"/>
      <c r="N189" s="123"/>
      <c r="O189" s="90">
        <f t="shared" si="38"/>
        <v>0</v>
      </c>
      <c r="P189" s="90">
        <f t="shared" si="38"/>
        <v>0</v>
      </c>
      <c r="Q189" s="90">
        <f t="shared" si="38"/>
        <v>0</v>
      </c>
      <c r="R189" s="90">
        <f t="shared" si="38"/>
        <v>0</v>
      </c>
    </row>
    <row r="190" spans="1:18" ht="18.75" customHeight="1" x14ac:dyDescent="0.3">
      <c r="A190" s="169" t="s">
        <v>263</v>
      </c>
      <c r="B190" s="191" t="s">
        <v>132</v>
      </c>
      <c r="C190" s="118">
        <f>'Balance sheet'!D193</f>
        <v>0</v>
      </c>
      <c r="D190" s="118">
        <f>'Balance sheet'!E193</f>
        <v>0</v>
      </c>
      <c r="E190" s="118">
        <f>'Balance sheet'!F193</f>
        <v>0</v>
      </c>
      <c r="F190" s="118">
        <f>'Balance sheet'!G193</f>
        <v>0</v>
      </c>
      <c r="G190" s="24"/>
      <c r="H190" s="24"/>
      <c r="I190" s="24"/>
      <c r="J190" s="24"/>
      <c r="K190" s="123"/>
      <c r="L190" s="123"/>
      <c r="M190" s="123"/>
      <c r="N190" s="123"/>
      <c r="O190" s="90">
        <f t="shared" si="38"/>
        <v>0</v>
      </c>
      <c r="P190" s="90">
        <f t="shared" si="38"/>
        <v>0</v>
      </c>
      <c r="Q190" s="90">
        <f t="shared" si="38"/>
        <v>0</v>
      </c>
      <c r="R190" s="90">
        <f t="shared" si="38"/>
        <v>0</v>
      </c>
    </row>
    <row r="191" spans="1:18" ht="18.75" customHeight="1" x14ac:dyDescent="0.3">
      <c r="A191" s="169" t="s">
        <v>264</v>
      </c>
      <c r="B191" s="191" t="s">
        <v>134</v>
      </c>
      <c r="C191" s="118">
        <f>'Balance sheet'!D194</f>
        <v>0</v>
      </c>
      <c r="D191" s="118">
        <f>'Balance sheet'!E194</f>
        <v>0</v>
      </c>
      <c r="E191" s="118">
        <f>'Balance sheet'!F194</f>
        <v>0</v>
      </c>
      <c r="F191" s="118">
        <f>'Balance sheet'!G194</f>
        <v>0</v>
      </c>
      <c r="G191" s="24"/>
      <c r="H191" s="24"/>
      <c r="I191" s="24"/>
      <c r="J191" s="24"/>
      <c r="K191" s="123"/>
      <c r="L191" s="123"/>
      <c r="M191" s="123"/>
      <c r="N191" s="123"/>
      <c r="O191" s="90">
        <f t="shared" si="38"/>
        <v>0</v>
      </c>
      <c r="P191" s="90">
        <f t="shared" si="38"/>
        <v>0</v>
      </c>
      <c r="Q191" s="90">
        <f t="shared" si="38"/>
        <v>0</v>
      </c>
      <c r="R191" s="90">
        <f t="shared" si="38"/>
        <v>0</v>
      </c>
    </row>
    <row r="192" spans="1:18" ht="18.75" customHeight="1" x14ac:dyDescent="0.3">
      <c r="A192" s="169" t="s">
        <v>256</v>
      </c>
      <c r="B192" s="361" t="s">
        <v>265</v>
      </c>
      <c r="C192" s="90">
        <f t="shared" ref="C192:J192" si="39">SUM(C185:C191)</f>
        <v>0</v>
      </c>
      <c r="D192" s="90">
        <f t="shared" si="39"/>
        <v>0</v>
      </c>
      <c r="E192" s="90">
        <f t="shared" si="39"/>
        <v>0</v>
      </c>
      <c r="F192" s="90">
        <f t="shared" si="39"/>
        <v>0</v>
      </c>
      <c r="G192" s="90">
        <f t="shared" si="39"/>
        <v>0</v>
      </c>
      <c r="H192" s="90">
        <f t="shared" si="39"/>
        <v>0</v>
      </c>
      <c r="I192" s="90">
        <f t="shared" si="39"/>
        <v>0</v>
      </c>
      <c r="J192" s="90">
        <f t="shared" si="39"/>
        <v>0</v>
      </c>
      <c r="K192" s="57"/>
      <c r="L192" s="57"/>
      <c r="M192" s="57"/>
      <c r="N192" s="57"/>
      <c r="O192" s="90">
        <f>SUM(O185:O191)</f>
        <v>0</v>
      </c>
      <c r="P192" s="90">
        <f>SUM(P185:P191)</f>
        <v>0</v>
      </c>
      <c r="Q192" s="90">
        <f>SUM(Q185:Q191)</f>
        <v>0</v>
      </c>
      <c r="R192" s="90">
        <f>SUM(R185:R191)</f>
        <v>0</v>
      </c>
    </row>
    <row r="193" spans="1:18" ht="18.75" customHeight="1" x14ac:dyDescent="0.3">
      <c r="A193" s="169" t="s">
        <v>266</v>
      </c>
      <c r="B193" s="153" t="s">
        <v>114</v>
      </c>
      <c r="C193" s="123"/>
      <c r="D193" s="123"/>
      <c r="E193" s="123"/>
      <c r="F193" s="123"/>
      <c r="G193" s="123"/>
      <c r="H193" s="123"/>
      <c r="I193" s="123"/>
      <c r="J193" s="123"/>
      <c r="K193" s="57"/>
      <c r="L193" s="57"/>
      <c r="M193" s="57"/>
      <c r="N193" s="57"/>
      <c r="O193" s="374"/>
      <c r="P193" s="374"/>
      <c r="Q193" s="374"/>
      <c r="R193" s="374"/>
    </row>
    <row r="194" spans="1:18" ht="18.75" customHeight="1" x14ac:dyDescent="0.3">
      <c r="A194" s="169" t="s">
        <v>267</v>
      </c>
      <c r="B194" s="191" t="s">
        <v>62</v>
      </c>
      <c r="C194" s="118">
        <f>'Balance sheet'!D197</f>
        <v>0</v>
      </c>
      <c r="D194" s="118">
        <f>'Balance sheet'!E197</f>
        <v>0</v>
      </c>
      <c r="E194" s="118">
        <f>'Balance sheet'!F197</f>
        <v>0</v>
      </c>
      <c r="F194" s="118">
        <f>'Balance sheet'!G197</f>
        <v>0</v>
      </c>
      <c r="G194" s="24"/>
      <c r="H194" s="24"/>
      <c r="I194" s="24"/>
      <c r="J194" s="24"/>
      <c r="K194" s="123"/>
      <c r="L194" s="123"/>
      <c r="M194" s="123"/>
      <c r="N194" s="123"/>
      <c r="O194" s="90">
        <f t="shared" ref="O194:R200" si="40">C194-G194</f>
        <v>0</v>
      </c>
      <c r="P194" s="90">
        <f t="shared" si="40"/>
        <v>0</v>
      </c>
      <c r="Q194" s="90">
        <f t="shared" si="40"/>
        <v>0</v>
      </c>
      <c r="R194" s="90">
        <f t="shared" si="40"/>
        <v>0</v>
      </c>
    </row>
    <row r="195" spans="1:18" ht="18.75" customHeight="1" x14ac:dyDescent="0.3">
      <c r="A195" s="169" t="s">
        <v>268</v>
      </c>
      <c r="B195" s="191" t="s">
        <v>41</v>
      </c>
      <c r="C195" s="118">
        <f>'Balance sheet'!D198</f>
        <v>0</v>
      </c>
      <c r="D195" s="118">
        <f>'Balance sheet'!E198</f>
        <v>0</v>
      </c>
      <c r="E195" s="118">
        <f>'Balance sheet'!F198</f>
        <v>0</v>
      </c>
      <c r="F195" s="118">
        <f>'Balance sheet'!G198</f>
        <v>0</v>
      </c>
      <c r="G195" s="24"/>
      <c r="H195" s="24"/>
      <c r="I195" s="24"/>
      <c r="J195" s="24"/>
      <c r="K195" s="123"/>
      <c r="L195" s="123"/>
      <c r="M195" s="123"/>
      <c r="N195" s="123"/>
      <c r="O195" s="90">
        <f t="shared" si="40"/>
        <v>0</v>
      </c>
      <c r="P195" s="90">
        <f t="shared" si="40"/>
        <v>0</v>
      </c>
      <c r="Q195" s="90">
        <f t="shared" si="40"/>
        <v>0</v>
      </c>
      <c r="R195" s="90">
        <f t="shared" si="40"/>
        <v>0</v>
      </c>
    </row>
    <row r="196" spans="1:18" ht="18.75" customHeight="1" x14ac:dyDescent="0.3">
      <c r="A196" s="169" t="s">
        <v>269</v>
      </c>
      <c r="B196" s="191" t="s">
        <v>51</v>
      </c>
      <c r="C196" s="118">
        <f>'Balance sheet'!D199</f>
        <v>0</v>
      </c>
      <c r="D196" s="118">
        <f>'Balance sheet'!E199</f>
        <v>0</v>
      </c>
      <c r="E196" s="118">
        <f>'Balance sheet'!F199</f>
        <v>0</v>
      </c>
      <c r="F196" s="118">
        <f>'Balance sheet'!G199</f>
        <v>0</v>
      </c>
      <c r="G196" s="24"/>
      <c r="H196" s="24"/>
      <c r="I196" s="24"/>
      <c r="J196" s="24"/>
      <c r="K196" s="123"/>
      <c r="L196" s="123"/>
      <c r="M196" s="123"/>
      <c r="N196" s="123"/>
      <c r="O196" s="90">
        <f t="shared" si="40"/>
        <v>0</v>
      </c>
      <c r="P196" s="90">
        <f t="shared" si="40"/>
        <v>0</v>
      </c>
      <c r="Q196" s="90">
        <f t="shared" si="40"/>
        <v>0</v>
      </c>
      <c r="R196" s="90">
        <f t="shared" si="40"/>
        <v>0</v>
      </c>
    </row>
    <row r="197" spans="1:18" ht="18.75" customHeight="1" x14ac:dyDescent="0.3">
      <c r="A197" s="169" t="s">
        <v>270</v>
      </c>
      <c r="B197" s="191" t="s">
        <v>53</v>
      </c>
      <c r="C197" s="118">
        <f>'Balance sheet'!D200</f>
        <v>0</v>
      </c>
      <c r="D197" s="118">
        <f>'Balance sheet'!E200</f>
        <v>0</v>
      </c>
      <c r="E197" s="118">
        <f>'Balance sheet'!F200</f>
        <v>0</v>
      </c>
      <c r="F197" s="118">
        <f>'Balance sheet'!G200</f>
        <v>0</v>
      </c>
      <c r="G197" s="24"/>
      <c r="H197" s="24"/>
      <c r="I197" s="24"/>
      <c r="J197" s="24"/>
      <c r="K197" s="123"/>
      <c r="L197" s="123"/>
      <c r="M197" s="123"/>
      <c r="N197" s="123"/>
      <c r="O197" s="90">
        <f t="shared" si="40"/>
        <v>0</v>
      </c>
      <c r="P197" s="90">
        <f t="shared" si="40"/>
        <v>0</v>
      </c>
      <c r="Q197" s="90">
        <f t="shared" si="40"/>
        <v>0</v>
      </c>
      <c r="R197" s="90">
        <f t="shared" si="40"/>
        <v>0</v>
      </c>
    </row>
    <row r="198" spans="1:18" ht="18.75" customHeight="1" x14ac:dyDescent="0.3">
      <c r="A198" s="169" t="s">
        <v>271</v>
      </c>
      <c r="B198" s="191" t="s">
        <v>55</v>
      </c>
      <c r="C198" s="118">
        <f>'Balance sheet'!D201</f>
        <v>0</v>
      </c>
      <c r="D198" s="118">
        <f>'Balance sheet'!E201</f>
        <v>0</v>
      </c>
      <c r="E198" s="118">
        <f>'Balance sheet'!F201</f>
        <v>0</v>
      </c>
      <c r="F198" s="118">
        <f>'Balance sheet'!G201</f>
        <v>0</v>
      </c>
      <c r="G198" s="24"/>
      <c r="H198" s="24"/>
      <c r="I198" s="24"/>
      <c r="J198" s="24"/>
      <c r="K198" s="123"/>
      <c r="L198" s="123"/>
      <c r="M198" s="123"/>
      <c r="N198" s="123"/>
      <c r="O198" s="90">
        <f t="shared" si="40"/>
        <v>0</v>
      </c>
      <c r="P198" s="90">
        <f t="shared" si="40"/>
        <v>0</v>
      </c>
      <c r="Q198" s="90">
        <f t="shared" si="40"/>
        <v>0</v>
      </c>
      <c r="R198" s="90">
        <f t="shared" si="40"/>
        <v>0</v>
      </c>
    </row>
    <row r="199" spans="1:18" ht="18.75" customHeight="1" x14ac:dyDescent="0.3">
      <c r="A199" s="169" t="s">
        <v>272</v>
      </c>
      <c r="B199" s="191" t="s">
        <v>132</v>
      </c>
      <c r="C199" s="118">
        <f>'Balance sheet'!D202</f>
        <v>0</v>
      </c>
      <c r="D199" s="118">
        <f>'Balance sheet'!E202</f>
        <v>0</v>
      </c>
      <c r="E199" s="118">
        <f>'Balance sheet'!F202</f>
        <v>0</v>
      </c>
      <c r="F199" s="118">
        <f>'Balance sheet'!G202</f>
        <v>0</v>
      </c>
      <c r="G199" s="24"/>
      <c r="H199" s="24"/>
      <c r="I199" s="24"/>
      <c r="J199" s="24"/>
      <c r="K199" s="123"/>
      <c r="L199" s="123"/>
      <c r="M199" s="123"/>
      <c r="N199" s="123"/>
      <c r="O199" s="90">
        <f t="shared" si="40"/>
        <v>0</v>
      </c>
      <c r="P199" s="90">
        <f t="shared" si="40"/>
        <v>0</v>
      </c>
      <c r="Q199" s="90">
        <f t="shared" si="40"/>
        <v>0</v>
      </c>
      <c r="R199" s="90">
        <f t="shared" si="40"/>
        <v>0</v>
      </c>
    </row>
    <row r="200" spans="1:18" ht="18.75" customHeight="1" x14ac:dyDescent="0.3">
      <c r="A200" s="169" t="s">
        <v>273</v>
      </c>
      <c r="B200" s="191" t="s">
        <v>134</v>
      </c>
      <c r="C200" s="118">
        <f>'Balance sheet'!D203</f>
        <v>0</v>
      </c>
      <c r="D200" s="118">
        <f>'Balance sheet'!E203</f>
        <v>0</v>
      </c>
      <c r="E200" s="118">
        <f>'Balance sheet'!F203</f>
        <v>0</v>
      </c>
      <c r="F200" s="118">
        <f>'Balance sheet'!G203</f>
        <v>0</v>
      </c>
      <c r="G200" s="24"/>
      <c r="H200" s="24"/>
      <c r="I200" s="24"/>
      <c r="J200" s="24"/>
      <c r="K200" s="123"/>
      <c r="L200" s="123"/>
      <c r="M200" s="123"/>
      <c r="N200" s="123"/>
      <c r="O200" s="90">
        <f t="shared" si="40"/>
        <v>0</v>
      </c>
      <c r="P200" s="90">
        <f t="shared" si="40"/>
        <v>0</v>
      </c>
      <c r="Q200" s="90">
        <f t="shared" si="40"/>
        <v>0</v>
      </c>
      <c r="R200" s="90">
        <f t="shared" si="40"/>
        <v>0</v>
      </c>
    </row>
    <row r="201" spans="1:18" ht="18.75" customHeight="1" x14ac:dyDescent="0.3">
      <c r="A201" s="169" t="s">
        <v>266</v>
      </c>
      <c r="B201" s="361" t="s">
        <v>118</v>
      </c>
      <c r="C201" s="90">
        <f t="shared" ref="C201:J201" si="41">SUM(C194:C200)</f>
        <v>0</v>
      </c>
      <c r="D201" s="90">
        <f t="shared" si="41"/>
        <v>0</v>
      </c>
      <c r="E201" s="90">
        <f t="shared" si="41"/>
        <v>0</v>
      </c>
      <c r="F201" s="90">
        <f t="shared" si="41"/>
        <v>0</v>
      </c>
      <c r="G201" s="90">
        <f t="shared" si="41"/>
        <v>0</v>
      </c>
      <c r="H201" s="90">
        <f t="shared" si="41"/>
        <v>0</v>
      </c>
      <c r="I201" s="90">
        <f t="shared" si="41"/>
        <v>0</v>
      </c>
      <c r="J201" s="90">
        <f t="shared" si="41"/>
        <v>0</v>
      </c>
      <c r="K201" s="123"/>
      <c r="L201" s="123"/>
      <c r="M201" s="123"/>
      <c r="N201" s="123"/>
      <c r="O201" s="90">
        <f>SUM(O194:O200)</f>
        <v>0</v>
      </c>
      <c r="P201" s="90">
        <f>SUM(P194:P200)</f>
        <v>0</v>
      </c>
      <c r="Q201" s="90">
        <f>SUM(Q194:Q200)</f>
        <v>0</v>
      </c>
      <c r="R201" s="90">
        <f>SUM(R194:R200)</f>
        <v>0</v>
      </c>
    </row>
    <row r="202" spans="1:18" ht="18.75" customHeight="1" x14ac:dyDescent="0.3">
      <c r="A202" s="153" t="s">
        <v>244</v>
      </c>
      <c r="B202" s="359" t="s">
        <v>274</v>
      </c>
      <c r="C202" s="90">
        <f>SUM(C183+C192+C201)</f>
        <v>0</v>
      </c>
      <c r="D202" s="90">
        <f>SUM(D183+D192+D201)</f>
        <v>0</v>
      </c>
      <c r="E202" s="90">
        <f>SUM(E183+E192+E201)</f>
        <v>0</v>
      </c>
      <c r="F202" s="90">
        <f>SUM(F183+F192+F201)</f>
        <v>0</v>
      </c>
      <c r="G202" s="90">
        <f>G201+G192+G183</f>
        <v>0</v>
      </c>
      <c r="H202" s="90">
        <f>H201+H192+H183</f>
        <v>0</v>
      </c>
      <c r="I202" s="90">
        <f>I201+I192+I183</f>
        <v>0</v>
      </c>
      <c r="J202" s="90">
        <f>J201+J192+J183</f>
        <v>0</v>
      </c>
      <c r="K202" s="123"/>
      <c r="L202" s="123"/>
      <c r="M202" s="123"/>
      <c r="N202" s="123"/>
      <c r="O202" s="90">
        <f>O201+O192+O183</f>
        <v>0</v>
      </c>
      <c r="P202" s="90">
        <f>P201+P192+P183</f>
        <v>0</v>
      </c>
      <c r="Q202" s="90">
        <f>Q201+Q192+Q183</f>
        <v>0</v>
      </c>
      <c r="R202" s="90">
        <f>R201+R192+R183</f>
        <v>0</v>
      </c>
    </row>
    <row r="203" spans="1:18" ht="18.75" customHeight="1" x14ac:dyDescent="0.3">
      <c r="A203" s="153" t="s">
        <v>275</v>
      </c>
      <c r="B203" s="359" t="s">
        <v>276</v>
      </c>
      <c r="C203" s="123"/>
      <c r="D203" s="123"/>
      <c r="E203" s="123"/>
      <c r="F203" s="123"/>
      <c r="G203" s="123"/>
      <c r="H203" s="123"/>
      <c r="I203" s="123"/>
      <c r="J203" s="123"/>
      <c r="K203" s="123"/>
      <c r="L203" s="123"/>
      <c r="M203" s="123"/>
      <c r="N203" s="123"/>
      <c r="O203" s="374"/>
      <c r="P203" s="374"/>
      <c r="Q203" s="374"/>
      <c r="R203" s="374"/>
    </row>
    <row r="204" spans="1:18" ht="18.75" customHeight="1" x14ac:dyDescent="0.3">
      <c r="A204" s="169" t="s">
        <v>277</v>
      </c>
      <c r="B204" s="153" t="s">
        <v>1435</v>
      </c>
      <c r="C204" s="123"/>
      <c r="D204" s="123"/>
      <c r="E204" s="123"/>
      <c r="F204" s="123"/>
      <c r="G204" s="123"/>
      <c r="H204" s="123"/>
      <c r="I204" s="123"/>
      <c r="J204" s="123"/>
      <c r="K204" s="123"/>
      <c r="L204" s="123"/>
      <c r="M204" s="123"/>
      <c r="N204" s="123"/>
      <c r="O204" s="374"/>
      <c r="P204" s="374"/>
      <c r="Q204" s="374"/>
      <c r="R204" s="374"/>
    </row>
    <row r="205" spans="1:18" ht="18.75" customHeight="1" x14ac:dyDescent="0.3">
      <c r="A205" s="169" t="s">
        <v>279</v>
      </c>
      <c r="B205" s="191" t="s">
        <v>60</v>
      </c>
      <c r="C205" s="118">
        <f>'Balance sheet'!D211</f>
        <v>0</v>
      </c>
      <c r="D205" s="118">
        <f>'Balance sheet'!E211</f>
        <v>0</v>
      </c>
      <c r="E205" s="118">
        <f>'Balance sheet'!F211</f>
        <v>0</v>
      </c>
      <c r="F205" s="118">
        <f>'Balance sheet'!G211</f>
        <v>0</v>
      </c>
      <c r="G205" s="24"/>
      <c r="H205" s="24"/>
      <c r="I205" s="24"/>
      <c r="J205" s="24"/>
      <c r="K205" s="57"/>
      <c r="L205" s="123"/>
      <c r="M205" s="123"/>
      <c r="N205" s="123"/>
      <c r="O205" s="90">
        <f t="shared" ref="O205:R206" si="42">C205-G205</f>
        <v>0</v>
      </c>
      <c r="P205" s="90">
        <f t="shared" si="42"/>
        <v>0</v>
      </c>
      <c r="Q205" s="90">
        <f t="shared" si="42"/>
        <v>0</v>
      </c>
      <c r="R205" s="90">
        <f t="shared" si="42"/>
        <v>0</v>
      </c>
    </row>
    <row r="206" spans="1:18" ht="18.75" customHeight="1" x14ac:dyDescent="0.3">
      <c r="A206" s="169" t="s">
        <v>280</v>
      </c>
      <c r="B206" s="191" t="s">
        <v>281</v>
      </c>
      <c r="C206" s="118">
        <f>'Balance sheet'!D212</f>
        <v>0</v>
      </c>
      <c r="D206" s="118">
        <f>'Balance sheet'!E212</f>
        <v>0</v>
      </c>
      <c r="E206" s="118">
        <f>'Balance sheet'!F212</f>
        <v>0</v>
      </c>
      <c r="F206" s="118">
        <f>'Balance sheet'!G212</f>
        <v>0</v>
      </c>
      <c r="G206" s="24"/>
      <c r="H206" s="24"/>
      <c r="I206" s="24"/>
      <c r="J206" s="24"/>
      <c r="K206" s="123"/>
      <c r="L206" s="123"/>
      <c r="M206" s="123"/>
      <c r="N206" s="123"/>
      <c r="O206" s="90">
        <f t="shared" si="42"/>
        <v>0</v>
      </c>
      <c r="P206" s="90">
        <f t="shared" si="42"/>
        <v>0</v>
      </c>
      <c r="Q206" s="90">
        <f t="shared" si="42"/>
        <v>0</v>
      </c>
      <c r="R206" s="90">
        <f t="shared" si="42"/>
        <v>0</v>
      </c>
    </row>
    <row r="207" spans="1:18" ht="18.75" customHeight="1" x14ac:dyDescent="0.3">
      <c r="A207" s="169" t="s">
        <v>277</v>
      </c>
      <c r="B207" s="361" t="s">
        <v>1436</v>
      </c>
      <c r="C207" s="90">
        <f t="shared" ref="C207:J207" si="43">SUM(C205:C206)</f>
        <v>0</v>
      </c>
      <c r="D207" s="90">
        <f t="shared" si="43"/>
        <v>0</v>
      </c>
      <c r="E207" s="90">
        <f t="shared" si="43"/>
        <v>0</v>
      </c>
      <c r="F207" s="90">
        <f t="shared" si="43"/>
        <v>0</v>
      </c>
      <c r="G207" s="90">
        <f t="shared" si="43"/>
        <v>0</v>
      </c>
      <c r="H207" s="90">
        <f t="shared" si="43"/>
        <v>0</v>
      </c>
      <c r="I207" s="90">
        <f t="shared" si="43"/>
        <v>0</v>
      </c>
      <c r="J207" s="90">
        <f t="shared" si="43"/>
        <v>0</v>
      </c>
      <c r="K207" s="123"/>
      <c r="L207" s="123"/>
      <c r="M207" s="123"/>
      <c r="N207" s="123"/>
      <c r="O207" s="90">
        <f>SUM(O205:O206)</f>
        <v>0</v>
      </c>
      <c r="P207" s="90">
        <f>SUM(P205:P206)</f>
        <v>0</v>
      </c>
      <c r="Q207" s="90">
        <f>SUM(Q205:Q206)</f>
        <v>0</v>
      </c>
      <c r="R207" s="90">
        <f>SUM(R205:R206)</f>
        <v>0</v>
      </c>
    </row>
    <row r="208" spans="1:18" ht="27" customHeight="1" x14ac:dyDescent="0.3">
      <c r="A208" s="375" t="s">
        <v>243</v>
      </c>
      <c r="B208" s="376"/>
      <c r="C208" s="819" t="s">
        <v>1422</v>
      </c>
      <c r="D208" s="821"/>
      <c r="E208" s="821"/>
      <c r="F208" s="820"/>
      <c r="G208" s="819" t="s">
        <v>1423</v>
      </c>
      <c r="H208" s="821"/>
      <c r="I208" s="821"/>
      <c r="J208" s="820"/>
      <c r="K208" s="819" t="s">
        <v>1424</v>
      </c>
      <c r="L208" s="821"/>
      <c r="M208" s="821"/>
      <c r="N208" s="820"/>
      <c r="O208" s="819" t="s">
        <v>1425</v>
      </c>
      <c r="P208" s="821"/>
      <c r="Q208" s="821"/>
      <c r="R208" s="820"/>
    </row>
    <row r="209" spans="1:18" ht="22.5" customHeight="1" x14ac:dyDescent="0.3">
      <c r="A209" s="375" t="s">
        <v>13</v>
      </c>
      <c r="B209" s="376"/>
      <c r="C209" s="819" t="s">
        <v>10</v>
      </c>
      <c r="D209" s="820"/>
      <c r="E209" s="819" t="s">
        <v>619</v>
      </c>
      <c r="F209" s="820"/>
      <c r="G209" s="819" t="s">
        <v>10</v>
      </c>
      <c r="H209" s="820"/>
      <c r="I209" s="819" t="s">
        <v>619</v>
      </c>
      <c r="J209" s="820"/>
      <c r="K209" s="819" t="s">
        <v>10</v>
      </c>
      <c r="L209" s="820"/>
      <c r="M209" s="819" t="s">
        <v>619</v>
      </c>
      <c r="N209" s="820"/>
      <c r="O209" s="819" t="s">
        <v>10</v>
      </c>
      <c r="P209" s="820"/>
      <c r="Q209" s="819" t="s">
        <v>619</v>
      </c>
      <c r="R209" s="820"/>
    </row>
    <row r="210" spans="1:18" ht="21" customHeight="1" x14ac:dyDescent="0.3">
      <c r="A210" s="375" t="s">
        <v>18</v>
      </c>
      <c r="B210" s="376"/>
      <c r="C210" s="376" t="s">
        <v>15</v>
      </c>
      <c r="D210" s="376" t="s">
        <v>1426</v>
      </c>
      <c r="E210" s="376" t="s">
        <v>15</v>
      </c>
      <c r="F210" s="376" t="s">
        <v>1426</v>
      </c>
      <c r="G210" s="376" t="s">
        <v>15</v>
      </c>
      <c r="H210" s="376" t="s">
        <v>1426</v>
      </c>
      <c r="I210" s="376" t="s">
        <v>15</v>
      </c>
      <c r="J210" s="376" t="s">
        <v>1426</v>
      </c>
      <c r="K210" s="376" t="s">
        <v>15</v>
      </c>
      <c r="L210" s="376" t="s">
        <v>1426</v>
      </c>
      <c r="M210" s="376" t="s">
        <v>15</v>
      </c>
      <c r="N210" s="376" t="s">
        <v>1426</v>
      </c>
      <c r="O210" s="376" t="s">
        <v>15</v>
      </c>
      <c r="P210" s="376" t="s">
        <v>1426</v>
      </c>
      <c r="Q210" s="376" t="s">
        <v>15</v>
      </c>
      <c r="R210" s="376" t="s">
        <v>1426</v>
      </c>
    </row>
    <row r="211" spans="1:18" ht="18.75" customHeight="1" x14ac:dyDescent="0.3">
      <c r="A211" s="169" t="s">
        <v>283</v>
      </c>
      <c r="B211" s="153" t="s">
        <v>1437</v>
      </c>
      <c r="C211" s="123"/>
      <c r="D211" s="123"/>
      <c r="E211" s="123"/>
      <c r="F211" s="123"/>
      <c r="G211" s="193"/>
      <c r="H211" s="193"/>
      <c r="I211" s="193"/>
      <c r="J211" s="193"/>
      <c r="K211" s="123"/>
      <c r="L211" s="123"/>
      <c r="M211" s="123"/>
      <c r="N211" s="123"/>
      <c r="O211" s="123"/>
      <c r="P211" s="123"/>
      <c r="Q211" s="123"/>
      <c r="R211" s="123"/>
    </row>
    <row r="212" spans="1:18" ht="18.75" customHeight="1" x14ac:dyDescent="0.3">
      <c r="A212" s="169" t="s">
        <v>285</v>
      </c>
      <c r="B212" s="191" t="s">
        <v>62</v>
      </c>
      <c r="C212" s="118">
        <f>'Balance sheet'!D215</f>
        <v>0</v>
      </c>
      <c r="D212" s="118">
        <f>'Balance sheet'!E215</f>
        <v>0</v>
      </c>
      <c r="E212" s="118">
        <f>'Balance sheet'!F215</f>
        <v>0</v>
      </c>
      <c r="F212" s="118">
        <f>'Balance sheet'!G215</f>
        <v>0</v>
      </c>
      <c r="G212" s="24"/>
      <c r="H212" s="24"/>
      <c r="I212" s="24"/>
      <c r="J212" s="24"/>
      <c r="K212" s="123"/>
      <c r="L212" s="123"/>
      <c r="M212" s="123"/>
      <c r="N212" s="123"/>
      <c r="O212" s="90">
        <f t="shared" ref="O212:R219" si="44">C212-G212</f>
        <v>0</v>
      </c>
      <c r="P212" s="90">
        <f t="shared" si="44"/>
        <v>0</v>
      </c>
      <c r="Q212" s="90">
        <f t="shared" si="44"/>
        <v>0</v>
      </c>
      <c r="R212" s="90">
        <f t="shared" si="44"/>
        <v>0</v>
      </c>
    </row>
    <row r="213" spans="1:18" ht="18.75" customHeight="1" x14ac:dyDescent="0.3">
      <c r="A213" s="169" t="s">
        <v>286</v>
      </c>
      <c r="B213" s="191" t="s">
        <v>287</v>
      </c>
      <c r="C213" s="118">
        <f>'Balance sheet'!D216</f>
        <v>0</v>
      </c>
      <c r="D213" s="118">
        <f>'Balance sheet'!E216</f>
        <v>0</v>
      </c>
      <c r="E213" s="118">
        <f>'Balance sheet'!F216</f>
        <v>0</v>
      </c>
      <c r="F213" s="118">
        <f>'Balance sheet'!G216</f>
        <v>0</v>
      </c>
      <c r="G213" s="24"/>
      <c r="H213" s="24"/>
      <c r="I213" s="24"/>
      <c r="J213" s="24"/>
      <c r="K213" s="123"/>
      <c r="L213" s="123"/>
      <c r="M213" s="123"/>
      <c r="N213" s="123"/>
      <c r="O213" s="90">
        <f t="shared" si="44"/>
        <v>0</v>
      </c>
      <c r="P213" s="90">
        <f t="shared" si="44"/>
        <v>0</v>
      </c>
      <c r="Q213" s="90">
        <f t="shared" si="44"/>
        <v>0</v>
      </c>
      <c r="R213" s="90">
        <f t="shared" si="44"/>
        <v>0</v>
      </c>
    </row>
    <row r="214" spans="1:18" ht="18.75" customHeight="1" x14ac:dyDescent="0.3">
      <c r="A214" s="169" t="s">
        <v>288</v>
      </c>
      <c r="B214" s="191" t="s">
        <v>41</v>
      </c>
      <c r="C214" s="118">
        <f>'Balance sheet'!D217</f>
        <v>0</v>
      </c>
      <c r="D214" s="118">
        <f>'Balance sheet'!E217</f>
        <v>0</v>
      </c>
      <c r="E214" s="118">
        <f>'Balance sheet'!F217</f>
        <v>0</v>
      </c>
      <c r="F214" s="118">
        <f>'Balance sheet'!G217</f>
        <v>0</v>
      </c>
      <c r="G214" s="24"/>
      <c r="H214" s="24"/>
      <c r="I214" s="24"/>
      <c r="J214" s="24"/>
      <c r="K214" s="123"/>
      <c r="L214" s="123"/>
      <c r="M214" s="123"/>
      <c r="N214" s="123"/>
      <c r="O214" s="90">
        <f t="shared" si="44"/>
        <v>0</v>
      </c>
      <c r="P214" s="90">
        <f t="shared" si="44"/>
        <v>0</v>
      </c>
      <c r="Q214" s="90">
        <f t="shared" si="44"/>
        <v>0</v>
      </c>
      <c r="R214" s="90">
        <f t="shared" si="44"/>
        <v>0</v>
      </c>
    </row>
    <row r="215" spans="1:18" ht="18.75" customHeight="1" x14ac:dyDescent="0.3">
      <c r="A215" s="169" t="s">
        <v>289</v>
      </c>
      <c r="B215" s="191" t="s">
        <v>51</v>
      </c>
      <c r="C215" s="118">
        <f>'Balance sheet'!D218</f>
        <v>0</v>
      </c>
      <c r="D215" s="118">
        <f>'Balance sheet'!E218</f>
        <v>0</v>
      </c>
      <c r="E215" s="118">
        <f>'Balance sheet'!F218</f>
        <v>0</v>
      </c>
      <c r="F215" s="118">
        <f>'Balance sheet'!G218</f>
        <v>0</v>
      </c>
      <c r="G215" s="24"/>
      <c r="H215" s="24"/>
      <c r="I215" s="24"/>
      <c r="J215" s="24"/>
      <c r="K215" s="123"/>
      <c r="L215" s="123"/>
      <c r="M215" s="123"/>
      <c r="N215" s="123"/>
      <c r="O215" s="90">
        <f t="shared" si="44"/>
        <v>0</v>
      </c>
      <c r="P215" s="90">
        <f t="shared" si="44"/>
        <v>0</v>
      </c>
      <c r="Q215" s="90">
        <f t="shared" si="44"/>
        <v>0</v>
      </c>
      <c r="R215" s="90">
        <f t="shared" si="44"/>
        <v>0</v>
      </c>
    </row>
    <row r="216" spans="1:18" ht="18.75" customHeight="1" x14ac:dyDescent="0.3">
      <c r="A216" s="169" t="s">
        <v>290</v>
      </c>
      <c r="B216" s="191" t="s">
        <v>53</v>
      </c>
      <c r="C216" s="118">
        <f>'Balance sheet'!D219</f>
        <v>0</v>
      </c>
      <c r="D216" s="118">
        <f>'Balance sheet'!E219</f>
        <v>0</v>
      </c>
      <c r="E216" s="118">
        <f>'Balance sheet'!F219</f>
        <v>0</v>
      </c>
      <c r="F216" s="118">
        <f>'Balance sheet'!G219</f>
        <v>0</v>
      </c>
      <c r="G216" s="24"/>
      <c r="H216" s="24"/>
      <c r="I216" s="24"/>
      <c r="J216" s="24"/>
      <c r="K216" s="123"/>
      <c r="L216" s="123"/>
      <c r="M216" s="123"/>
      <c r="N216" s="123"/>
      <c r="O216" s="90">
        <f t="shared" si="44"/>
        <v>0</v>
      </c>
      <c r="P216" s="90">
        <f t="shared" si="44"/>
        <v>0</v>
      </c>
      <c r="Q216" s="90">
        <f t="shared" si="44"/>
        <v>0</v>
      </c>
      <c r="R216" s="90">
        <f t="shared" si="44"/>
        <v>0</v>
      </c>
    </row>
    <row r="217" spans="1:18" ht="18.75" customHeight="1" x14ac:dyDescent="0.3">
      <c r="A217" s="169" t="s">
        <v>291</v>
      </c>
      <c r="B217" s="191" t="s">
        <v>55</v>
      </c>
      <c r="C217" s="118">
        <f>'Balance sheet'!D220</f>
        <v>0</v>
      </c>
      <c r="D217" s="118">
        <f>'Balance sheet'!E220</f>
        <v>0</v>
      </c>
      <c r="E217" s="118">
        <f>'Balance sheet'!F220</f>
        <v>0</v>
      </c>
      <c r="F217" s="118">
        <f>'Balance sheet'!G220</f>
        <v>0</v>
      </c>
      <c r="G217" s="24"/>
      <c r="H217" s="24"/>
      <c r="I217" s="24"/>
      <c r="J217" s="24"/>
      <c r="K217" s="123"/>
      <c r="L217" s="123"/>
      <c r="M217" s="123"/>
      <c r="N217" s="123"/>
      <c r="O217" s="90">
        <f t="shared" si="44"/>
        <v>0</v>
      </c>
      <c r="P217" s="90">
        <f t="shared" si="44"/>
        <v>0</v>
      </c>
      <c r="Q217" s="90">
        <f t="shared" si="44"/>
        <v>0</v>
      </c>
      <c r="R217" s="90">
        <f t="shared" si="44"/>
        <v>0</v>
      </c>
    </row>
    <row r="218" spans="1:18" ht="18.75" customHeight="1" x14ac:dyDescent="0.3">
      <c r="A218" s="169" t="s">
        <v>292</v>
      </c>
      <c r="B218" s="191" t="s">
        <v>132</v>
      </c>
      <c r="C218" s="118">
        <f>'Balance sheet'!D221</f>
        <v>0</v>
      </c>
      <c r="D218" s="118">
        <f>'Balance sheet'!E221</f>
        <v>0</v>
      </c>
      <c r="E218" s="118">
        <f>'Balance sheet'!F221</f>
        <v>0</v>
      </c>
      <c r="F218" s="118">
        <f>'Balance sheet'!G221</f>
        <v>0</v>
      </c>
      <c r="G218" s="24"/>
      <c r="H218" s="24"/>
      <c r="I218" s="24"/>
      <c r="J218" s="24"/>
      <c r="K218" s="123"/>
      <c r="L218" s="123"/>
      <c r="M218" s="123"/>
      <c r="N218" s="123"/>
      <c r="O218" s="90">
        <f t="shared" si="44"/>
        <v>0</v>
      </c>
      <c r="P218" s="90">
        <f t="shared" si="44"/>
        <v>0</v>
      </c>
      <c r="Q218" s="90">
        <f t="shared" si="44"/>
        <v>0</v>
      </c>
      <c r="R218" s="90">
        <f t="shared" si="44"/>
        <v>0</v>
      </c>
    </row>
    <row r="219" spans="1:18" ht="18.75" customHeight="1" x14ac:dyDescent="0.3">
      <c r="A219" s="169" t="s">
        <v>293</v>
      </c>
      <c r="B219" s="191" t="s">
        <v>134</v>
      </c>
      <c r="C219" s="118">
        <f>'Balance sheet'!D222</f>
        <v>0</v>
      </c>
      <c r="D219" s="118">
        <f>'Balance sheet'!E222</f>
        <v>0</v>
      </c>
      <c r="E219" s="118">
        <f>'Balance sheet'!F222</f>
        <v>0</v>
      </c>
      <c r="F219" s="118">
        <f>'Balance sheet'!G222</f>
        <v>0</v>
      </c>
      <c r="G219" s="24"/>
      <c r="H219" s="24"/>
      <c r="I219" s="24"/>
      <c r="J219" s="24"/>
      <c r="K219" s="123"/>
      <c r="L219" s="123"/>
      <c r="M219" s="123"/>
      <c r="N219" s="123"/>
      <c r="O219" s="90">
        <f t="shared" si="44"/>
        <v>0</v>
      </c>
      <c r="P219" s="90">
        <f t="shared" si="44"/>
        <v>0</v>
      </c>
      <c r="Q219" s="90">
        <f t="shared" si="44"/>
        <v>0</v>
      </c>
      <c r="R219" s="90">
        <f t="shared" si="44"/>
        <v>0</v>
      </c>
    </row>
    <row r="220" spans="1:18" ht="18.75" customHeight="1" x14ac:dyDescent="0.3">
      <c r="A220" s="169" t="s">
        <v>283</v>
      </c>
      <c r="B220" s="361" t="s">
        <v>294</v>
      </c>
      <c r="C220" s="90">
        <f t="shared" ref="C220:J220" si="45">SUM(C212:C219)</f>
        <v>0</v>
      </c>
      <c r="D220" s="90">
        <f t="shared" si="45"/>
        <v>0</v>
      </c>
      <c r="E220" s="90">
        <f t="shared" si="45"/>
        <v>0</v>
      </c>
      <c r="F220" s="90">
        <f t="shared" si="45"/>
        <v>0</v>
      </c>
      <c r="G220" s="90">
        <f t="shared" si="45"/>
        <v>0</v>
      </c>
      <c r="H220" s="90">
        <f t="shared" si="45"/>
        <v>0</v>
      </c>
      <c r="I220" s="90">
        <f t="shared" si="45"/>
        <v>0</v>
      </c>
      <c r="J220" s="90">
        <f t="shared" si="45"/>
        <v>0</v>
      </c>
      <c r="K220" s="123"/>
      <c r="L220" s="123"/>
      <c r="M220" s="123"/>
      <c r="N220" s="123"/>
      <c r="O220" s="90">
        <f>SUM(O212:O219)</f>
        <v>0</v>
      </c>
      <c r="P220" s="90">
        <f>SUM(P212:P219)</f>
        <v>0</v>
      </c>
      <c r="Q220" s="90">
        <f>SUM(Q212:Q219)</f>
        <v>0</v>
      </c>
      <c r="R220" s="90">
        <f>SUM(R212:R219)</f>
        <v>0</v>
      </c>
    </row>
    <row r="221" spans="1:18" ht="18.75" customHeight="1" x14ac:dyDescent="0.3">
      <c r="A221" s="153" t="s">
        <v>275</v>
      </c>
      <c r="B221" s="359" t="s">
        <v>295</v>
      </c>
      <c r="C221" s="90">
        <f t="shared" ref="C221:J221" si="46">C207+C220</f>
        <v>0</v>
      </c>
      <c r="D221" s="90">
        <f t="shared" si="46"/>
        <v>0</v>
      </c>
      <c r="E221" s="90">
        <f t="shared" si="46"/>
        <v>0</v>
      </c>
      <c r="F221" s="90">
        <f t="shared" si="46"/>
        <v>0</v>
      </c>
      <c r="G221" s="90">
        <f t="shared" si="46"/>
        <v>0</v>
      </c>
      <c r="H221" s="90">
        <f t="shared" si="46"/>
        <v>0</v>
      </c>
      <c r="I221" s="90">
        <f t="shared" si="46"/>
        <v>0</v>
      </c>
      <c r="J221" s="90">
        <f t="shared" si="46"/>
        <v>0</v>
      </c>
      <c r="K221" s="123"/>
      <c r="L221" s="123"/>
      <c r="M221" s="123"/>
      <c r="N221" s="123"/>
      <c r="O221" s="90">
        <f>O207+O220</f>
        <v>0</v>
      </c>
      <c r="P221" s="90">
        <f>P207+P220</f>
        <v>0</v>
      </c>
      <c r="Q221" s="90">
        <f>Q207+Q220</f>
        <v>0</v>
      </c>
      <c r="R221" s="90">
        <f>R207+R220</f>
        <v>0</v>
      </c>
    </row>
    <row r="222" spans="1:18" ht="18.75" customHeight="1" x14ac:dyDescent="0.3">
      <c r="A222" s="153" t="s">
        <v>296</v>
      </c>
      <c r="B222" s="359" t="s">
        <v>1438</v>
      </c>
      <c r="C222" s="123"/>
      <c r="D222" s="123"/>
      <c r="E222" s="123"/>
      <c r="F222" s="123"/>
      <c r="G222" s="123"/>
      <c r="H222" s="123"/>
      <c r="I222" s="123"/>
      <c r="J222" s="123"/>
      <c r="K222" s="123"/>
      <c r="L222" s="123"/>
      <c r="M222" s="123"/>
      <c r="N222" s="123"/>
      <c r="O222" s="183"/>
      <c r="P222" s="183"/>
      <c r="Q222" s="183"/>
      <c r="R222" s="183"/>
    </row>
    <row r="223" spans="1:18" ht="18.75" customHeight="1" x14ac:dyDescent="0.3">
      <c r="A223" s="169" t="s">
        <v>298</v>
      </c>
      <c r="B223" s="169" t="s">
        <v>102</v>
      </c>
      <c r="C223" s="118">
        <f>'Balance sheet'!D226</f>
        <v>0</v>
      </c>
      <c r="D223" s="118">
        <f>'Balance sheet'!E226</f>
        <v>0</v>
      </c>
      <c r="E223" s="118">
        <f>'Balance sheet'!F226</f>
        <v>0</v>
      </c>
      <c r="F223" s="118">
        <f>'Balance sheet'!G226</f>
        <v>0</v>
      </c>
      <c r="G223" s="123"/>
      <c r="H223" s="123"/>
      <c r="I223" s="123"/>
      <c r="J223" s="123"/>
      <c r="K223" s="123"/>
      <c r="L223" s="123"/>
      <c r="M223" s="123"/>
      <c r="N223" s="123"/>
      <c r="O223" s="118">
        <f>C223</f>
        <v>0</v>
      </c>
      <c r="P223" s="118">
        <f>D223</f>
        <v>0</v>
      </c>
      <c r="Q223" s="118">
        <f>E223</f>
        <v>0</v>
      </c>
      <c r="R223" s="118">
        <f>F223</f>
        <v>0</v>
      </c>
    </row>
    <row r="224" spans="1:18" ht="18.75" customHeight="1" x14ac:dyDescent="0.3">
      <c r="A224" s="169" t="s">
        <v>299</v>
      </c>
      <c r="B224" s="169" t="s">
        <v>300</v>
      </c>
      <c r="C224" s="118"/>
      <c r="D224" s="118"/>
      <c r="E224" s="118"/>
      <c r="F224" s="118"/>
      <c r="G224" s="123"/>
      <c r="H224" s="123"/>
      <c r="I224" s="123"/>
      <c r="J224" s="123"/>
      <c r="K224" s="123"/>
      <c r="L224" s="123"/>
      <c r="M224" s="123"/>
      <c r="N224" s="123"/>
      <c r="O224" s="118"/>
      <c r="P224" s="118"/>
      <c r="Q224" s="118"/>
      <c r="R224" s="118"/>
    </row>
    <row r="225" spans="1:18" ht="18.75" customHeight="1" x14ac:dyDescent="0.3">
      <c r="A225" s="169" t="s">
        <v>301</v>
      </c>
      <c r="B225" s="191" t="s">
        <v>302</v>
      </c>
      <c r="C225" s="118">
        <f>'Balance sheet'!D228</f>
        <v>0</v>
      </c>
      <c r="D225" s="118">
        <f>'Balance sheet'!E228</f>
        <v>0</v>
      </c>
      <c r="E225" s="118">
        <f>'Balance sheet'!F228</f>
        <v>0</v>
      </c>
      <c r="F225" s="118">
        <f>'Balance sheet'!G228</f>
        <v>0</v>
      </c>
      <c r="G225" s="123"/>
      <c r="H225" s="123"/>
      <c r="I225" s="123"/>
      <c r="J225" s="123"/>
      <c r="K225" s="123"/>
      <c r="L225" s="123"/>
      <c r="M225" s="123"/>
      <c r="N225" s="123"/>
      <c r="O225" s="118">
        <f t="shared" ref="O225:R228" si="47">C225</f>
        <v>0</v>
      </c>
      <c r="P225" s="118">
        <f t="shared" si="47"/>
        <v>0</v>
      </c>
      <c r="Q225" s="118">
        <f t="shared" si="47"/>
        <v>0</v>
      </c>
      <c r="R225" s="118">
        <f t="shared" si="47"/>
        <v>0</v>
      </c>
    </row>
    <row r="226" spans="1:18" ht="18.75" customHeight="1" x14ac:dyDescent="0.3">
      <c r="A226" s="169" t="s">
        <v>303</v>
      </c>
      <c r="B226" s="191" t="s">
        <v>304</v>
      </c>
      <c r="C226" s="118">
        <f>'Balance sheet'!D229</f>
        <v>0</v>
      </c>
      <c r="D226" s="118">
        <f>'Balance sheet'!E229</f>
        <v>0</v>
      </c>
      <c r="E226" s="118">
        <f>'Balance sheet'!F229</f>
        <v>0</v>
      </c>
      <c r="F226" s="118">
        <f>'Balance sheet'!G229</f>
        <v>0</v>
      </c>
      <c r="G226" s="123"/>
      <c r="H226" s="123"/>
      <c r="I226" s="123"/>
      <c r="J226" s="123"/>
      <c r="K226" s="123"/>
      <c r="L226" s="123"/>
      <c r="M226" s="123"/>
      <c r="N226" s="123"/>
      <c r="O226" s="118">
        <f t="shared" si="47"/>
        <v>0</v>
      </c>
      <c r="P226" s="118">
        <f t="shared" si="47"/>
        <v>0</v>
      </c>
      <c r="Q226" s="118">
        <f t="shared" si="47"/>
        <v>0</v>
      </c>
      <c r="R226" s="118">
        <f t="shared" si="47"/>
        <v>0</v>
      </c>
    </row>
    <row r="227" spans="1:18" ht="18.75" customHeight="1" x14ac:dyDescent="0.3">
      <c r="A227" s="169" t="s">
        <v>305</v>
      </c>
      <c r="B227" s="191" t="s">
        <v>306</v>
      </c>
      <c r="C227" s="118">
        <f>'Balance sheet'!D230</f>
        <v>0</v>
      </c>
      <c r="D227" s="118">
        <f>'Balance sheet'!E230</f>
        <v>0</v>
      </c>
      <c r="E227" s="118">
        <f>'Balance sheet'!F230</f>
        <v>0</v>
      </c>
      <c r="F227" s="118">
        <f>'Balance sheet'!G230</f>
        <v>0</v>
      </c>
      <c r="G227" s="123"/>
      <c r="H227" s="123"/>
      <c r="I227" s="123"/>
      <c r="J227" s="123"/>
      <c r="K227" s="123"/>
      <c r="L227" s="123"/>
      <c r="M227" s="123"/>
      <c r="N227" s="123"/>
      <c r="O227" s="118">
        <f t="shared" si="47"/>
        <v>0</v>
      </c>
      <c r="P227" s="118">
        <f t="shared" si="47"/>
        <v>0</v>
      </c>
      <c r="Q227" s="118">
        <f t="shared" si="47"/>
        <v>0</v>
      </c>
      <c r="R227" s="118">
        <f t="shared" si="47"/>
        <v>0</v>
      </c>
    </row>
    <row r="228" spans="1:18" ht="18.75" customHeight="1" x14ac:dyDescent="0.3">
      <c r="A228" s="169" t="s">
        <v>299</v>
      </c>
      <c r="B228" s="169" t="s">
        <v>111</v>
      </c>
      <c r="C228" s="90">
        <f>SUM(C225:C227)</f>
        <v>0</v>
      </c>
      <c r="D228" s="90">
        <f>SUM(D225:D227)</f>
        <v>0</v>
      </c>
      <c r="E228" s="90">
        <f>SUM(E225:E227)</f>
        <v>0</v>
      </c>
      <c r="F228" s="90">
        <f>SUM(F225:F227)</f>
        <v>0</v>
      </c>
      <c r="G228" s="123"/>
      <c r="H228" s="123"/>
      <c r="I228" s="123"/>
      <c r="J228" s="123"/>
      <c r="K228" s="123"/>
      <c r="L228" s="123"/>
      <c r="M228" s="123"/>
      <c r="N228" s="123"/>
      <c r="O228" s="90">
        <f t="shared" si="47"/>
        <v>0</v>
      </c>
      <c r="P228" s="90">
        <f t="shared" si="47"/>
        <v>0</v>
      </c>
      <c r="Q228" s="90">
        <f t="shared" si="47"/>
        <v>0</v>
      </c>
      <c r="R228" s="90">
        <f t="shared" si="47"/>
        <v>0</v>
      </c>
    </row>
    <row r="229" spans="1:18" ht="18.75" customHeight="1" x14ac:dyDescent="0.3">
      <c r="A229" s="153" t="s">
        <v>296</v>
      </c>
      <c r="B229" s="359" t="s">
        <v>1439</v>
      </c>
      <c r="C229" s="90">
        <f>C223+C228</f>
        <v>0</v>
      </c>
      <c r="D229" s="90">
        <f>D223+D228</f>
        <v>0</v>
      </c>
      <c r="E229" s="90">
        <f>E223+E228</f>
        <v>0</v>
      </c>
      <c r="F229" s="90">
        <f>F223+F228</f>
        <v>0</v>
      </c>
      <c r="G229" s="123"/>
      <c r="H229" s="123"/>
      <c r="I229" s="123"/>
      <c r="J229" s="123"/>
      <c r="K229" s="123"/>
      <c r="L229" s="123"/>
      <c r="M229" s="123"/>
      <c r="N229" s="123"/>
      <c r="O229" s="90">
        <f>O223+O225+O226+O227+O228</f>
        <v>0</v>
      </c>
      <c r="P229" s="90">
        <f>P223+P225+P226+P227+P228</f>
        <v>0</v>
      </c>
      <c r="Q229" s="90">
        <f>Q223+Q225+Q226+Q227+Q228</f>
        <v>0</v>
      </c>
      <c r="R229" s="90">
        <f>R223+R225+R226+R227+R228</f>
        <v>0</v>
      </c>
    </row>
    <row r="230" spans="1:18" ht="18.75" customHeight="1" x14ac:dyDescent="0.3">
      <c r="A230" s="153" t="s">
        <v>309</v>
      </c>
      <c r="B230" s="359" t="s">
        <v>310</v>
      </c>
      <c r="C230" s="123"/>
      <c r="D230" s="123"/>
      <c r="E230" s="123"/>
      <c r="F230" s="123"/>
      <c r="G230" s="123"/>
      <c r="H230" s="123"/>
      <c r="I230" s="123"/>
      <c r="J230" s="123"/>
      <c r="K230" s="123"/>
      <c r="L230" s="123"/>
      <c r="M230" s="123"/>
      <c r="N230" s="123"/>
      <c r="O230" s="123"/>
      <c r="P230" s="123"/>
      <c r="Q230" s="123"/>
      <c r="R230" s="123"/>
    </row>
    <row r="231" spans="1:18" ht="18.75" customHeight="1" x14ac:dyDescent="0.3">
      <c r="A231" s="169" t="s">
        <v>311</v>
      </c>
      <c r="B231" s="169" t="s">
        <v>41</v>
      </c>
      <c r="C231" s="118">
        <f>'Balance sheet'!D234</f>
        <v>0</v>
      </c>
      <c r="D231" s="118">
        <f>'Balance sheet'!E234</f>
        <v>0</v>
      </c>
      <c r="E231" s="118">
        <f>'Balance sheet'!F234</f>
        <v>0</v>
      </c>
      <c r="F231" s="118">
        <f>'Balance sheet'!G234</f>
        <v>0</v>
      </c>
      <c r="G231" s="24"/>
      <c r="H231" s="24"/>
      <c r="I231" s="24"/>
      <c r="J231" s="24"/>
      <c r="K231" s="123"/>
      <c r="L231" s="123"/>
      <c r="M231" s="123"/>
      <c r="N231" s="123"/>
      <c r="O231" s="90">
        <f>C231-G231</f>
        <v>0</v>
      </c>
      <c r="P231" s="90">
        <f>D231-H231</f>
        <v>0</v>
      </c>
      <c r="Q231" s="90">
        <f>E231-I231</f>
        <v>0</v>
      </c>
      <c r="R231" s="90">
        <f>F231-J231</f>
        <v>0</v>
      </c>
    </row>
    <row r="232" spans="1:18" ht="18.75" customHeight="1" x14ac:dyDescent="0.3">
      <c r="A232" s="153" t="s">
        <v>309</v>
      </c>
      <c r="B232" s="359" t="s">
        <v>312</v>
      </c>
      <c r="C232" s="90">
        <f t="shared" ref="C232:J232" si="48">SUM(C231)</f>
        <v>0</v>
      </c>
      <c r="D232" s="90">
        <f t="shared" si="48"/>
        <v>0</v>
      </c>
      <c r="E232" s="90">
        <f t="shared" si="48"/>
        <v>0</v>
      </c>
      <c r="F232" s="90">
        <f t="shared" si="48"/>
        <v>0</v>
      </c>
      <c r="G232" s="90">
        <f t="shared" si="48"/>
        <v>0</v>
      </c>
      <c r="H232" s="90">
        <f t="shared" si="48"/>
        <v>0</v>
      </c>
      <c r="I232" s="90">
        <f t="shared" si="48"/>
        <v>0</v>
      </c>
      <c r="J232" s="90">
        <f t="shared" si="48"/>
        <v>0</v>
      </c>
      <c r="K232" s="123"/>
      <c r="L232" s="123"/>
      <c r="M232" s="123"/>
      <c r="N232" s="123"/>
      <c r="O232" s="90">
        <f>O231</f>
        <v>0</v>
      </c>
      <c r="P232" s="90">
        <f>P231</f>
        <v>0</v>
      </c>
      <c r="Q232" s="90">
        <f>Q231</f>
        <v>0</v>
      </c>
      <c r="R232" s="90">
        <f>R231</f>
        <v>0</v>
      </c>
    </row>
    <row r="233" spans="1:18" ht="18.75" customHeight="1" x14ac:dyDescent="0.3">
      <c r="A233" s="153" t="s">
        <v>313</v>
      </c>
      <c r="B233" s="377" t="s">
        <v>314</v>
      </c>
      <c r="C233" s="364">
        <f>'Balance sheet'!D236</f>
        <v>0</v>
      </c>
      <c r="D233" s="364">
        <f>'Balance sheet'!E236</f>
        <v>0</v>
      </c>
      <c r="E233" s="364">
        <f>'Balance sheet'!F236</f>
        <v>0</v>
      </c>
      <c r="F233" s="364">
        <f>'Balance sheet'!G236</f>
        <v>0</v>
      </c>
      <c r="G233" s="24"/>
      <c r="H233" s="24"/>
      <c r="I233" s="24"/>
      <c r="J233" s="24"/>
      <c r="K233" s="123"/>
      <c r="L233" s="123"/>
      <c r="M233" s="123"/>
      <c r="N233" s="123"/>
      <c r="O233" s="90">
        <f>C233-G233</f>
        <v>0</v>
      </c>
      <c r="P233" s="90">
        <f>D233-H233</f>
        <v>0</v>
      </c>
      <c r="Q233" s="90">
        <f>E233-I233</f>
        <v>0</v>
      </c>
      <c r="R233" s="90">
        <f>F233-J233</f>
        <v>0</v>
      </c>
    </row>
    <row r="234" spans="1:18" ht="18.75" customHeight="1" x14ac:dyDescent="0.3">
      <c r="A234" s="153" t="s">
        <v>315</v>
      </c>
      <c r="B234" s="359" t="s">
        <v>316</v>
      </c>
      <c r="C234" s="378"/>
      <c r="D234" s="378"/>
      <c r="E234" s="378"/>
      <c r="F234" s="378"/>
      <c r="G234" s="123"/>
      <c r="H234" s="123"/>
      <c r="I234" s="123"/>
      <c r="J234" s="123"/>
      <c r="K234" s="123"/>
      <c r="L234" s="123"/>
      <c r="M234" s="123"/>
      <c r="N234" s="123"/>
      <c r="O234" s="123"/>
      <c r="P234" s="123"/>
      <c r="Q234" s="123"/>
      <c r="R234" s="123"/>
    </row>
    <row r="235" spans="1:18" ht="18.75" customHeight="1" x14ac:dyDescent="0.3">
      <c r="A235" s="169" t="s">
        <v>317</v>
      </c>
      <c r="B235" s="169" t="s">
        <v>318</v>
      </c>
      <c r="C235" s="372">
        <f>'Balance sheet'!D238</f>
        <v>0</v>
      </c>
      <c r="D235" s="372">
        <f>'Balance sheet'!E238</f>
        <v>0</v>
      </c>
      <c r="E235" s="372">
        <f>'Balance sheet'!F238</f>
        <v>0</v>
      </c>
      <c r="F235" s="372">
        <f>'Balance sheet'!G238</f>
        <v>0</v>
      </c>
      <c r="G235" s="24"/>
      <c r="H235" s="24"/>
      <c r="I235" s="24"/>
      <c r="J235" s="24"/>
      <c r="K235" s="123"/>
      <c r="L235" s="123"/>
      <c r="M235" s="123"/>
      <c r="N235" s="123"/>
      <c r="O235" s="90">
        <f t="shared" ref="O235:R238" si="49">C235-G235</f>
        <v>0</v>
      </c>
      <c r="P235" s="90">
        <f t="shared" si="49"/>
        <v>0</v>
      </c>
      <c r="Q235" s="90">
        <f t="shared" si="49"/>
        <v>0</v>
      </c>
      <c r="R235" s="90">
        <f t="shared" si="49"/>
        <v>0</v>
      </c>
    </row>
    <row r="236" spans="1:18" ht="18.75" customHeight="1" x14ac:dyDescent="0.3">
      <c r="A236" s="169" t="s">
        <v>319</v>
      </c>
      <c r="B236" s="169" t="s">
        <v>320</v>
      </c>
      <c r="C236" s="372">
        <f>'Balance sheet'!D239</f>
        <v>0</v>
      </c>
      <c r="D236" s="372">
        <f>'Balance sheet'!E239</f>
        <v>0</v>
      </c>
      <c r="E236" s="372">
        <f>'Balance sheet'!F239</f>
        <v>0</v>
      </c>
      <c r="F236" s="372">
        <f>'Balance sheet'!G239</f>
        <v>0</v>
      </c>
      <c r="G236" s="24"/>
      <c r="H236" s="24"/>
      <c r="I236" s="24"/>
      <c r="J236" s="24"/>
      <c r="K236" s="123"/>
      <c r="L236" s="123"/>
      <c r="M236" s="123"/>
      <c r="N236" s="123"/>
      <c r="O236" s="90">
        <f t="shared" si="49"/>
        <v>0</v>
      </c>
      <c r="P236" s="90">
        <f t="shared" si="49"/>
        <v>0</v>
      </c>
      <c r="Q236" s="90">
        <f t="shared" si="49"/>
        <v>0</v>
      </c>
      <c r="R236" s="90">
        <f t="shared" si="49"/>
        <v>0</v>
      </c>
    </row>
    <row r="237" spans="1:18" ht="18.75" customHeight="1" x14ac:dyDescent="0.3">
      <c r="A237" s="169" t="s">
        <v>321</v>
      </c>
      <c r="B237" s="169" t="s">
        <v>333</v>
      </c>
      <c r="C237" s="372">
        <f>'Balance sheet'!D240</f>
        <v>0</v>
      </c>
      <c r="D237" s="372">
        <f>'Balance sheet'!E240</f>
        <v>0</v>
      </c>
      <c r="E237" s="372">
        <f>'Balance sheet'!F240</f>
        <v>0</v>
      </c>
      <c r="F237" s="372">
        <f>'Balance sheet'!G240</f>
        <v>0</v>
      </c>
      <c r="G237" s="24"/>
      <c r="H237" s="24"/>
      <c r="I237" s="24"/>
      <c r="J237" s="24"/>
      <c r="K237" s="123"/>
      <c r="L237" s="123"/>
      <c r="M237" s="123"/>
      <c r="N237" s="123"/>
      <c r="O237" s="90">
        <f t="shared" si="49"/>
        <v>0</v>
      </c>
      <c r="P237" s="90">
        <f t="shared" si="49"/>
        <v>0</v>
      </c>
      <c r="Q237" s="90">
        <f t="shared" si="49"/>
        <v>0</v>
      </c>
      <c r="R237" s="90">
        <f t="shared" si="49"/>
        <v>0</v>
      </c>
    </row>
    <row r="238" spans="1:18" ht="18.75" customHeight="1" x14ac:dyDescent="0.3">
      <c r="A238" s="169" t="s">
        <v>323</v>
      </c>
      <c r="B238" s="169" t="s">
        <v>324</v>
      </c>
      <c r="C238" s="372">
        <f>'Balance sheet'!D241</f>
        <v>0</v>
      </c>
      <c r="D238" s="372">
        <f>'Balance sheet'!E241</f>
        <v>0</v>
      </c>
      <c r="E238" s="372">
        <f>'Balance sheet'!F241</f>
        <v>0</v>
      </c>
      <c r="F238" s="372">
        <f>'Balance sheet'!G241</f>
        <v>0</v>
      </c>
      <c r="G238" s="24"/>
      <c r="H238" s="24"/>
      <c r="I238" s="24"/>
      <c r="J238" s="24"/>
      <c r="K238" s="123"/>
      <c r="L238" s="123"/>
      <c r="M238" s="123"/>
      <c r="N238" s="123"/>
      <c r="O238" s="90">
        <f t="shared" si="49"/>
        <v>0</v>
      </c>
      <c r="P238" s="90">
        <f t="shared" si="49"/>
        <v>0</v>
      </c>
      <c r="Q238" s="90">
        <f t="shared" si="49"/>
        <v>0</v>
      </c>
      <c r="R238" s="90">
        <f t="shared" si="49"/>
        <v>0</v>
      </c>
    </row>
    <row r="239" spans="1:18" ht="18.75" customHeight="1" x14ac:dyDescent="0.3">
      <c r="A239" s="169" t="s">
        <v>325</v>
      </c>
      <c r="B239" s="169" t="s">
        <v>1440</v>
      </c>
      <c r="C239" s="272"/>
      <c r="D239" s="272"/>
      <c r="E239" s="272"/>
      <c r="F239" s="272"/>
      <c r="G239" s="123"/>
      <c r="H239" s="123"/>
      <c r="I239" s="123"/>
      <c r="J239" s="123"/>
      <c r="K239" s="123"/>
      <c r="L239" s="123"/>
      <c r="M239" s="123"/>
      <c r="N239" s="123"/>
      <c r="O239" s="123"/>
      <c r="P239" s="123"/>
      <c r="Q239" s="123"/>
      <c r="R239" s="123"/>
    </row>
    <row r="240" spans="1:18" ht="18.75" customHeight="1" x14ac:dyDescent="0.3">
      <c r="A240" s="169" t="s">
        <v>327</v>
      </c>
      <c r="B240" s="191" t="s">
        <v>328</v>
      </c>
      <c r="C240" s="372">
        <f>'Balance sheet'!D243</f>
        <v>0</v>
      </c>
      <c r="D240" s="372">
        <f>'Balance sheet'!E243</f>
        <v>0</v>
      </c>
      <c r="E240" s="372">
        <f>'Balance sheet'!F243</f>
        <v>0</v>
      </c>
      <c r="F240" s="372">
        <f>'Balance sheet'!G243</f>
        <v>0</v>
      </c>
      <c r="G240" s="24"/>
      <c r="H240" s="24"/>
      <c r="I240" s="24"/>
      <c r="J240" s="24"/>
      <c r="K240" s="123"/>
      <c r="L240" s="123"/>
      <c r="M240" s="123"/>
      <c r="N240" s="123"/>
      <c r="O240" s="90">
        <f t="shared" ref="O240:R245" si="50">C240-G240</f>
        <v>0</v>
      </c>
      <c r="P240" s="90">
        <f t="shared" si="50"/>
        <v>0</v>
      </c>
      <c r="Q240" s="90">
        <f t="shared" si="50"/>
        <v>0</v>
      </c>
      <c r="R240" s="90">
        <f t="shared" si="50"/>
        <v>0</v>
      </c>
    </row>
    <row r="241" spans="1:18" ht="18.75" customHeight="1" x14ac:dyDescent="0.3">
      <c r="A241" s="169" t="s">
        <v>329</v>
      </c>
      <c r="B241" s="191" t="s">
        <v>330</v>
      </c>
      <c r="C241" s="372">
        <f>'Balance sheet'!D244</f>
        <v>0</v>
      </c>
      <c r="D241" s="372">
        <f>'Balance sheet'!E244</f>
        <v>0</v>
      </c>
      <c r="E241" s="372">
        <f>'Balance sheet'!F244</f>
        <v>0</v>
      </c>
      <c r="F241" s="372">
        <f>'Balance sheet'!G244</f>
        <v>0</v>
      </c>
      <c r="G241" s="24"/>
      <c r="H241" s="24"/>
      <c r="I241" s="24"/>
      <c r="J241" s="24"/>
      <c r="K241" s="123"/>
      <c r="L241" s="123"/>
      <c r="M241" s="123"/>
      <c r="N241" s="123"/>
      <c r="O241" s="90">
        <f t="shared" si="50"/>
        <v>0</v>
      </c>
      <c r="P241" s="90">
        <f t="shared" si="50"/>
        <v>0</v>
      </c>
      <c r="Q241" s="90">
        <f t="shared" si="50"/>
        <v>0</v>
      </c>
      <c r="R241" s="90">
        <f t="shared" si="50"/>
        <v>0</v>
      </c>
    </row>
    <row r="242" spans="1:18" ht="18.75" customHeight="1" x14ac:dyDescent="0.3">
      <c r="A242" s="169" t="s">
        <v>325</v>
      </c>
      <c r="B242" s="169" t="s">
        <v>1441</v>
      </c>
      <c r="C242" s="211">
        <f t="shared" ref="C242:J242" si="51">SUM(C240:C241)</f>
        <v>0</v>
      </c>
      <c r="D242" s="211">
        <f t="shared" si="51"/>
        <v>0</v>
      </c>
      <c r="E242" s="211">
        <f t="shared" si="51"/>
        <v>0</v>
      </c>
      <c r="F242" s="211">
        <f t="shared" si="51"/>
        <v>0</v>
      </c>
      <c r="G242" s="90">
        <f t="shared" si="51"/>
        <v>0</v>
      </c>
      <c r="H242" s="90">
        <f t="shared" si="51"/>
        <v>0</v>
      </c>
      <c r="I242" s="90">
        <f t="shared" si="51"/>
        <v>0</v>
      </c>
      <c r="J242" s="90">
        <f t="shared" si="51"/>
        <v>0</v>
      </c>
      <c r="K242" s="123"/>
      <c r="L242" s="123"/>
      <c r="M242" s="123"/>
      <c r="N242" s="123"/>
      <c r="O242" s="90">
        <f t="shared" si="50"/>
        <v>0</v>
      </c>
      <c r="P242" s="90">
        <f t="shared" si="50"/>
        <v>0</v>
      </c>
      <c r="Q242" s="90">
        <f t="shared" si="50"/>
        <v>0</v>
      </c>
      <c r="R242" s="90">
        <f t="shared" si="50"/>
        <v>0</v>
      </c>
    </row>
    <row r="243" spans="1:18" ht="18.75" customHeight="1" x14ac:dyDescent="0.3">
      <c r="A243" s="169" t="s">
        <v>332</v>
      </c>
      <c r="B243" s="169" t="s">
        <v>333</v>
      </c>
      <c r="C243" s="372">
        <f>'Balance sheet'!D246</f>
        <v>0</v>
      </c>
      <c r="D243" s="372">
        <f>'Balance sheet'!E246</f>
        <v>0</v>
      </c>
      <c r="E243" s="372">
        <f>'Balance sheet'!F246</f>
        <v>0</v>
      </c>
      <c r="F243" s="372">
        <f>'Balance sheet'!G246</f>
        <v>0</v>
      </c>
      <c r="G243" s="24"/>
      <c r="H243" s="24"/>
      <c r="I243" s="24"/>
      <c r="J243" s="24"/>
      <c r="K243" s="57"/>
      <c r="L243" s="57"/>
      <c r="M243" s="57"/>
      <c r="N243" s="57"/>
      <c r="O243" s="90">
        <f t="shared" si="50"/>
        <v>0</v>
      </c>
      <c r="P243" s="90">
        <f t="shared" si="50"/>
        <v>0</v>
      </c>
      <c r="Q243" s="90">
        <f t="shared" si="50"/>
        <v>0</v>
      </c>
      <c r="R243" s="90">
        <f t="shared" si="50"/>
        <v>0</v>
      </c>
    </row>
    <row r="244" spans="1:18" ht="18.75" customHeight="1" x14ac:dyDescent="0.3">
      <c r="A244" s="80" t="s">
        <v>334</v>
      </c>
      <c r="B244" s="169" t="s">
        <v>1442</v>
      </c>
      <c r="C244" s="372">
        <f>'Balance sheet'!D247</f>
        <v>0</v>
      </c>
      <c r="D244" s="372">
        <f>'Balance sheet'!E247</f>
        <v>0</v>
      </c>
      <c r="E244" s="372">
        <f>'Balance sheet'!F247</f>
        <v>0</v>
      </c>
      <c r="F244" s="372">
        <f>'Balance sheet'!G247</f>
        <v>0</v>
      </c>
      <c r="G244" s="24"/>
      <c r="H244" s="24"/>
      <c r="I244" s="24"/>
      <c r="J244" s="24"/>
      <c r="K244" s="57"/>
      <c r="L244" s="57"/>
      <c r="M244" s="57"/>
      <c r="N244" s="57"/>
      <c r="O244" s="90">
        <f t="shared" si="50"/>
        <v>0</v>
      </c>
      <c r="P244" s="90">
        <f t="shared" si="50"/>
        <v>0</v>
      </c>
      <c r="Q244" s="90">
        <f t="shared" si="50"/>
        <v>0</v>
      </c>
      <c r="R244" s="90">
        <f t="shared" si="50"/>
        <v>0</v>
      </c>
    </row>
    <row r="245" spans="1:18" ht="18.75" customHeight="1" x14ac:dyDescent="0.3">
      <c r="A245" s="80" t="s">
        <v>336</v>
      </c>
      <c r="B245" s="169" t="s">
        <v>1443</v>
      </c>
      <c r="C245" s="372">
        <f>'Balance sheet'!D248</f>
        <v>0</v>
      </c>
      <c r="D245" s="372">
        <f>'Balance sheet'!E248</f>
        <v>0</v>
      </c>
      <c r="E245" s="372">
        <f>'Balance sheet'!F248</f>
        <v>0</v>
      </c>
      <c r="F245" s="372">
        <f>'Balance sheet'!G248</f>
        <v>0</v>
      </c>
      <c r="G245" s="24"/>
      <c r="H245" s="24"/>
      <c r="I245" s="24"/>
      <c r="J245" s="24"/>
      <c r="K245" s="123"/>
      <c r="L245" s="123"/>
      <c r="M245" s="123"/>
      <c r="N245" s="123"/>
      <c r="O245" s="90">
        <f t="shared" si="50"/>
        <v>0</v>
      </c>
      <c r="P245" s="90">
        <f t="shared" si="50"/>
        <v>0</v>
      </c>
      <c r="Q245" s="90">
        <f t="shared" si="50"/>
        <v>0</v>
      </c>
      <c r="R245" s="90">
        <f t="shared" si="50"/>
        <v>0</v>
      </c>
    </row>
    <row r="246" spans="1:18" ht="18.75" customHeight="1" x14ac:dyDescent="0.3">
      <c r="A246" s="153" t="s">
        <v>315</v>
      </c>
      <c r="B246" s="359" t="s">
        <v>338</v>
      </c>
      <c r="C246" s="211">
        <f t="shared" ref="C246:J246" si="52">C235+C236+C237+C238+C242+C243+C245+C244</f>
        <v>0</v>
      </c>
      <c r="D246" s="211">
        <f t="shared" si="52"/>
        <v>0</v>
      </c>
      <c r="E246" s="211">
        <f t="shared" si="52"/>
        <v>0</v>
      </c>
      <c r="F246" s="211">
        <f t="shared" si="52"/>
        <v>0</v>
      </c>
      <c r="G246" s="90">
        <f t="shared" si="52"/>
        <v>0</v>
      </c>
      <c r="H246" s="90">
        <f t="shared" si="52"/>
        <v>0</v>
      </c>
      <c r="I246" s="90">
        <f t="shared" si="52"/>
        <v>0</v>
      </c>
      <c r="J246" s="90">
        <f t="shared" si="52"/>
        <v>0</v>
      </c>
      <c r="K246" s="57"/>
      <c r="L246" s="57"/>
      <c r="M246" s="57"/>
      <c r="N246" s="57"/>
      <c r="O246" s="90">
        <f>O235+O236+O237+O238+O242+O243+O245+O244</f>
        <v>0</v>
      </c>
      <c r="P246" s="90">
        <f>P235+P236+P237+P238+P242+P243+P245+P244</f>
        <v>0</v>
      </c>
      <c r="Q246" s="90">
        <f>Q235+Q236+Q237+Q238+Q242+Q243+Q245+Q244</f>
        <v>0</v>
      </c>
      <c r="R246" s="90">
        <f>R235+R236+R237+R238+R242+R243+R245+R244</f>
        <v>0</v>
      </c>
    </row>
    <row r="247" spans="1:18" ht="30" customHeight="1" x14ac:dyDescent="0.3">
      <c r="A247" s="9" t="s">
        <v>339</v>
      </c>
      <c r="B247" s="370" t="s">
        <v>1444</v>
      </c>
      <c r="C247" s="372">
        <f>'Balance sheet'!D250</f>
        <v>0</v>
      </c>
      <c r="D247" s="372">
        <f>'Balance sheet'!E250</f>
        <v>0</v>
      </c>
      <c r="E247" s="372">
        <f>'Balance sheet'!F250</f>
        <v>0</v>
      </c>
      <c r="F247" s="372">
        <f>'Balance sheet'!G250</f>
        <v>0</v>
      </c>
      <c r="G247" s="24"/>
      <c r="H247" s="24"/>
      <c r="I247" s="24"/>
      <c r="J247" s="24"/>
      <c r="K247" s="123"/>
      <c r="L247" s="123"/>
      <c r="M247" s="123"/>
      <c r="N247" s="123"/>
      <c r="O247" s="90">
        <f>C247-G247</f>
        <v>0</v>
      </c>
      <c r="P247" s="90">
        <f>D247-H247</f>
        <v>0</v>
      </c>
      <c r="Q247" s="90">
        <f>E247-I247</f>
        <v>0</v>
      </c>
      <c r="R247" s="90">
        <f>F247-J247</f>
        <v>0</v>
      </c>
    </row>
    <row r="248" spans="1:18" ht="30" customHeight="1" x14ac:dyDescent="0.25">
      <c r="A248" s="9" t="s">
        <v>341</v>
      </c>
      <c r="B248" s="379" t="s">
        <v>342</v>
      </c>
      <c r="C248" s="183"/>
      <c r="D248" s="183"/>
      <c r="E248" s="183"/>
      <c r="F248" s="183"/>
      <c r="G248" s="123"/>
      <c r="H248" s="123"/>
      <c r="I248" s="123"/>
      <c r="J248" s="123"/>
      <c r="K248" s="123"/>
      <c r="L248" s="123"/>
      <c r="M248" s="123"/>
      <c r="N248" s="123"/>
      <c r="O248" s="369"/>
      <c r="P248" s="369"/>
      <c r="Q248" s="369"/>
      <c r="R248" s="369"/>
    </row>
    <row r="249" spans="1:18" ht="18.75" customHeight="1" x14ac:dyDescent="0.3">
      <c r="A249" s="169" t="s">
        <v>343</v>
      </c>
      <c r="B249" s="169" t="s">
        <v>344</v>
      </c>
      <c r="C249" s="183"/>
      <c r="D249" s="183"/>
      <c r="E249" s="183"/>
      <c r="F249" s="183"/>
      <c r="G249" s="123"/>
      <c r="H249" s="123"/>
      <c r="I249" s="123"/>
      <c r="J249" s="123"/>
      <c r="K249" s="123"/>
      <c r="L249" s="123"/>
      <c r="M249" s="123"/>
      <c r="N249" s="123"/>
      <c r="O249" s="369"/>
      <c r="P249" s="369"/>
      <c r="Q249" s="369"/>
      <c r="R249" s="369"/>
    </row>
    <row r="250" spans="1:18" ht="18.75" customHeight="1" x14ac:dyDescent="0.3">
      <c r="A250" s="169" t="s">
        <v>345</v>
      </c>
      <c r="B250" s="191" t="s">
        <v>1445</v>
      </c>
      <c r="C250" s="118">
        <f>'Balance sheet'!D253</f>
        <v>0</v>
      </c>
      <c r="D250" s="118">
        <f>'Balance sheet'!E253</f>
        <v>0</v>
      </c>
      <c r="E250" s="118">
        <f>'Balance sheet'!F253</f>
        <v>0</v>
      </c>
      <c r="F250" s="118">
        <f>'Balance sheet'!G253</f>
        <v>0</v>
      </c>
      <c r="G250" s="24"/>
      <c r="H250" s="24"/>
      <c r="I250" s="24"/>
      <c r="J250" s="24"/>
      <c r="K250" s="123"/>
      <c r="L250" s="123"/>
      <c r="M250" s="123"/>
      <c r="N250" s="123"/>
      <c r="O250" s="90">
        <f t="shared" ref="O250:R253" si="53">C250-G250</f>
        <v>0</v>
      </c>
      <c r="P250" s="90">
        <f t="shared" si="53"/>
        <v>0</v>
      </c>
      <c r="Q250" s="90">
        <f t="shared" si="53"/>
        <v>0</v>
      </c>
      <c r="R250" s="90">
        <f t="shared" si="53"/>
        <v>0</v>
      </c>
    </row>
    <row r="251" spans="1:18" ht="18.75" customHeight="1" x14ac:dyDescent="0.3">
      <c r="A251" s="169" t="s">
        <v>347</v>
      </c>
      <c r="B251" s="191" t="s">
        <v>348</v>
      </c>
      <c r="C251" s="118">
        <f>'Balance sheet'!D254</f>
        <v>0</v>
      </c>
      <c r="D251" s="118">
        <f>'Balance sheet'!E254</f>
        <v>0</v>
      </c>
      <c r="E251" s="118">
        <f>'Balance sheet'!F254</f>
        <v>0</v>
      </c>
      <c r="F251" s="118">
        <f>'Balance sheet'!G254</f>
        <v>0</v>
      </c>
      <c r="G251" s="24"/>
      <c r="H251" s="24"/>
      <c r="I251" s="24"/>
      <c r="J251" s="24"/>
      <c r="K251" s="123"/>
      <c r="L251" s="123"/>
      <c r="M251" s="123"/>
      <c r="N251" s="123"/>
      <c r="O251" s="90">
        <f t="shared" si="53"/>
        <v>0</v>
      </c>
      <c r="P251" s="90">
        <f t="shared" si="53"/>
        <v>0</v>
      </c>
      <c r="Q251" s="90">
        <f t="shared" si="53"/>
        <v>0</v>
      </c>
      <c r="R251" s="90">
        <f t="shared" si="53"/>
        <v>0</v>
      </c>
    </row>
    <row r="252" spans="1:18" ht="18.75" customHeight="1" x14ac:dyDescent="0.3">
      <c r="A252" s="169" t="s">
        <v>343</v>
      </c>
      <c r="B252" s="169" t="s">
        <v>349</v>
      </c>
      <c r="C252" s="90">
        <f t="shared" ref="C252:J252" si="54">SUM(C250:C251)</f>
        <v>0</v>
      </c>
      <c r="D252" s="90">
        <f t="shared" si="54"/>
        <v>0</v>
      </c>
      <c r="E252" s="90">
        <f t="shared" si="54"/>
        <v>0</v>
      </c>
      <c r="F252" s="90">
        <f t="shared" si="54"/>
        <v>0</v>
      </c>
      <c r="G252" s="90">
        <f t="shared" si="54"/>
        <v>0</v>
      </c>
      <c r="H252" s="90">
        <f t="shared" si="54"/>
        <v>0</v>
      </c>
      <c r="I252" s="90">
        <f t="shared" si="54"/>
        <v>0</v>
      </c>
      <c r="J252" s="90">
        <f t="shared" si="54"/>
        <v>0</v>
      </c>
      <c r="K252" s="123"/>
      <c r="L252" s="123"/>
      <c r="M252" s="123"/>
      <c r="N252" s="123"/>
      <c r="O252" s="90">
        <f t="shared" si="53"/>
        <v>0</v>
      </c>
      <c r="P252" s="90">
        <f t="shared" si="53"/>
        <v>0</v>
      </c>
      <c r="Q252" s="90">
        <f t="shared" si="53"/>
        <v>0</v>
      </c>
      <c r="R252" s="90">
        <f t="shared" si="53"/>
        <v>0</v>
      </c>
    </row>
    <row r="253" spans="1:18" ht="18.75" customHeight="1" x14ac:dyDescent="0.3">
      <c r="A253" s="169" t="s">
        <v>350</v>
      </c>
      <c r="B253" s="169" t="s">
        <v>351</v>
      </c>
      <c r="C253" s="372">
        <f>'Balance sheet'!D256</f>
        <v>0</v>
      </c>
      <c r="D253" s="372">
        <f>'Balance sheet'!E256</f>
        <v>0</v>
      </c>
      <c r="E253" s="372">
        <f>'Balance sheet'!F256</f>
        <v>0</v>
      </c>
      <c r="F253" s="372">
        <f>'Balance sheet'!G256</f>
        <v>0</v>
      </c>
      <c r="G253" s="24"/>
      <c r="H253" s="24"/>
      <c r="I253" s="24"/>
      <c r="J253" s="24"/>
      <c r="K253" s="123"/>
      <c r="L253" s="123"/>
      <c r="M253" s="123"/>
      <c r="N253" s="123"/>
      <c r="O253" s="90">
        <f t="shared" si="53"/>
        <v>0</v>
      </c>
      <c r="P253" s="90">
        <f t="shared" si="53"/>
        <v>0</v>
      </c>
      <c r="Q253" s="90">
        <f t="shared" si="53"/>
        <v>0</v>
      </c>
      <c r="R253" s="90">
        <f t="shared" si="53"/>
        <v>0</v>
      </c>
    </row>
    <row r="254" spans="1:18" ht="27" customHeight="1" x14ac:dyDescent="0.3">
      <c r="A254" s="373" t="s">
        <v>243</v>
      </c>
      <c r="B254" s="86"/>
      <c r="C254" s="609" t="s">
        <v>1422</v>
      </c>
      <c r="D254" s="617"/>
      <c r="E254" s="617"/>
      <c r="F254" s="618"/>
      <c r="G254" s="609" t="s">
        <v>1423</v>
      </c>
      <c r="H254" s="617"/>
      <c r="I254" s="617"/>
      <c r="J254" s="618"/>
      <c r="K254" s="609" t="s">
        <v>1424</v>
      </c>
      <c r="L254" s="617"/>
      <c r="M254" s="617"/>
      <c r="N254" s="618"/>
      <c r="O254" s="609" t="s">
        <v>1425</v>
      </c>
      <c r="P254" s="617"/>
      <c r="Q254" s="617"/>
      <c r="R254" s="618"/>
    </row>
    <row r="255" spans="1:18" ht="20.25" customHeight="1" x14ac:dyDescent="0.3">
      <c r="A255" s="373" t="s">
        <v>13</v>
      </c>
      <c r="B255" s="86"/>
      <c r="C255" s="609" t="s">
        <v>10</v>
      </c>
      <c r="D255" s="618"/>
      <c r="E255" s="609" t="s">
        <v>619</v>
      </c>
      <c r="F255" s="618"/>
      <c r="G255" s="609" t="s">
        <v>10</v>
      </c>
      <c r="H255" s="618"/>
      <c r="I255" s="609" t="s">
        <v>619</v>
      </c>
      <c r="J255" s="618"/>
      <c r="K255" s="609" t="s">
        <v>10</v>
      </c>
      <c r="L255" s="618"/>
      <c r="M255" s="609" t="s">
        <v>619</v>
      </c>
      <c r="N255" s="618"/>
      <c r="O255" s="609" t="s">
        <v>10</v>
      </c>
      <c r="P255" s="618"/>
      <c r="Q255" s="609" t="s">
        <v>619</v>
      </c>
      <c r="R255" s="618"/>
    </row>
    <row r="256" spans="1:18" ht="19.5" customHeight="1" x14ac:dyDescent="0.3">
      <c r="A256" s="373" t="s">
        <v>18</v>
      </c>
      <c r="B256" s="86"/>
      <c r="C256" s="86" t="s">
        <v>15</v>
      </c>
      <c r="D256" s="86" t="s">
        <v>1426</v>
      </c>
      <c r="E256" s="86" t="s">
        <v>15</v>
      </c>
      <c r="F256" s="86" t="s">
        <v>1426</v>
      </c>
      <c r="G256" s="86" t="s">
        <v>15</v>
      </c>
      <c r="H256" s="86" t="s">
        <v>1426</v>
      </c>
      <c r="I256" s="86" t="s">
        <v>15</v>
      </c>
      <c r="J256" s="86" t="s">
        <v>1426</v>
      </c>
      <c r="K256" s="86" t="s">
        <v>15</v>
      </c>
      <c r="L256" s="86" t="s">
        <v>1426</v>
      </c>
      <c r="M256" s="86" t="s">
        <v>15</v>
      </c>
      <c r="N256" s="86" t="s">
        <v>1426</v>
      </c>
      <c r="O256" s="86" t="s">
        <v>15</v>
      </c>
      <c r="P256" s="86" t="s">
        <v>1426</v>
      </c>
      <c r="Q256" s="86" t="s">
        <v>15</v>
      </c>
      <c r="R256" s="86" t="s">
        <v>1426</v>
      </c>
    </row>
    <row r="257" spans="1:18" ht="29.25" customHeight="1" x14ac:dyDescent="0.3">
      <c r="A257" s="9" t="s">
        <v>341</v>
      </c>
      <c r="B257" s="370" t="s">
        <v>352</v>
      </c>
      <c r="C257" s="90">
        <f t="shared" ref="C257:J257" si="55">C252+C253</f>
        <v>0</v>
      </c>
      <c r="D257" s="90">
        <f t="shared" si="55"/>
        <v>0</v>
      </c>
      <c r="E257" s="90">
        <f t="shared" si="55"/>
        <v>0</v>
      </c>
      <c r="F257" s="90">
        <f t="shared" si="55"/>
        <v>0</v>
      </c>
      <c r="G257" s="90">
        <f t="shared" si="55"/>
        <v>0</v>
      </c>
      <c r="H257" s="90">
        <f t="shared" si="55"/>
        <v>0</v>
      </c>
      <c r="I257" s="90">
        <f t="shared" si="55"/>
        <v>0</v>
      </c>
      <c r="J257" s="90">
        <f t="shared" si="55"/>
        <v>0</v>
      </c>
      <c r="K257" s="369"/>
      <c r="L257" s="369"/>
      <c r="M257" s="369"/>
      <c r="N257" s="369"/>
      <c r="O257" s="90">
        <f>O252+O253</f>
        <v>0</v>
      </c>
      <c r="P257" s="90">
        <f>P252+P253</f>
        <v>0</v>
      </c>
      <c r="Q257" s="90">
        <f>Q252+Q253</f>
        <v>0</v>
      </c>
      <c r="R257" s="90">
        <f>R252+R253</f>
        <v>0</v>
      </c>
    </row>
    <row r="258" spans="1:18" ht="24.75" customHeight="1" x14ac:dyDescent="0.25">
      <c r="A258" s="9" t="s">
        <v>353</v>
      </c>
      <c r="B258" s="380" t="s">
        <v>354</v>
      </c>
      <c r="C258" s="90">
        <f t="shared" ref="C258:J258" si="56">C202+C221+C229+C232+C233+C246+C247+C257</f>
        <v>0</v>
      </c>
      <c r="D258" s="90">
        <f t="shared" si="56"/>
        <v>0</v>
      </c>
      <c r="E258" s="90">
        <f t="shared" si="56"/>
        <v>0</v>
      </c>
      <c r="F258" s="90">
        <f t="shared" si="56"/>
        <v>0</v>
      </c>
      <c r="G258" s="90">
        <f t="shared" si="56"/>
        <v>0</v>
      </c>
      <c r="H258" s="90">
        <f t="shared" si="56"/>
        <v>0</v>
      </c>
      <c r="I258" s="90">
        <f t="shared" si="56"/>
        <v>0</v>
      </c>
      <c r="J258" s="90">
        <f t="shared" si="56"/>
        <v>0</v>
      </c>
      <c r="K258" s="369"/>
      <c r="L258" s="369"/>
      <c r="M258" s="369"/>
      <c r="N258" s="369"/>
      <c r="O258" s="90">
        <f>O202+O221+O229+O232+O233+O246+O247+O257</f>
        <v>0</v>
      </c>
      <c r="P258" s="90">
        <f>P202+P221+P229+P232+P233+P246+P247+P257</f>
        <v>0</v>
      </c>
      <c r="Q258" s="90">
        <f>Q202+Q221+Q229+Q232+Q233+Q246+Q247+Q257</f>
        <v>0</v>
      </c>
      <c r="R258" s="90">
        <f>R202+R221+R229+R232+R233+R246+R247+R257</f>
        <v>0</v>
      </c>
    </row>
  </sheetData>
  <mergeCells count="90">
    <mergeCell ref="K6:N6"/>
    <mergeCell ref="K7:N7"/>
    <mergeCell ref="K8:N8"/>
    <mergeCell ref="C40:F40"/>
    <mergeCell ref="G40:J40"/>
    <mergeCell ref="K40:N40"/>
    <mergeCell ref="O40:R40"/>
    <mergeCell ref="C9:F9"/>
    <mergeCell ref="G9:J9"/>
    <mergeCell ref="K9:N9"/>
    <mergeCell ref="O9:R9"/>
    <mergeCell ref="C10:D10"/>
    <mergeCell ref="E10:F10"/>
    <mergeCell ref="O10:P10"/>
    <mergeCell ref="Q10:R10"/>
    <mergeCell ref="G10:H10"/>
    <mergeCell ref="I10:J10"/>
    <mergeCell ref="K10:L10"/>
    <mergeCell ref="M10:N10"/>
    <mergeCell ref="C76:F76"/>
    <mergeCell ref="G76:J76"/>
    <mergeCell ref="K76:N76"/>
    <mergeCell ref="O76:R76"/>
    <mergeCell ref="C41:D41"/>
    <mergeCell ref="E41:F41"/>
    <mergeCell ref="G41:H41"/>
    <mergeCell ref="I41:J41"/>
    <mergeCell ref="K41:L41"/>
    <mergeCell ref="M41:N41"/>
    <mergeCell ref="C121:F121"/>
    <mergeCell ref="G121:J121"/>
    <mergeCell ref="K121:N121"/>
    <mergeCell ref="O121:R121"/>
    <mergeCell ref="C77:D77"/>
    <mergeCell ref="E77:F77"/>
    <mergeCell ref="G77:H77"/>
    <mergeCell ref="I77:J77"/>
    <mergeCell ref="K77:L77"/>
    <mergeCell ref="M77:N77"/>
    <mergeCell ref="C171:F171"/>
    <mergeCell ref="G171:J171"/>
    <mergeCell ref="K171:N171"/>
    <mergeCell ref="O171:R171"/>
    <mergeCell ref="C122:D122"/>
    <mergeCell ref="E122:F122"/>
    <mergeCell ref="G122:H122"/>
    <mergeCell ref="I122:J122"/>
    <mergeCell ref="K122:L122"/>
    <mergeCell ref="M122:N122"/>
    <mergeCell ref="C208:F208"/>
    <mergeCell ref="G208:J208"/>
    <mergeCell ref="K208:N208"/>
    <mergeCell ref="O208:R208"/>
    <mergeCell ref="C172:D172"/>
    <mergeCell ref="E172:F172"/>
    <mergeCell ref="G172:H172"/>
    <mergeCell ref="I172:J172"/>
    <mergeCell ref="K172:L172"/>
    <mergeCell ref="M172:N172"/>
    <mergeCell ref="M255:N255"/>
    <mergeCell ref="O209:P209"/>
    <mergeCell ref="Q209:R209"/>
    <mergeCell ref="C254:F254"/>
    <mergeCell ref="G254:J254"/>
    <mergeCell ref="K254:N254"/>
    <mergeCell ref="O254:R254"/>
    <mergeCell ref="C209:D209"/>
    <mergeCell ref="E209:F209"/>
    <mergeCell ref="G209:H209"/>
    <mergeCell ref="I209:J209"/>
    <mergeCell ref="K209:L209"/>
    <mergeCell ref="M209:N209"/>
    <mergeCell ref="C255:D255"/>
    <mergeCell ref="E255:F255"/>
    <mergeCell ref="G255:H255"/>
    <mergeCell ref="I255:J255"/>
    <mergeCell ref="K255:L255"/>
    <mergeCell ref="O6:R6"/>
    <mergeCell ref="O7:R7"/>
    <mergeCell ref="O8:R8"/>
    <mergeCell ref="O255:P255"/>
    <mergeCell ref="Q255:R255"/>
    <mergeCell ref="O172:P172"/>
    <mergeCell ref="Q172:R172"/>
    <mergeCell ref="O122:P122"/>
    <mergeCell ref="Q122:R122"/>
    <mergeCell ref="O77:P77"/>
    <mergeCell ref="Q77:R77"/>
    <mergeCell ref="O41:P41"/>
    <mergeCell ref="Q41:R41"/>
  </mergeCells>
  <pageMargins left="0.25" right="0.16666666666666666" top="0.30208333333333331" bottom="0.3125" header="0.29166666666666669" footer="0.29166666666666669"/>
  <pageSetup orientation="landscape" useFirstPageNumber="1"/>
  <headerFooter>
    <oddHeader>&amp;L&amp;"Aptos"&amp;10&amp;K7FAA39 | DNB PUBLIC |&amp;1#_x000D_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ADD8E6"/>
  </sheetPr>
  <dimension ref="A1:H40"/>
  <sheetViews>
    <sheetView workbookViewId="0">
      <selection activeCell="G7" sqref="G7"/>
    </sheetView>
  </sheetViews>
  <sheetFormatPr defaultColWidth="9.08984375" defaultRowHeight="12.75" customHeight="1" x14ac:dyDescent="0.25"/>
  <cols>
    <col min="1" max="1" width="9.26953125" style="54" customWidth="1"/>
    <col min="2" max="2" width="12" style="54" customWidth="1"/>
    <col min="3" max="3" width="50.7265625" style="54" customWidth="1"/>
    <col min="4" max="4" width="10.453125" style="54" customWidth="1"/>
    <col min="5" max="5" width="11.453125" style="54" customWidth="1"/>
    <col min="6" max="6" width="11" style="54" customWidth="1"/>
    <col min="7" max="7" width="11.7265625" style="54" customWidth="1"/>
    <col min="8" max="8" width="20.26953125" style="54" customWidth="1"/>
    <col min="9" max="9" width="9.08984375" style="1" customWidth="1"/>
    <col min="10" max="16384" width="9.08984375" style="1"/>
  </cols>
  <sheetData>
    <row r="1" spans="1:8" ht="15" customHeight="1" x14ac:dyDescent="0.35">
      <c r="A1" s="5" t="s">
        <v>421</v>
      </c>
      <c r="H1" s="4" t="s">
        <v>617</v>
      </c>
    </row>
    <row r="2" spans="1:8" ht="15" customHeight="1" x14ac:dyDescent="0.25">
      <c r="C2" s="3"/>
      <c r="D2" s="3"/>
      <c r="H2" s="66"/>
    </row>
    <row r="3" spans="1:8" ht="15" customHeight="1" x14ac:dyDescent="0.35">
      <c r="A3" s="5" t="s">
        <v>1</v>
      </c>
      <c r="C3" s="3"/>
      <c r="H3" s="67" t="s">
        <v>2</v>
      </c>
    </row>
    <row r="4" spans="1:8" ht="14.25" customHeight="1" x14ac:dyDescent="0.25">
      <c r="B4" s="3"/>
      <c r="C4" s="3"/>
      <c r="H4" s="68" t="s">
        <v>4</v>
      </c>
    </row>
    <row r="5" spans="1:8" ht="18.75" customHeight="1" x14ac:dyDescent="0.35">
      <c r="A5" s="5" t="s">
        <v>3</v>
      </c>
      <c r="D5" s="9" t="s">
        <v>5</v>
      </c>
      <c r="E5" s="69"/>
      <c r="F5" s="70"/>
      <c r="G5" s="539"/>
      <c r="H5" s="549"/>
    </row>
    <row r="6" spans="1:8" ht="18.75" customHeight="1" x14ac:dyDescent="0.25">
      <c r="A6" s="8"/>
      <c r="D6" s="552" t="s">
        <v>6</v>
      </c>
      <c r="E6" s="553"/>
      <c r="F6" s="554"/>
      <c r="G6" s="539" t="str">
        <f>""</f>
        <v/>
      </c>
      <c r="H6" s="549"/>
    </row>
    <row r="7" spans="1:8" ht="18.75" customHeight="1" x14ac:dyDescent="0.25">
      <c r="D7" s="552" t="s">
        <v>8</v>
      </c>
      <c r="E7" s="553"/>
      <c r="F7" s="554"/>
      <c r="G7" s="550"/>
      <c r="H7" s="551"/>
    </row>
    <row r="8" spans="1:8" ht="30" customHeight="1" x14ac:dyDescent="0.25">
      <c r="A8" s="12" t="s">
        <v>618</v>
      </c>
      <c r="B8" s="12"/>
      <c r="C8" s="71"/>
      <c r="D8" s="547" t="s">
        <v>10</v>
      </c>
      <c r="E8" s="548"/>
      <c r="F8" s="547" t="s">
        <v>619</v>
      </c>
      <c r="G8" s="548"/>
      <c r="H8" s="17" t="s">
        <v>12</v>
      </c>
    </row>
    <row r="9" spans="1:8" ht="24.75" customHeight="1" x14ac:dyDescent="0.25">
      <c r="A9" s="13" t="s">
        <v>13</v>
      </c>
      <c r="B9" s="72" t="s">
        <v>14</v>
      </c>
      <c r="C9" s="45"/>
      <c r="D9" s="17" t="s">
        <v>15</v>
      </c>
      <c r="E9" s="17" t="s">
        <v>16</v>
      </c>
      <c r="F9" s="17" t="s">
        <v>15</v>
      </c>
      <c r="G9" s="17" t="s">
        <v>16</v>
      </c>
      <c r="H9" s="17"/>
    </row>
    <row r="10" spans="1:8" ht="15" customHeight="1" x14ac:dyDescent="0.25">
      <c r="A10" s="13" t="s">
        <v>18</v>
      </c>
      <c r="B10" s="16" t="s">
        <v>19</v>
      </c>
      <c r="C10" s="14"/>
      <c r="D10" s="17" t="s">
        <v>20</v>
      </c>
      <c r="E10" s="17" t="s">
        <v>21</v>
      </c>
      <c r="F10" s="17" t="s">
        <v>22</v>
      </c>
      <c r="G10" s="17" t="s">
        <v>23</v>
      </c>
      <c r="H10" s="17" t="s">
        <v>620</v>
      </c>
    </row>
    <row r="11" spans="1:8" ht="24" customHeight="1" x14ac:dyDescent="0.25">
      <c r="A11" s="73" t="s">
        <v>621</v>
      </c>
      <c r="B11" s="74"/>
      <c r="C11" s="20" t="s">
        <v>622</v>
      </c>
      <c r="D11" s="74"/>
      <c r="E11" s="74"/>
      <c r="F11" s="74"/>
      <c r="G11" s="74"/>
      <c r="H11" s="74"/>
    </row>
    <row r="12" spans="1:8" ht="17.25" customHeight="1" x14ac:dyDescent="0.25">
      <c r="A12" s="75" t="s">
        <v>623</v>
      </c>
      <c r="B12" s="76"/>
      <c r="C12" s="10" t="s">
        <v>624</v>
      </c>
      <c r="D12" s="24"/>
      <c r="E12" s="24"/>
      <c r="F12" s="24"/>
      <c r="G12" s="24"/>
      <c r="H12" s="25">
        <f>SUM(D12:G12)</f>
        <v>0</v>
      </c>
    </row>
    <row r="13" spans="1:8" ht="17.25" customHeight="1" x14ac:dyDescent="0.25">
      <c r="A13" s="75" t="s">
        <v>625</v>
      </c>
      <c r="B13" s="76"/>
      <c r="C13" s="10" t="s">
        <v>626</v>
      </c>
      <c r="D13" s="24"/>
      <c r="E13" s="24"/>
      <c r="F13" s="24"/>
      <c r="G13" s="24"/>
      <c r="H13" s="25">
        <f>SUM(D13:G13)</f>
        <v>0</v>
      </c>
    </row>
    <row r="14" spans="1:8" ht="17.25" customHeight="1" x14ac:dyDescent="0.25">
      <c r="A14" s="75" t="s">
        <v>627</v>
      </c>
      <c r="B14" s="75"/>
      <c r="C14" s="10" t="s">
        <v>628</v>
      </c>
      <c r="D14" s="24"/>
      <c r="E14" s="24"/>
      <c r="F14" s="24"/>
      <c r="G14" s="24"/>
      <c r="H14" s="25">
        <f>SUM(D14:G14)</f>
        <v>0</v>
      </c>
    </row>
    <row r="15" spans="1:8" ht="17.25" customHeight="1" x14ac:dyDescent="0.25">
      <c r="A15" s="75" t="s">
        <v>629</v>
      </c>
      <c r="B15" s="75"/>
      <c r="C15" s="10" t="s">
        <v>630</v>
      </c>
      <c r="D15" s="24"/>
      <c r="E15" s="24"/>
      <c r="F15" s="24"/>
      <c r="G15" s="24"/>
      <c r="H15" s="25">
        <f>SUM(D15:G15)</f>
        <v>0</v>
      </c>
    </row>
    <row r="16" spans="1:8" ht="17.25" customHeight="1" x14ac:dyDescent="0.25">
      <c r="A16" s="73" t="s">
        <v>621</v>
      </c>
      <c r="B16" s="74"/>
      <c r="C16" s="20" t="s">
        <v>631</v>
      </c>
      <c r="D16" s="25">
        <f>SUM(D12:D15)</f>
        <v>0</v>
      </c>
      <c r="E16" s="25">
        <f>SUM(E12:E15)</f>
        <v>0</v>
      </c>
      <c r="F16" s="25">
        <f>SUM(F12:F15)</f>
        <v>0</v>
      </c>
      <c r="G16" s="25">
        <f>SUM(G12:G15)</f>
        <v>0</v>
      </c>
      <c r="H16" s="28">
        <f>SUM(D16:G16)</f>
        <v>0</v>
      </c>
    </row>
    <row r="17" spans="1:8" ht="24" customHeight="1" x14ac:dyDescent="0.25">
      <c r="A17" s="73" t="s">
        <v>632</v>
      </c>
      <c r="B17" s="74"/>
      <c r="C17" s="20" t="s">
        <v>633</v>
      </c>
      <c r="D17" s="74"/>
      <c r="E17" s="74"/>
      <c r="F17" s="74"/>
      <c r="G17" s="74"/>
      <c r="H17" s="74"/>
    </row>
    <row r="18" spans="1:8" ht="17.25" customHeight="1" x14ac:dyDescent="0.25">
      <c r="A18" s="75" t="s">
        <v>634</v>
      </c>
      <c r="B18" s="76"/>
      <c r="C18" s="10" t="s">
        <v>635</v>
      </c>
      <c r="D18" s="24"/>
      <c r="E18" s="24"/>
      <c r="F18" s="24"/>
      <c r="G18" s="24"/>
      <c r="H18" s="25">
        <f>SUM(D18:G18)</f>
        <v>0</v>
      </c>
    </row>
    <row r="19" spans="1:8" ht="17.25" customHeight="1" x14ac:dyDescent="0.25">
      <c r="A19" s="75" t="s">
        <v>636</v>
      </c>
      <c r="B19" s="76"/>
      <c r="C19" s="10" t="s">
        <v>637</v>
      </c>
      <c r="D19" s="24"/>
      <c r="E19" s="24"/>
      <c r="F19" s="24"/>
      <c r="G19" s="24"/>
      <c r="H19" s="25">
        <f>SUM(D19:G19)</f>
        <v>0</v>
      </c>
    </row>
    <row r="20" spans="1:8" ht="17.25" customHeight="1" x14ac:dyDescent="0.25">
      <c r="A20" s="73" t="s">
        <v>632</v>
      </c>
      <c r="B20" s="74"/>
      <c r="C20" s="20" t="s">
        <v>638</v>
      </c>
      <c r="D20" s="25">
        <f>SUM(D18:D19)</f>
        <v>0</v>
      </c>
      <c r="E20" s="25">
        <f>SUM(E18:E19)</f>
        <v>0</v>
      </c>
      <c r="F20" s="25">
        <f>SUM(F18:F19)</f>
        <v>0</v>
      </c>
      <c r="G20" s="25">
        <f>SUM(G18:G19)</f>
        <v>0</v>
      </c>
      <c r="H20" s="28">
        <f>SUM(D20:G20)</f>
        <v>0</v>
      </c>
    </row>
    <row r="21" spans="1:8" ht="24" customHeight="1" x14ac:dyDescent="0.25">
      <c r="A21" s="73" t="s">
        <v>639</v>
      </c>
      <c r="B21" s="74"/>
      <c r="C21" s="20" t="s">
        <v>640</v>
      </c>
      <c r="D21" s="74"/>
      <c r="E21" s="74"/>
      <c r="F21" s="74"/>
      <c r="G21" s="74"/>
      <c r="H21" s="74"/>
    </row>
    <row r="22" spans="1:8" ht="17.25" customHeight="1" x14ac:dyDescent="0.25">
      <c r="A22" s="75" t="s">
        <v>641</v>
      </c>
      <c r="B22" s="76"/>
      <c r="C22" s="10" t="s">
        <v>642</v>
      </c>
      <c r="D22" s="24"/>
      <c r="E22" s="24"/>
      <c r="F22" s="24"/>
      <c r="G22" s="24"/>
      <c r="H22" s="25">
        <f>SUM(D22:G22)</f>
        <v>0</v>
      </c>
    </row>
    <row r="23" spans="1:8" ht="17.25" customHeight="1" x14ac:dyDescent="0.25">
      <c r="A23" s="75" t="s">
        <v>643</v>
      </c>
      <c r="B23" s="76"/>
      <c r="C23" s="10" t="s">
        <v>644</v>
      </c>
      <c r="D23" s="24"/>
      <c r="E23" s="24"/>
      <c r="F23" s="24"/>
      <c r="G23" s="24"/>
      <c r="H23" s="25">
        <f>SUM(D23:G23)</f>
        <v>0</v>
      </c>
    </row>
    <row r="24" spans="1:8" ht="17.25" customHeight="1" x14ac:dyDescent="0.25">
      <c r="A24" s="75" t="s">
        <v>645</v>
      </c>
      <c r="B24" s="76"/>
      <c r="C24" s="77" t="s">
        <v>646</v>
      </c>
      <c r="D24" s="24"/>
      <c r="E24" s="24"/>
      <c r="F24" s="24"/>
      <c r="G24" s="24"/>
      <c r="H24" s="25">
        <f>SUM(D24:G24)</f>
        <v>0</v>
      </c>
    </row>
    <row r="25" spans="1:8" ht="17.25" customHeight="1" x14ac:dyDescent="0.25">
      <c r="A25" s="73" t="s">
        <v>639</v>
      </c>
      <c r="B25" s="74"/>
      <c r="C25" s="20" t="s">
        <v>647</v>
      </c>
      <c r="D25" s="25">
        <f>SUM(D22:D24)</f>
        <v>0</v>
      </c>
      <c r="E25" s="25">
        <f>SUM(E22:E24)</f>
        <v>0</v>
      </c>
      <c r="F25" s="25">
        <f>SUM(F22:F24)</f>
        <v>0</v>
      </c>
      <c r="G25" s="25">
        <f>SUM(G22:G24)</f>
        <v>0</v>
      </c>
      <c r="H25" s="28">
        <f>SUM(D25:G25)</f>
        <v>0</v>
      </c>
    </row>
    <row r="26" spans="1:8" ht="24" customHeight="1" x14ac:dyDescent="0.25">
      <c r="A26" s="73" t="s">
        <v>648</v>
      </c>
      <c r="B26" s="78"/>
      <c r="C26" s="20" t="s">
        <v>649</v>
      </c>
      <c r="D26" s="24"/>
      <c r="E26" s="24"/>
      <c r="F26" s="24"/>
      <c r="G26" s="24"/>
      <c r="H26" s="28">
        <f>SUM(D26:G26)</f>
        <v>0</v>
      </c>
    </row>
    <row r="27" spans="1:8" ht="24" customHeight="1" x14ac:dyDescent="0.25">
      <c r="A27" s="73" t="s">
        <v>650</v>
      </c>
      <c r="B27" s="74"/>
      <c r="C27" s="20" t="s">
        <v>651</v>
      </c>
      <c r="D27" s="74"/>
      <c r="E27" s="74"/>
      <c r="F27" s="74"/>
      <c r="G27" s="74"/>
      <c r="H27" s="74"/>
    </row>
    <row r="28" spans="1:8" ht="17.25" customHeight="1" x14ac:dyDescent="0.25">
      <c r="A28" s="75" t="s">
        <v>652</v>
      </c>
      <c r="B28" s="76"/>
      <c r="C28" s="10" t="s">
        <v>653</v>
      </c>
      <c r="D28" s="24"/>
      <c r="E28" s="24"/>
      <c r="F28" s="24"/>
      <c r="G28" s="24"/>
      <c r="H28" s="25">
        <f t="shared" ref="H28:H39" si="0">SUM(D28:G28)</f>
        <v>0</v>
      </c>
    </row>
    <row r="29" spans="1:8" ht="17.25" customHeight="1" x14ac:dyDescent="0.25">
      <c r="A29" s="75" t="s">
        <v>654</v>
      </c>
      <c r="B29" s="76"/>
      <c r="C29" s="10" t="s">
        <v>655</v>
      </c>
      <c r="D29" s="24"/>
      <c r="E29" s="24"/>
      <c r="F29" s="24"/>
      <c r="G29" s="24"/>
      <c r="H29" s="25">
        <f t="shared" si="0"/>
        <v>0</v>
      </c>
    </row>
    <row r="30" spans="1:8" ht="17.25" customHeight="1" x14ac:dyDescent="0.25">
      <c r="A30" s="75" t="s">
        <v>656</v>
      </c>
      <c r="B30" s="76"/>
      <c r="C30" s="10" t="s">
        <v>657</v>
      </c>
      <c r="D30" s="24"/>
      <c r="E30" s="24"/>
      <c r="F30" s="24"/>
      <c r="G30" s="24"/>
      <c r="H30" s="25">
        <f t="shared" si="0"/>
        <v>0</v>
      </c>
    </row>
    <row r="31" spans="1:8" ht="17.25" customHeight="1" x14ac:dyDescent="0.25">
      <c r="A31" s="75" t="s">
        <v>658</v>
      </c>
      <c r="B31" s="76"/>
      <c r="C31" s="10" t="s">
        <v>659</v>
      </c>
      <c r="D31" s="24"/>
      <c r="E31" s="24"/>
      <c r="F31" s="24"/>
      <c r="G31" s="24"/>
      <c r="H31" s="25">
        <f t="shared" si="0"/>
        <v>0</v>
      </c>
    </row>
    <row r="32" spans="1:8" ht="17.25" customHeight="1" x14ac:dyDescent="0.25">
      <c r="A32" s="75" t="s">
        <v>660</v>
      </c>
      <c r="B32" s="76"/>
      <c r="C32" s="10" t="s">
        <v>661</v>
      </c>
      <c r="D32" s="24"/>
      <c r="E32" s="24"/>
      <c r="F32" s="24"/>
      <c r="G32" s="24"/>
      <c r="H32" s="25">
        <f t="shared" si="0"/>
        <v>0</v>
      </c>
    </row>
    <row r="33" spans="1:8" ht="28.5" customHeight="1" x14ac:dyDescent="0.25">
      <c r="A33" s="75" t="s">
        <v>662</v>
      </c>
      <c r="B33" s="76"/>
      <c r="C33" s="77" t="s">
        <v>663</v>
      </c>
      <c r="D33" s="24"/>
      <c r="E33" s="24"/>
      <c r="F33" s="24"/>
      <c r="G33" s="24"/>
      <c r="H33" s="25">
        <f t="shared" si="0"/>
        <v>0</v>
      </c>
    </row>
    <row r="34" spans="1:8" ht="27" customHeight="1" x14ac:dyDescent="0.25">
      <c r="A34" s="75" t="s">
        <v>664</v>
      </c>
      <c r="B34" s="76"/>
      <c r="C34" s="79" t="s">
        <v>665</v>
      </c>
      <c r="D34" s="24"/>
      <c r="E34" s="24"/>
      <c r="F34" s="24"/>
      <c r="G34" s="24"/>
      <c r="H34" s="25">
        <f t="shared" si="0"/>
        <v>0</v>
      </c>
    </row>
    <row r="35" spans="1:8" ht="21" customHeight="1" x14ac:dyDescent="0.25">
      <c r="A35" s="80" t="s">
        <v>666</v>
      </c>
      <c r="B35" s="81"/>
      <c r="C35" s="77" t="s">
        <v>667</v>
      </c>
      <c r="D35" s="24"/>
      <c r="E35" s="24"/>
      <c r="F35" s="24"/>
      <c r="G35" s="24"/>
      <c r="H35" s="25">
        <f t="shared" si="0"/>
        <v>0</v>
      </c>
    </row>
    <row r="36" spans="1:8" ht="17.25" customHeight="1" x14ac:dyDescent="0.25">
      <c r="A36" s="73" t="s">
        <v>650</v>
      </c>
      <c r="B36" s="74"/>
      <c r="C36" s="20" t="s">
        <v>668</v>
      </c>
      <c r="D36" s="25">
        <f>SUM(D28:D35)</f>
        <v>0</v>
      </c>
      <c r="E36" s="25">
        <f>SUM(E28:E35)</f>
        <v>0</v>
      </c>
      <c r="F36" s="25">
        <f>SUM(F28:F35)</f>
        <v>0</v>
      </c>
      <c r="G36" s="25">
        <f>SUM(G28:G35)</f>
        <v>0</v>
      </c>
      <c r="H36" s="28">
        <f t="shared" si="0"/>
        <v>0</v>
      </c>
    </row>
    <row r="37" spans="1:8" ht="24" customHeight="1" x14ac:dyDescent="0.25">
      <c r="A37" s="73" t="s">
        <v>669</v>
      </c>
      <c r="B37" s="78"/>
      <c r="C37" s="20" t="s">
        <v>670</v>
      </c>
      <c r="D37" s="82"/>
      <c r="E37" s="82"/>
      <c r="F37" s="82"/>
      <c r="G37" s="82"/>
      <c r="H37" s="28">
        <f t="shared" si="0"/>
        <v>0</v>
      </c>
    </row>
    <row r="38" spans="1:8" ht="24" customHeight="1" x14ac:dyDescent="0.25">
      <c r="A38" s="73" t="s">
        <v>671</v>
      </c>
      <c r="B38" s="78"/>
      <c r="C38" s="20" t="s">
        <v>672</v>
      </c>
      <c r="D38" s="82"/>
      <c r="E38" s="82"/>
      <c r="F38" s="82"/>
      <c r="G38" s="82"/>
      <c r="H38" s="28">
        <f t="shared" si="0"/>
        <v>0</v>
      </c>
    </row>
    <row r="39" spans="1:8" ht="24" customHeight="1" x14ac:dyDescent="0.25">
      <c r="A39" s="73" t="s">
        <v>673</v>
      </c>
      <c r="B39" s="78"/>
      <c r="C39" s="20" t="s">
        <v>674</v>
      </c>
      <c r="D39" s="82"/>
      <c r="E39" s="82"/>
      <c r="F39" s="82"/>
      <c r="G39" s="82"/>
      <c r="H39" s="28">
        <f t="shared" si="0"/>
        <v>0</v>
      </c>
    </row>
    <row r="40" spans="1:8" ht="24" customHeight="1" x14ac:dyDescent="0.25">
      <c r="A40" s="83" t="s">
        <v>613</v>
      </c>
      <c r="B40" s="74"/>
      <c r="C40" s="20" t="s">
        <v>675</v>
      </c>
      <c r="D40" s="28">
        <f>D16+D20+D25+D26+D37+D36+D39+D38</f>
        <v>0</v>
      </c>
      <c r="E40" s="28">
        <f>E16+E20+E25+E26+E37+E36+E39+E38</f>
        <v>0</v>
      </c>
      <c r="F40" s="28">
        <f>F16+F20+F25+F26+F37+F36+F39+F38</f>
        <v>0</v>
      </c>
      <c r="G40" s="28">
        <f>G16+G20+G25+G26+G37+G36+G39+G38</f>
        <v>0</v>
      </c>
      <c r="H40" s="28">
        <f>H16+H20+H25+H26+H37+H36+H39+H38</f>
        <v>0</v>
      </c>
    </row>
  </sheetData>
  <mergeCells count="7">
    <mergeCell ref="D8:E8"/>
    <mergeCell ref="G5:H5"/>
    <mergeCell ref="G6:H6"/>
    <mergeCell ref="G7:H7"/>
    <mergeCell ref="D6:F6"/>
    <mergeCell ref="D7:F7"/>
    <mergeCell ref="F8:G8"/>
  </mergeCells>
  <pageMargins left="0.25" right="0.15625" top="0.75" bottom="0.30208333333333331" header="0.29166666666666669" footer="0.29166666666666669"/>
  <pageSetup orientation="portrait" useFirstPageNumber="1"/>
  <headerFooter>
    <oddHeader>&amp;L&amp;"Aptos"&amp;10&amp;K7FAA39 | DNB PUBLIC |&amp;1#_x000D_</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ADD8E6"/>
  </sheetPr>
  <dimension ref="A1:I219"/>
  <sheetViews>
    <sheetView workbookViewId="0">
      <selection activeCell="C43" sqref="C43"/>
    </sheetView>
  </sheetViews>
  <sheetFormatPr defaultColWidth="7.81640625" defaultRowHeight="12.75" customHeight="1" x14ac:dyDescent="0.25"/>
  <cols>
    <col min="1" max="1" width="10" style="54" customWidth="1"/>
    <col min="2" max="2" width="55.26953125" style="54" customWidth="1"/>
    <col min="3" max="3" width="12.08984375" style="54" customWidth="1"/>
    <col min="4" max="4" width="11.54296875" style="54" customWidth="1"/>
    <col min="5" max="5" width="11.26953125" style="54" customWidth="1"/>
    <col min="6" max="6" width="10.08984375" style="54" customWidth="1"/>
    <col min="7" max="7" width="12" style="54" customWidth="1"/>
    <col min="8" max="8" width="10.54296875" style="54" customWidth="1"/>
    <col min="9" max="9" width="9" style="54" customWidth="1"/>
    <col min="10" max="10" width="7.81640625" style="1" customWidth="1"/>
    <col min="11" max="16384" width="7.81640625" style="1"/>
  </cols>
  <sheetData>
    <row r="1" spans="1:9" ht="18" customHeight="1" x14ac:dyDescent="0.35">
      <c r="A1" s="5" t="s">
        <v>421</v>
      </c>
      <c r="I1" s="84" t="s">
        <v>1446</v>
      </c>
    </row>
    <row r="2" spans="1:9" ht="15" customHeight="1" x14ac:dyDescent="0.35">
      <c r="A2" s="5"/>
      <c r="B2" s="3"/>
      <c r="C2" s="3"/>
      <c r="D2" s="3"/>
      <c r="E2" s="3"/>
      <c r="I2" s="7"/>
    </row>
    <row r="3" spans="1:9" ht="14.25" customHeight="1" x14ac:dyDescent="0.35">
      <c r="A3" s="5" t="s">
        <v>1</v>
      </c>
      <c r="B3" s="3"/>
      <c r="D3" s="3"/>
      <c r="E3" s="3"/>
      <c r="F3" s="3"/>
      <c r="G3" s="3"/>
      <c r="I3" s="4" t="s">
        <v>1447</v>
      </c>
    </row>
    <row r="4" spans="1:9" ht="15" customHeight="1" x14ac:dyDescent="0.3">
      <c r="B4" s="67"/>
      <c r="C4" s="3"/>
      <c r="D4" s="3"/>
      <c r="E4" s="3"/>
      <c r="F4" s="3"/>
      <c r="G4" s="3"/>
      <c r="I4" s="7" t="s">
        <v>2</v>
      </c>
    </row>
    <row r="5" spans="1:9" ht="15" customHeight="1" x14ac:dyDescent="0.35">
      <c r="A5" s="5" t="s">
        <v>3</v>
      </c>
      <c r="C5" s="3"/>
      <c r="D5" s="3"/>
      <c r="E5" s="3"/>
      <c r="F5" s="3"/>
      <c r="G5" s="3"/>
      <c r="I5" s="7" t="s">
        <v>4</v>
      </c>
    </row>
    <row r="6" spans="1:9" ht="20.25" customHeight="1" x14ac:dyDescent="0.3">
      <c r="A6" s="8"/>
      <c r="B6" s="67"/>
      <c r="C6" s="3"/>
      <c r="D6" s="552" t="s">
        <v>5</v>
      </c>
      <c r="E6" s="553"/>
      <c r="F6" s="676"/>
      <c r="G6" s="712"/>
      <c r="H6" s="553"/>
      <c r="I6" s="627"/>
    </row>
    <row r="7" spans="1:9" ht="20.25" customHeight="1" x14ac:dyDescent="0.3">
      <c r="A7" s="8"/>
      <c r="B7" s="67"/>
      <c r="C7" s="3"/>
      <c r="D7" s="552" t="s">
        <v>6</v>
      </c>
      <c r="E7" s="553"/>
      <c r="F7" s="676"/>
      <c r="G7" s="712" t="str">
        <f>""</f>
        <v/>
      </c>
      <c r="H7" s="553"/>
      <c r="I7" s="627"/>
    </row>
    <row r="8" spans="1:9" ht="20.25" customHeight="1" x14ac:dyDescent="0.3">
      <c r="B8" s="3"/>
      <c r="D8" s="552" t="s">
        <v>8</v>
      </c>
      <c r="E8" s="553"/>
      <c r="F8" s="676"/>
      <c r="G8" s="712"/>
      <c r="H8" s="553"/>
      <c r="I8" s="627"/>
    </row>
    <row r="9" spans="1:9" ht="20.25" customHeight="1" x14ac:dyDescent="0.3">
      <c r="A9" s="373" t="s">
        <v>9</v>
      </c>
      <c r="B9" s="86"/>
      <c r="C9" s="537" t="s">
        <v>1448</v>
      </c>
      <c r="D9" s="617"/>
      <c r="E9" s="617"/>
      <c r="F9" s="617"/>
      <c r="G9" s="617"/>
      <c r="H9" s="618"/>
      <c r="I9" s="86" t="s">
        <v>12</v>
      </c>
    </row>
    <row r="10" spans="1:9" ht="20.25" customHeight="1" x14ac:dyDescent="0.3">
      <c r="A10" s="373" t="s">
        <v>13</v>
      </c>
      <c r="B10" s="86"/>
      <c r="C10" s="86" t="s">
        <v>1449</v>
      </c>
      <c r="D10" s="86" t="s">
        <v>1450</v>
      </c>
      <c r="E10" s="86" t="s">
        <v>1451</v>
      </c>
      <c r="F10" s="86" t="s">
        <v>1452</v>
      </c>
      <c r="G10" s="86" t="s">
        <v>1453</v>
      </c>
      <c r="H10" s="86" t="s">
        <v>1454</v>
      </c>
      <c r="I10" s="86"/>
    </row>
    <row r="11" spans="1:9" ht="20.25" customHeight="1" x14ac:dyDescent="0.3">
      <c r="A11" s="373" t="s">
        <v>18</v>
      </c>
      <c r="B11" s="86"/>
      <c r="C11" s="168">
        <v>1</v>
      </c>
      <c r="D11" s="168">
        <v>2</v>
      </c>
      <c r="E11" s="168">
        <v>3</v>
      </c>
      <c r="F11" s="168">
        <v>4</v>
      </c>
      <c r="G11" s="168">
        <v>5</v>
      </c>
      <c r="H11" s="168">
        <v>6</v>
      </c>
      <c r="I11" s="168">
        <v>7</v>
      </c>
    </row>
    <row r="12" spans="1:9" ht="18.75" customHeight="1" x14ac:dyDescent="0.3">
      <c r="A12" s="153" t="s">
        <v>25</v>
      </c>
      <c r="B12" s="359" t="s">
        <v>26</v>
      </c>
      <c r="C12" s="90">
        <f>'SS21 Gross to Net Report'!O18+'SS21 Gross to Net Report'!P18+'SS21 Gross to Net Report'!Q18+'SS21 Gross to Net Report'!R18</f>
        <v>0</v>
      </c>
      <c r="D12" s="123"/>
      <c r="E12" s="123"/>
      <c r="F12" s="123"/>
      <c r="G12" s="123"/>
      <c r="H12" s="123"/>
      <c r="I12" s="90">
        <f>C12</f>
        <v>0</v>
      </c>
    </row>
    <row r="13" spans="1:9" ht="18.75" customHeight="1" x14ac:dyDescent="0.3">
      <c r="A13" s="153" t="s">
        <v>38</v>
      </c>
      <c r="B13" s="359" t="s">
        <v>39</v>
      </c>
      <c r="C13" s="90">
        <f>'SS21 Gross to Net Report'!O21+'SS21 Gross to Net Report'!P21+'SS21 Gross to Net Report'!Q21+'SS21 Gross to Net Report'!R21</f>
        <v>0</v>
      </c>
      <c r="D13" s="123"/>
      <c r="E13" s="123"/>
      <c r="F13" s="123"/>
      <c r="G13" s="123"/>
      <c r="H13" s="123"/>
      <c r="I13" s="90">
        <f>C13</f>
        <v>0</v>
      </c>
    </row>
    <row r="14" spans="1:9" ht="18.75" customHeight="1" x14ac:dyDescent="0.3">
      <c r="A14" s="153" t="s">
        <v>43</v>
      </c>
      <c r="B14" s="359" t="s">
        <v>44</v>
      </c>
      <c r="C14" s="123"/>
      <c r="D14" s="123"/>
      <c r="E14" s="123"/>
      <c r="F14" s="123"/>
      <c r="G14" s="123"/>
      <c r="H14" s="123"/>
      <c r="I14" s="123"/>
    </row>
    <row r="15" spans="1:9" ht="18.75" customHeight="1" x14ac:dyDescent="0.3">
      <c r="A15" s="153" t="s">
        <v>45</v>
      </c>
      <c r="B15" s="169" t="s">
        <v>46</v>
      </c>
      <c r="C15" s="123"/>
      <c r="D15" s="123"/>
      <c r="E15" s="123"/>
      <c r="F15" s="123"/>
      <c r="G15" s="123"/>
      <c r="H15" s="123"/>
      <c r="I15" s="123"/>
    </row>
    <row r="16" spans="1:9" ht="18.75" customHeight="1" x14ac:dyDescent="0.3">
      <c r="A16" s="169" t="s">
        <v>47</v>
      </c>
      <c r="B16" s="153" t="s">
        <v>1455</v>
      </c>
      <c r="C16" s="123"/>
      <c r="D16" s="123"/>
      <c r="E16" s="123"/>
      <c r="F16" s="123"/>
      <c r="G16" s="123"/>
      <c r="H16" s="123"/>
      <c r="I16" s="123"/>
    </row>
    <row r="17" spans="1:9" ht="18.75" customHeight="1" x14ac:dyDescent="0.3">
      <c r="A17" s="169" t="s">
        <v>49</v>
      </c>
      <c r="B17" s="191" t="s">
        <v>41</v>
      </c>
      <c r="C17" s="90">
        <f>'SS21 Gross to Net Report'!O25+'SS21 Gross to Net Report'!P25+'SS21 Gross to Net Report'!Q25+'SS21 Gross to Net Report'!R25</f>
        <v>0</v>
      </c>
      <c r="D17" s="123"/>
      <c r="E17" s="123"/>
      <c r="F17" s="123"/>
      <c r="G17" s="123"/>
      <c r="H17" s="123"/>
      <c r="I17" s="90">
        <f t="shared" ref="I17:I22" si="0">C17</f>
        <v>0</v>
      </c>
    </row>
    <row r="18" spans="1:9" ht="18.75" customHeight="1" x14ac:dyDescent="0.3">
      <c r="A18" s="169" t="s">
        <v>50</v>
      </c>
      <c r="B18" s="191" t="s">
        <v>51</v>
      </c>
      <c r="C18" s="90">
        <f>'SS21 Gross to Net Report'!O26+'SS21 Gross to Net Report'!P26+'SS21 Gross to Net Report'!Q26+'SS21 Gross to Net Report'!R26</f>
        <v>0</v>
      </c>
      <c r="D18" s="123"/>
      <c r="E18" s="123"/>
      <c r="F18" s="123"/>
      <c r="G18" s="123"/>
      <c r="H18" s="123"/>
      <c r="I18" s="90">
        <f t="shared" si="0"/>
        <v>0</v>
      </c>
    </row>
    <row r="19" spans="1:9" ht="18.75" customHeight="1" x14ac:dyDescent="0.3">
      <c r="A19" s="169" t="s">
        <v>52</v>
      </c>
      <c r="B19" s="191" t="s">
        <v>53</v>
      </c>
      <c r="C19" s="90">
        <f>'SS21 Gross to Net Report'!O27+'SS21 Gross to Net Report'!P27+'SS21 Gross to Net Report'!Q27+'SS21 Gross to Net Report'!R27</f>
        <v>0</v>
      </c>
      <c r="D19" s="123"/>
      <c r="E19" s="123"/>
      <c r="F19" s="123"/>
      <c r="G19" s="123"/>
      <c r="H19" s="123"/>
      <c r="I19" s="90">
        <f t="shared" si="0"/>
        <v>0</v>
      </c>
    </row>
    <row r="20" spans="1:9" ht="18.75" customHeight="1" x14ac:dyDescent="0.3">
      <c r="A20" s="169" t="s">
        <v>54</v>
      </c>
      <c r="B20" s="191" t="s">
        <v>55</v>
      </c>
      <c r="C20" s="90">
        <f>'SS21 Gross to Net Report'!O28+'SS21 Gross to Net Report'!P28+'SS21 Gross to Net Report'!Q28+'SS21 Gross to Net Report'!R28</f>
        <v>0</v>
      </c>
      <c r="D20" s="123"/>
      <c r="E20" s="123"/>
      <c r="F20" s="123"/>
      <c r="G20" s="123"/>
      <c r="H20" s="123"/>
      <c r="I20" s="90">
        <f t="shared" si="0"/>
        <v>0</v>
      </c>
    </row>
    <row r="21" spans="1:9" ht="18.75" customHeight="1" x14ac:dyDescent="0.3">
      <c r="A21" s="169" t="s">
        <v>56</v>
      </c>
      <c r="B21" s="191" t="s">
        <v>57</v>
      </c>
      <c r="C21" s="90">
        <f>'SS21 Gross to Net Report'!O29+'SS21 Gross to Net Report'!P29+'SS21 Gross to Net Report'!Q29+'SS21 Gross to Net Report'!R29</f>
        <v>0</v>
      </c>
      <c r="D21" s="123"/>
      <c r="E21" s="123"/>
      <c r="F21" s="123"/>
      <c r="G21" s="123"/>
      <c r="H21" s="123"/>
      <c r="I21" s="90">
        <f t="shared" si="0"/>
        <v>0</v>
      </c>
    </row>
    <row r="22" spans="1:9" ht="18.75" customHeight="1" x14ac:dyDescent="0.3">
      <c r="A22" s="169" t="s">
        <v>47</v>
      </c>
      <c r="B22" s="169" t="s">
        <v>58</v>
      </c>
      <c r="C22" s="90">
        <f>SUM(C17:C21)</f>
        <v>0</v>
      </c>
      <c r="D22" s="123"/>
      <c r="E22" s="123"/>
      <c r="F22" s="123"/>
      <c r="G22" s="123"/>
      <c r="H22" s="123"/>
      <c r="I22" s="90">
        <f t="shared" si="0"/>
        <v>0</v>
      </c>
    </row>
    <row r="23" spans="1:9" ht="18.75" customHeight="1" x14ac:dyDescent="0.3">
      <c r="A23" s="169" t="s">
        <v>59</v>
      </c>
      <c r="B23" s="169" t="s">
        <v>1456</v>
      </c>
      <c r="C23" s="123"/>
      <c r="D23" s="123"/>
      <c r="E23" s="123"/>
      <c r="F23" s="123"/>
      <c r="G23" s="123"/>
      <c r="H23" s="123"/>
      <c r="I23" s="123"/>
    </row>
    <row r="24" spans="1:9" ht="18.75" customHeight="1" x14ac:dyDescent="0.3">
      <c r="A24" s="169" t="s">
        <v>61</v>
      </c>
      <c r="B24" s="191" t="s">
        <v>62</v>
      </c>
      <c r="C24" s="90">
        <f>'SS21 Gross to Net Report'!O32+'SS21 Gross to Net Report'!P32+'SS21 Gross to Net Report'!Q32+'SS21 Gross to Net Report'!R32</f>
        <v>0</v>
      </c>
      <c r="D24" s="123"/>
      <c r="E24" s="123"/>
      <c r="F24" s="123"/>
      <c r="G24" s="123"/>
      <c r="H24" s="123"/>
      <c r="I24" s="90">
        <f t="shared" ref="I24:I31" si="1">C24</f>
        <v>0</v>
      </c>
    </row>
    <row r="25" spans="1:9" ht="18.75" customHeight="1" x14ac:dyDescent="0.3">
      <c r="A25" s="169" t="s">
        <v>63</v>
      </c>
      <c r="B25" s="191" t="s">
        <v>41</v>
      </c>
      <c r="C25" s="90">
        <f>'SS21 Gross to Net Report'!O33+'SS21 Gross to Net Report'!P33+'SS21 Gross to Net Report'!Q33+'SS21 Gross to Net Report'!R33</f>
        <v>0</v>
      </c>
      <c r="D25" s="123"/>
      <c r="E25" s="123"/>
      <c r="F25" s="123"/>
      <c r="G25" s="123"/>
      <c r="H25" s="123"/>
      <c r="I25" s="90">
        <f t="shared" si="1"/>
        <v>0</v>
      </c>
    </row>
    <row r="26" spans="1:9" ht="18.75" customHeight="1" x14ac:dyDescent="0.3">
      <c r="A26" s="169" t="s">
        <v>64</v>
      </c>
      <c r="B26" s="191" t="s">
        <v>51</v>
      </c>
      <c r="C26" s="90">
        <f>'SS21 Gross to Net Report'!O34+'SS21 Gross to Net Report'!P34+'SS21 Gross to Net Report'!Q34+'SS21 Gross to Net Report'!R34</f>
        <v>0</v>
      </c>
      <c r="D26" s="123"/>
      <c r="E26" s="123"/>
      <c r="F26" s="123"/>
      <c r="G26" s="123"/>
      <c r="H26" s="123"/>
      <c r="I26" s="90">
        <f t="shared" si="1"/>
        <v>0</v>
      </c>
    </row>
    <row r="27" spans="1:9" ht="18.75" customHeight="1" x14ac:dyDescent="0.3">
      <c r="A27" s="169" t="s">
        <v>65</v>
      </c>
      <c r="B27" s="191" t="s">
        <v>53</v>
      </c>
      <c r="C27" s="90">
        <f>'SS21 Gross to Net Report'!O35+'SS21 Gross to Net Report'!P35+'SS21 Gross to Net Report'!Q35+'SS21 Gross to Net Report'!R35</f>
        <v>0</v>
      </c>
      <c r="D27" s="123"/>
      <c r="E27" s="123"/>
      <c r="F27" s="123"/>
      <c r="G27" s="123"/>
      <c r="H27" s="123"/>
      <c r="I27" s="90">
        <f t="shared" si="1"/>
        <v>0</v>
      </c>
    </row>
    <row r="28" spans="1:9" ht="18.75" customHeight="1" x14ac:dyDescent="0.3">
      <c r="A28" s="169" t="s">
        <v>66</v>
      </c>
      <c r="B28" s="191" t="s">
        <v>55</v>
      </c>
      <c r="C28" s="90">
        <f>'SS21 Gross to Net Report'!O36+'SS21 Gross to Net Report'!P36+'SS21 Gross to Net Report'!Q36+'SS21 Gross to Net Report'!R36</f>
        <v>0</v>
      </c>
      <c r="D28" s="123"/>
      <c r="E28" s="123"/>
      <c r="F28" s="123"/>
      <c r="G28" s="123"/>
      <c r="H28" s="123"/>
      <c r="I28" s="90">
        <f t="shared" si="1"/>
        <v>0</v>
      </c>
    </row>
    <row r="29" spans="1:9" ht="18.75" customHeight="1" x14ac:dyDescent="0.3">
      <c r="A29" s="169" t="s">
        <v>67</v>
      </c>
      <c r="B29" s="191" t="s">
        <v>57</v>
      </c>
      <c r="C29" s="90">
        <f>'SS21 Gross to Net Report'!O37+'SS21 Gross to Net Report'!P37+'SS21 Gross to Net Report'!Q37+'SS21 Gross to Net Report'!R37</f>
        <v>0</v>
      </c>
      <c r="D29" s="123"/>
      <c r="E29" s="123"/>
      <c r="F29" s="123"/>
      <c r="G29" s="123"/>
      <c r="H29" s="123"/>
      <c r="I29" s="90">
        <f t="shared" si="1"/>
        <v>0</v>
      </c>
    </row>
    <row r="30" spans="1:9" ht="18.75" customHeight="1" x14ac:dyDescent="0.3">
      <c r="A30" s="169" t="s">
        <v>59</v>
      </c>
      <c r="B30" s="169" t="s">
        <v>68</v>
      </c>
      <c r="C30" s="90">
        <f>SUM(C24:C29)</f>
        <v>0</v>
      </c>
      <c r="D30" s="123"/>
      <c r="E30" s="123"/>
      <c r="F30" s="123"/>
      <c r="G30" s="123"/>
      <c r="H30" s="123"/>
      <c r="I30" s="90">
        <f t="shared" si="1"/>
        <v>0</v>
      </c>
    </row>
    <row r="31" spans="1:9" ht="18.75" customHeight="1" x14ac:dyDescent="0.3">
      <c r="A31" s="169" t="s">
        <v>45</v>
      </c>
      <c r="B31" s="361" t="s">
        <v>69</v>
      </c>
      <c r="C31" s="90">
        <f>C22+C30</f>
        <v>0</v>
      </c>
      <c r="D31" s="123"/>
      <c r="E31" s="123"/>
      <c r="F31" s="123"/>
      <c r="G31" s="123"/>
      <c r="H31" s="123"/>
      <c r="I31" s="90">
        <f t="shared" si="1"/>
        <v>0</v>
      </c>
    </row>
    <row r="32" spans="1:9" ht="20.25" customHeight="1" x14ac:dyDescent="0.3">
      <c r="A32" s="373" t="s">
        <v>9</v>
      </c>
      <c r="B32" s="86"/>
      <c r="C32" s="537" t="s">
        <v>1457</v>
      </c>
      <c r="D32" s="617"/>
      <c r="E32" s="617"/>
      <c r="F32" s="617"/>
      <c r="G32" s="617"/>
      <c r="H32" s="618"/>
      <c r="I32" s="86" t="s">
        <v>12</v>
      </c>
    </row>
    <row r="33" spans="1:9" ht="21" customHeight="1" x14ac:dyDescent="0.3">
      <c r="A33" s="373" t="s">
        <v>13</v>
      </c>
      <c r="B33" s="86"/>
      <c r="C33" s="86" t="s">
        <v>1449</v>
      </c>
      <c r="D33" s="86" t="s">
        <v>1450</v>
      </c>
      <c r="E33" s="86" t="s">
        <v>1451</v>
      </c>
      <c r="F33" s="86" t="s">
        <v>1452</v>
      </c>
      <c r="G33" s="86" t="s">
        <v>1453</v>
      </c>
      <c r="H33" s="86" t="s">
        <v>1454</v>
      </c>
      <c r="I33" s="86"/>
    </row>
    <row r="34" spans="1:9" ht="19.5" customHeight="1" x14ac:dyDescent="0.3">
      <c r="A34" s="373" t="s">
        <v>18</v>
      </c>
      <c r="B34" s="86"/>
      <c r="C34" s="168">
        <v>1</v>
      </c>
      <c r="D34" s="168">
        <v>2</v>
      </c>
      <c r="E34" s="168">
        <v>3</v>
      </c>
      <c r="F34" s="168">
        <v>4</v>
      </c>
      <c r="G34" s="168">
        <v>5</v>
      </c>
      <c r="H34" s="168">
        <v>6</v>
      </c>
      <c r="I34" s="168">
        <v>7</v>
      </c>
    </row>
    <row r="35" spans="1:9" ht="18.75" customHeight="1" x14ac:dyDescent="0.3">
      <c r="A35" s="153" t="s">
        <v>70</v>
      </c>
      <c r="B35" s="153" t="s">
        <v>71</v>
      </c>
      <c r="C35" s="123"/>
      <c r="D35" s="123"/>
      <c r="E35" s="123"/>
      <c r="F35" s="123"/>
      <c r="G35" s="123"/>
      <c r="H35" s="123"/>
      <c r="I35" s="123"/>
    </row>
    <row r="36" spans="1:9" ht="18.75" customHeight="1" x14ac:dyDescent="0.3">
      <c r="A36" s="169" t="s">
        <v>72</v>
      </c>
      <c r="B36" s="169" t="s">
        <v>1458</v>
      </c>
      <c r="C36" s="123"/>
      <c r="D36" s="123"/>
      <c r="E36" s="123"/>
      <c r="F36" s="123"/>
      <c r="G36" s="123"/>
      <c r="H36" s="123"/>
      <c r="I36" s="123"/>
    </row>
    <row r="37" spans="1:9" ht="18.75" customHeight="1" x14ac:dyDescent="0.3">
      <c r="A37" s="169" t="s">
        <v>74</v>
      </c>
      <c r="B37" s="191" t="s">
        <v>62</v>
      </c>
      <c r="C37" s="24"/>
      <c r="D37" s="24"/>
      <c r="E37" s="24"/>
      <c r="F37" s="24"/>
      <c r="G37" s="123"/>
      <c r="H37" s="123"/>
      <c r="I37" s="90">
        <f t="shared" ref="I37:I42" si="2">SUM(C37:F37)</f>
        <v>0</v>
      </c>
    </row>
    <row r="38" spans="1:9" ht="18.75" customHeight="1" x14ac:dyDescent="0.3">
      <c r="A38" s="169" t="s">
        <v>75</v>
      </c>
      <c r="B38" s="191" t="s">
        <v>41</v>
      </c>
      <c r="C38" s="24"/>
      <c r="D38" s="24"/>
      <c r="E38" s="24"/>
      <c r="F38" s="24"/>
      <c r="G38" s="123"/>
      <c r="H38" s="123"/>
      <c r="I38" s="90">
        <f t="shared" si="2"/>
        <v>0</v>
      </c>
    </row>
    <row r="39" spans="1:9" ht="18.75" customHeight="1" x14ac:dyDescent="0.3">
      <c r="A39" s="169" t="s">
        <v>76</v>
      </c>
      <c r="B39" s="191" t="s">
        <v>51</v>
      </c>
      <c r="C39" s="24"/>
      <c r="D39" s="24"/>
      <c r="E39" s="24"/>
      <c r="F39" s="24"/>
      <c r="G39" s="123"/>
      <c r="H39" s="123"/>
      <c r="I39" s="90">
        <f t="shared" si="2"/>
        <v>0</v>
      </c>
    </row>
    <row r="40" spans="1:9" ht="18.75" customHeight="1" x14ac:dyDescent="0.3">
      <c r="A40" s="169" t="s">
        <v>77</v>
      </c>
      <c r="B40" s="191" t="s">
        <v>53</v>
      </c>
      <c r="C40" s="24"/>
      <c r="D40" s="24"/>
      <c r="E40" s="24"/>
      <c r="F40" s="24"/>
      <c r="G40" s="123"/>
      <c r="H40" s="123"/>
      <c r="I40" s="90">
        <f t="shared" si="2"/>
        <v>0</v>
      </c>
    </row>
    <row r="41" spans="1:9" ht="18.75" customHeight="1" x14ac:dyDescent="0.3">
      <c r="A41" s="169" t="s">
        <v>78</v>
      </c>
      <c r="B41" s="191" t="s">
        <v>55</v>
      </c>
      <c r="C41" s="24"/>
      <c r="D41" s="24"/>
      <c r="E41" s="24"/>
      <c r="F41" s="24"/>
      <c r="G41" s="123"/>
      <c r="H41" s="123"/>
      <c r="I41" s="90">
        <f t="shared" si="2"/>
        <v>0</v>
      </c>
    </row>
    <row r="42" spans="1:9" ht="18.75" customHeight="1" x14ac:dyDescent="0.3">
      <c r="A42" s="169" t="s">
        <v>79</v>
      </c>
      <c r="B42" s="191" t="s">
        <v>57</v>
      </c>
      <c r="C42" s="24"/>
      <c r="D42" s="24"/>
      <c r="E42" s="24"/>
      <c r="F42" s="24"/>
      <c r="G42" s="123"/>
      <c r="H42" s="123"/>
      <c r="I42" s="90">
        <f t="shared" si="2"/>
        <v>0</v>
      </c>
    </row>
    <row r="43" spans="1:9" ht="18.75" customHeight="1" x14ac:dyDescent="0.3">
      <c r="A43" s="169" t="s">
        <v>72</v>
      </c>
      <c r="B43" s="169" t="s">
        <v>80</v>
      </c>
      <c r="C43" s="90">
        <f>SUM(C37:C42)</f>
        <v>0</v>
      </c>
      <c r="D43" s="90">
        <f>SUM(D37:D42)</f>
        <v>0</v>
      </c>
      <c r="E43" s="90">
        <f>SUM(E37:E42)</f>
        <v>0</v>
      </c>
      <c r="F43" s="90">
        <f>SUM(F37:F42)</f>
        <v>0</v>
      </c>
      <c r="G43" s="123"/>
      <c r="H43" s="123"/>
      <c r="I43" s="90">
        <f>SUM(I35:I42)</f>
        <v>0</v>
      </c>
    </row>
    <row r="44" spans="1:9" ht="18.75" customHeight="1" x14ac:dyDescent="0.3">
      <c r="A44" s="169" t="s">
        <v>81</v>
      </c>
      <c r="B44" s="169" t="s">
        <v>1459</v>
      </c>
      <c r="C44" s="123"/>
      <c r="D44" s="123"/>
      <c r="E44" s="123"/>
      <c r="F44" s="123"/>
      <c r="G44" s="123"/>
      <c r="H44" s="123"/>
      <c r="I44" s="123"/>
    </row>
    <row r="45" spans="1:9" ht="18.75" customHeight="1" x14ac:dyDescent="0.3">
      <c r="A45" s="169" t="s">
        <v>83</v>
      </c>
      <c r="B45" s="191" t="s">
        <v>62</v>
      </c>
      <c r="C45" s="123"/>
      <c r="D45" s="123"/>
      <c r="E45" s="123"/>
      <c r="F45" s="123"/>
      <c r="G45" s="24"/>
      <c r="H45" s="24"/>
      <c r="I45" s="90">
        <f t="shared" ref="I45:I50" si="3">SUM(G45:H45)</f>
        <v>0</v>
      </c>
    </row>
    <row r="46" spans="1:9" ht="18.75" customHeight="1" x14ac:dyDescent="0.3">
      <c r="A46" s="169" t="s">
        <v>84</v>
      </c>
      <c r="B46" s="191" t="s">
        <v>41</v>
      </c>
      <c r="C46" s="123"/>
      <c r="D46" s="123"/>
      <c r="E46" s="123"/>
      <c r="F46" s="123"/>
      <c r="G46" s="24"/>
      <c r="H46" s="24"/>
      <c r="I46" s="90">
        <f t="shared" si="3"/>
        <v>0</v>
      </c>
    </row>
    <row r="47" spans="1:9" ht="18.75" customHeight="1" x14ac:dyDescent="0.3">
      <c r="A47" s="169" t="s">
        <v>85</v>
      </c>
      <c r="B47" s="191" t="s">
        <v>51</v>
      </c>
      <c r="C47" s="123"/>
      <c r="D47" s="123"/>
      <c r="E47" s="123"/>
      <c r="F47" s="123"/>
      <c r="G47" s="24"/>
      <c r="H47" s="24"/>
      <c r="I47" s="90">
        <f t="shared" si="3"/>
        <v>0</v>
      </c>
    </row>
    <row r="48" spans="1:9" ht="18.75" customHeight="1" x14ac:dyDescent="0.3">
      <c r="A48" s="169" t="s">
        <v>86</v>
      </c>
      <c r="B48" s="191" t="s">
        <v>53</v>
      </c>
      <c r="C48" s="123"/>
      <c r="D48" s="123"/>
      <c r="E48" s="123"/>
      <c r="F48" s="123"/>
      <c r="G48" s="24"/>
      <c r="H48" s="24"/>
      <c r="I48" s="90">
        <f t="shared" si="3"/>
        <v>0</v>
      </c>
    </row>
    <row r="49" spans="1:9" ht="18.75" customHeight="1" x14ac:dyDescent="0.3">
      <c r="A49" s="169" t="s">
        <v>87</v>
      </c>
      <c r="B49" s="191" t="s">
        <v>55</v>
      </c>
      <c r="C49" s="123"/>
      <c r="D49" s="123"/>
      <c r="E49" s="123"/>
      <c r="F49" s="123"/>
      <c r="G49" s="24"/>
      <c r="H49" s="24"/>
      <c r="I49" s="90">
        <f t="shared" si="3"/>
        <v>0</v>
      </c>
    </row>
    <row r="50" spans="1:9" ht="18.75" customHeight="1" x14ac:dyDescent="0.3">
      <c r="A50" s="169" t="s">
        <v>88</v>
      </c>
      <c r="B50" s="191" t="s">
        <v>57</v>
      </c>
      <c r="C50" s="123"/>
      <c r="D50" s="123"/>
      <c r="E50" s="123"/>
      <c r="F50" s="123"/>
      <c r="G50" s="24"/>
      <c r="H50" s="24"/>
      <c r="I50" s="90">
        <f t="shared" si="3"/>
        <v>0</v>
      </c>
    </row>
    <row r="51" spans="1:9" ht="18.75" customHeight="1" x14ac:dyDescent="0.3">
      <c r="A51" s="169" t="s">
        <v>81</v>
      </c>
      <c r="B51" s="252" t="s">
        <v>89</v>
      </c>
      <c r="C51" s="123"/>
      <c r="D51" s="123"/>
      <c r="E51" s="123"/>
      <c r="F51" s="123"/>
      <c r="G51" s="90">
        <f>SUM(G45:G50)</f>
        <v>0</v>
      </c>
      <c r="H51" s="90">
        <f>SUM(H45:H50)</f>
        <v>0</v>
      </c>
      <c r="I51" s="90">
        <f>SUM(I43:I50)</f>
        <v>0</v>
      </c>
    </row>
    <row r="52" spans="1:9" ht="18.75" customHeight="1" x14ac:dyDescent="0.3">
      <c r="A52" s="169" t="s">
        <v>70</v>
      </c>
      <c r="B52" s="361" t="s">
        <v>90</v>
      </c>
      <c r="C52" s="90">
        <f>C43</f>
        <v>0</v>
      </c>
      <c r="D52" s="90">
        <f>D43</f>
        <v>0</v>
      </c>
      <c r="E52" s="90">
        <f>E43</f>
        <v>0</v>
      </c>
      <c r="F52" s="90">
        <f>F43</f>
        <v>0</v>
      </c>
      <c r="G52" s="90">
        <f>G51</f>
        <v>0</v>
      </c>
      <c r="H52" s="90">
        <f>H51</f>
        <v>0</v>
      </c>
      <c r="I52" s="90">
        <f>SUM(C52:H52)</f>
        <v>0</v>
      </c>
    </row>
    <row r="53" spans="1:9" ht="18.75" customHeight="1" x14ac:dyDescent="0.3">
      <c r="A53" s="153" t="s">
        <v>91</v>
      </c>
      <c r="B53" s="365" t="s">
        <v>92</v>
      </c>
      <c r="C53" s="123"/>
      <c r="D53" s="123"/>
      <c r="E53" s="123"/>
      <c r="F53" s="123"/>
      <c r="G53" s="123"/>
      <c r="H53" s="123"/>
      <c r="I53" s="123"/>
    </row>
    <row r="54" spans="1:9" ht="18.75" customHeight="1" x14ac:dyDescent="0.3">
      <c r="A54" s="80" t="s">
        <v>93</v>
      </c>
      <c r="B54" s="191" t="s">
        <v>41</v>
      </c>
      <c r="C54" s="24"/>
      <c r="D54" s="24"/>
      <c r="E54" s="24"/>
      <c r="F54" s="24"/>
      <c r="G54" s="24"/>
      <c r="H54" s="24"/>
      <c r="I54" s="90">
        <f t="shared" ref="I54:I59" si="4">SUM(C54:H54)</f>
        <v>0</v>
      </c>
    </row>
    <row r="55" spans="1:9" ht="18.75" customHeight="1" x14ac:dyDescent="0.3">
      <c r="A55" s="80" t="s">
        <v>94</v>
      </c>
      <c r="B55" s="191" t="s">
        <v>51</v>
      </c>
      <c r="C55" s="24"/>
      <c r="D55" s="24"/>
      <c r="E55" s="24"/>
      <c r="F55" s="24"/>
      <c r="G55" s="24"/>
      <c r="H55" s="24"/>
      <c r="I55" s="90">
        <f t="shared" si="4"/>
        <v>0</v>
      </c>
    </row>
    <row r="56" spans="1:9" ht="18.75" customHeight="1" x14ac:dyDescent="0.3">
      <c r="A56" s="80" t="s">
        <v>95</v>
      </c>
      <c r="B56" s="191" t="s">
        <v>53</v>
      </c>
      <c r="C56" s="24"/>
      <c r="D56" s="24"/>
      <c r="E56" s="24"/>
      <c r="F56" s="24"/>
      <c r="G56" s="24"/>
      <c r="H56" s="24"/>
      <c r="I56" s="90">
        <f t="shared" si="4"/>
        <v>0</v>
      </c>
    </row>
    <row r="57" spans="1:9" ht="18.75" customHeight="1" x14ac:dyDescent="0.3">
      <c r="A57" s="80" t="s">
        <v>96</v>
      </c>
      <c r="B57" s="191" t="s">
        <v>55</v>
      </c>
      <c r="C57" s="24"/>
      <c r="D57" s="24"/>
      <c r="E57" s="24"/>
      <c r="F57" s="24"/>
      <c r="G57" s="24"/>
      <c r="H57" s="24"/>
      <c r="I57" s="90">
        <f t="shared" si="4"/>
        <v>0</v>
      </c>
    </row>
    <row r="58" spans="1:9" ht="18.75" customHeight="1" x14ac:dyDescent="0.3">
      <c r="A58" s="80" t="s">
        <v>97</v>
      </c>
      <c r="B58" s="191" t="s">
        <v>57</v>
      </c>
      <c r="C58" s="24"/>
      <c r="D58" s="24"/>
      <c r="E58" s="24"/>
      <c r="F58" s="24"/>
      <c r="G58" s="24"/>
      <c r="H58" s="24"/>
      <c r="I58" s="90">
        <f t="shared" si="4"/>
        <v>0</v>
      </c>
    </row>
    <row r="59" spans="1:9" ht="18.75" customHeight="1" x14ac:dyDescent="0.25">
      <c r="A59" s="69" t="s">
        <v>91</v>
      </c>
      <c r="B59" s="381" t="s">
        <v>1460</v>
      </c>
      <c r="C59" s="90">
        <f t="shared" ref="C59:H59" si="5">SUM(C54:C58)</f>
        <v>0</v>
      </c>
      <c r="D59" s="90">
        <f t="shared" si="5"/>
        <v>0</v>
      </c>
      <c r="E59" s="90">
        <f t="shared" si="5"/>
        <v>0</v>
      </c>
      <c r="F59" s="90">
        <f t="shared" si="5"/>
        <v>0</v>
      </c>
      <c r="G59" s="90">
        <f t="shared" si="5"/>
        <v>0</v>
      </c>
      <c r="H59" s="90">
        <f t="shared" si="5"/>
        <v>0</v>
      </c>
      <c r="I59" s="90">
        <f t="shared" si="4"/>
        <v>0</v>
      </c>
    </row>
    <row r="60" spans="1:9" ht="27" customHeight="1" x14ac:dyDescent="0.3">
      <c r="A60" s="373" t="s">
        <v>9</v>
      </c>
      <c r="B60" s="86"/>
      <c r="C60" s="609" t="s">
        <v>1457</v>
      </c>
      <c r="D60" s="617"/>
      <c r="E60" s="617"/>
      <c r="F60" s="617"/>
      <c r="G60" s="617"/>
      <c r="H60" s="618"/>
      <c r="I60" s="86" t="s">
        <v>12</v>
      </c>
    </row>
    <row r="61" spans="1:9" ht="19.5" customHeight="1" x14ac:dyDescent="0.3">
      <c r="A61" s="373" t="s">
        <v>13</v>
      </c>
      <c r="B61" s="86"/>
      <c r="C61" s="86" t="s">
        <v>1449</v>
      </c>
      <c r="D61" s="86" t="s">
        <v>1450</v>
      </c>
      <c r="E61" s="86" t="s">
        <v>1451</v>
      </c>
      <c r="F61" s="86" t="s">
        <v>1452</v>
      </c>
      <c r="G61" s="86" t="s">
        <v>1453</v>
      </c>
      <c r="H61" s="86" t="s">
        <v>1454</v>
      </c>
      <c r="I61" s="86"/>
    </row>
    <row r="62" spans="1:9" ht="19.5" customHeight="1" x14ac:dyDescent="0.3">
      <c r="A62" s="373" t="s">
        <v>18</v>
      </c>
      <c r="B62" s="86"/>
      <c r="C62" s="168">
        <v>1</v>
      </c>
      <c r="D62" s="168">
        <v>2</v>
      </c>
      <c r="E62" s="168">
        <v>3</v>
      </c>
      <c r="F62" s="168">
        <v>4</v>
      </c>
      <c r="G62" s="168">
        <v>5</v>
      </c>
      <c r="H62" s="168">
        <v>6</v>
      </c>
      <c r="I62" s="168">
        <v>7</v>
      </c>
    </row>
    <row r="63" spans="1:9" ht="18.75" customHeight="1" x14ac:dyDescent="0.3">
      <c r="A63" s="153" t="s">
        <v>99</v>
      </c>
      <c r="B63" s="153" t="s">
        <v>100</v>
      </c>
      <c r="C63" s="123"/>
      <c r="D63" s="123"/>
      <c r="E63" s="123"/>
      <c r="F63" s="123"/>
      <c r="G63" s="123"/>
      <c r="H63" s="123"/>
      <c r="I63" s="123"/>
    </row>
    <row r="64" spans="1:9" ht="18.75" customHeight="1" x14ac:dyDescent="0.3">
      <c r="A64" s="169" t="s">
        <v>101</v>
      </c>
      <c r="B64" s="191" t="s">
        <v>102</v>
      </c>
      <c r="C64" s="90">
        <f>'SS21 Gross to Net Report'!O69+'SS21 Gross to Net Report'!P69+'SS21 Gross to Net Report'!Q69+'SS21 Gross to Net Report'!R69</f>
        <v>0</v>
      </c>
      <c r="D64" s="123"/>
      <c r="E64" s="123"/>
      <c r="F64" s="123"/>
      <c r="G64" s="123"/>
      <c r="H64" s="123"/>
      <c r="I64" s="90">
        <f>C64</f>
        <v>0</v>
      </c>
    </row>
    <row r="65" spans="1:9" ht="18.75" customHeight="1" x14ac:dyDescent="0.3">
      <c r="A65" s="169" t="s">
        <v>103</v>
      </c>
      <c r="B65" s="191" t="s">
        <v>300</v>
      </c>
      <c r="C65" s="123"/>
      <c r="D65" s="123"/>
      <c r="E65" s="123"/>
      <c r="F65" s="123"/>
      <c r="G65" s="123"/>
      <c r="H65" s="123"/>
      <c r="I65" s="123"/>
    </row>
    <row r="66" spans="1:9" ht="18.75" customHeight="1" x14ac:dyDescent="0.3">
      <c r="A66" s="169" t="s">
        <v>105</v>
      </c>
      <c r="B66" s="367" t="s">
        <v>106</v>
      </c>
      <c r="C66" s="90">
        <f>'SS21 Gross to Net Report'!O71+'SS21 Gross to Net Report'!P71+'SS21 Gross to Net Report'!Q71+'SS21 Gross to Net Report'!R71</f>
        <v>0</v>
      </c>
      <c r="D66" s="123"/>
      <c r="E66" s="123"/>
      <c r="F66" s="123"/>
      <c r="G66" s="123"/>
      <c r="H66" s="123"/>
      <c r="I66" s="90">
        <f>C66</f>
        <v>0</v>
      </c>
    </row>
    <row r="67" spans="1:9" ht="18.75" customHeight="1" x14ac:dyDescent="0.3">
      <c r="A67" s="169" t="s">
        <v>107</v>
      </c>
      <c r="B67" s="367" t="s">
        <v>1428</v>
      </c>
      <c r="C67" s="90">
        <f>'SS21 Gross to Net Report'!O72+'SS21 Gross to Net Report'!P72+'SS21 Gross to Net Report'!Q72+'SS21 Gross to Net Report'!R72</f>
        <v>0</v>
      </c>
      <c r="D67" s="123"/>
      <c r="E67" s="123"/>
      <c r="F67" s="123"/>
      <c r="G67" s="123"/>
      <c r="H67" s="123"/>
      <c r="I67" s="90">
        <f>C67</f>
        <v>0</v>
      </c>
    </row>
    <row r="68" spans="1:9" ht="18.75" customHeight="1" x14ac:dyDescent="0.3">
      <c r="A68" s="169" t="s">
        <v>109</v>
      </c>
      <c r="B68" s="367" t="s">
        <v>110</v>
      </c>
      <c r="C68" s="90">
        <f>'SS21 Gross to Net Report'!O73+'SS21 Gross to Net Report'!P73+'SS21 Gross to Net Report'!Q73+'SS21 Gross to Net Report'!R73</f>
        <v>0</v>
      </c>
      <c r="D68" s="123"/>
      <c r="E68" s="123"/>
      <c r="F68" s="123"/>
      <c r="G68" s="123"/>
      <c r="H68" s="123"/>
      <c r="I68" s="90">
        <f>C68</f>
        <v>0</v>
      </c>
    </row>
    <row r="69" spans="1:9" ht="18.75" customHeight="1" x14ac:dyDescent="0.3">
      <c r="A69" s="169" t="s">
        <v>103</v>
      </c>
      <c r="B69" s="191" t="s">
        <v>111</v>
      </c>
      <c r="C69" s="90">
        <f>SUM(C66:C68)</f>
        <v>0</v>
      </c>
      <c r="D69" s="123"/>
      <c r="E69" s="123"/>
      <c r="F69" s="123"/>
      <c r="G69" s="123"/>
      <c r="H69" s="123"/>
      <c r="I69" s="90">
        <f>C69</f>
        <v>0</v>
      </c>
    </row>
    <row r="70" spans="1:9" ht="18.75" customHeight="1" x14ac:dyDescent="0.3">
      <c r="A70" s="169" t="s">
        <v>99</v>
      </c>
      <c r="B70" s="361" t="s">
        <v>112</v>
      </c>
      <c r="C70" s="90">
        <f>C64+C69</f>
        <v>0</v>
      </c>
      <c r="D70" s="123"/>
      <c r="E70" s="123"/>
      <c r="F70" s="123"/>
      <c r="G70" s="123"/>
      <c r="H70" s="123"/>
      <c r="I70" s="90">
        <f>I64+I69</f>
        <v>0</v>
      </c>
    </row>
    <row r="71" spans="1:9" ht="18.75" customHeight="1" x14ac:dyDescent="0.3">
      <c r="A71" s="153" t="s">
        <v>113</v>
      </c>
      <c r="B71" s="153" t="s">
        <v>114</v>
      </c>
      <c r="C71" s="123"/>
      <c r="D71" s="123"/>
      <c r="E71" s="123"/>
      <c r="F71" s="123"/>
      <c r="G71" s="123"/>
      <c r="H71" s="123"/>
      <c r="I71" s="123"/>
    </row>
    <row r="72" spans="1:9" ht="18.75" customHeight="1" x14ac:dyDescent="0.3">
      <c r="A72" s="169" t="s">
        <v>115</v>
      </c>
      <c r="B72" s="191" t="s">
        <v>442</v>
      </c>
      <c r="C72" s="24"/>
      <c r="D72" s="24"/>
      <c r="E72" s="24"/>
      <c r="F72" s="24"/>
      <c r="G72" s="24"/>
      <c r="H72" s="24"/>
      <c r="I72" s="90">
        <f>SUM(C72:H72)</f>
        <v>0</v>
      </c>
    </row>
    <row r="73" spans="1:9" ht="18.75" customHeight="1" x14ac:dyDescent="0.3">
      <c r="A73" s="169" t="s">
        <v>117</v>
      </c>
      <c r="B73" s="191" t="s">
        <v>41</v>
      </c>
      <c r="C73" s="24"/>
      <c r="D73" s="24"/>
      <c r="E73" s="24"/>
      <c r="F73" s="24"/>
      <c r="G73" s="24"/>
      <c r="H73" s="24"/>
      <c r="I73" s="90">
        <f>SUM(C73:H73)</f>
        <v>0</v>
      </c>
    </row>
    <row r="74" spans="1:9" ht="18.75" customHeight="1" x14ac:dyDescent="0.3">
      <c r="A74" s="169" t="s">
        <v>113</v>
      </c>
      <c r="B74" s="361" t="s">
        <v>118</v>
      </c>
      <c r="C74" s="90">
        <f t="shared" ref="C74:H74" si="6">SUM(C72:C73)</f>
        <v>0</v>
      </c>
      <c r="D74" s="90">
        <f t="shared" si="6"/>
        <v>0</v>
      </c>
      <c r="E74" s="90">
        <f t="shared" si="6"/>
        <v>0</v>
      </c>
      <c r="F74" s="90">
        <f t="shared" si="6"/>
        <v>0</v>
      </c>
      <c r="G74" s="90">
        <f t="shared" si="6"/>
        <v>0</v>
      </c>
      <c r="H74" s="90">
        <f t="shared" si="6"/>
        <v>0</v>
      </c>
      <c r="I74" s="90">
        <f>SUM(I69:I73)</f>
        <v>0</v>
      </c>
    </row>
    <row r="75" spans="1:9" ht="18.75" customHeight="1" x14ac:dyDescent="0.3">
      <c r="A75" s="153" t="s">
        <v>43</v>
      </c>
      <c r="B75" s="359" t="s">
        <v>121</v>
      </c>
      <c r="C75" s="90">
        <f>C31+C52+C59+C70+C74</f>
        <v>0</v>
      </c>
      <c r="D75" s="90">
        <f>D52+D59+D74</f>
        <v>0</v>
      </c>
      <c r="E75" s="90">
        <f>E52+E59+E74</f>
        <v>0</v>
      </c>
      <c r="F75" s="90">
        <f>F52+F59+F74</f>
        <v>0</v>
      </c>
      <c r="G75" s="90">
        <f>G52+G59+G74</f>
        <v>0</v>
      </c>
      <c r="H75" s="90">
        <f>H52+H59+H74</f>
        <v>0</v>
      </c>
      <c r="I75" s="90">
        <f>SUM(C75:H75)</f>
        <v>0</v>
      </c>
    </row>
    <row r="76" spans="1:9" ht="18.75" customHeight="1" x14ac:dyDescent="0.3">
      <c r="A76" s="153" t="s">
        <v>122</v>
      </c>
      <c r="B76" s="359" t="s">
        <v>1430</v>
      </c>
      <c r="C76" s="123"/>
      <c r="D76" s="123"/>
      <c r="E76" s="123"/>
      <c r="F76" s="123"/>
      <c r="G76" s="123"/>
      <c r="H76" s="123"/>
      <c r="I76" s="123"/>
    </row>
    <row r="77" spans="1:9" ht="18.75" customHeight="1" x14ac:dyDescent="0.3">
      <c r="A77" s="153" t="s">
        <v>124</v>
      </c>
      <c r="B77" s="169" t="s">
        <v>125</v>
      </c>
      <c r="C77" s="123"/>
      <c r="D77" s="123"/>
      <c r="E77" s="123"/>
      <c r="F77" s="123"/>
      <c r="G77" s="123"/>
      <c r="H77" s="123"/>
      <c r="I77" s="123"/>
    </row>
    <row r="78" spans="1:9" ht="18.75" customHeight="1" x14ac:dyDescent="0.3">
      <c r="A78" s="169" t="s">
        <v>126</v>
      </c>
      <c r="B78" s="191" t="s">
        <v>62</v>
      </c>
      <c r="C78" s="90">
        <f>'SS21 Gross to Net Report'!O86+'SS21 Gross to Net Report'!P86+'SS21 Gross to Net Report'!Q86+'SS21 Gross to Net Report'!R86</f>
        <v>0</v>
      </c>
      <c r="D78" s="123"/>
      <c r="E78" s="123"/>
      <c r="F78" s="123"/>
      <c r="G78" s="123"/>
      <c r="H78" s="123"/>
      <c r="I78" s="90">
        <f t="shared" ref="I78:I85" si="7">C78</f>
        <v>0</v>
      </c>
    </row>
    <row r="79" spans="1:9" ht="18.75" customHeight="1" x14ac:dyDescent="0.3">
      <c r="A79" s="169" t="s">
        <v>127</v>
      </c>
      <c r="B79" s="191" t="s">
        <v>41</v>
      </c>
      <c r="C79" s="90">
        <f>'SS21 Gross to Net Report'!O87+'SS21 Gross to Net Report'!P87+'SS21 Gross to Net Report'!Q87+'SS21 Gross to Net Report'!R87</f>
        <v>0</v>
      </c>
      <c r="D79" s="123"/>
      <c r="E79" s="123"/>
      <c r="F79" s="123"/>
      <c r="G79" s="123"/>
      <c r="H79" s="123"/>
      <c r="I79" s="90">
        <f t="shared" si="7"/>
        <v>0</v>
      </c>
    </row>
    <row r="80" spans="1:9" ht="18.75" customHeight="1" x14ac:dyDescent="0.3">
      <c r="A80" s="169" t="s">
        <v>128</v>
      </c>
      <c r="B80" s="191" t="s">
        <v>51</v>
      </c>
      <c r="C80" s="90">
        <f>'SS21 Gross to Net Report'!O88+'SS21 Gross to Net Report'!P88+'SS21 Gross to Net Report'!Q88+'SS21 Gross to Net Report'!R88</f>
        <v>0</v>
      </c>
      <c r="D80" s="123"/>
      <c r="E80" s="123"/>
      <c r="F80" s="123"/>
      <c r="G80" s="123"/>
      <c r="H80" s="123"/>
      <c r="I80" s="90">
        <f t="shared" si="7"/>
        <v>0</v>
      </c>
    </row>
    <row r="81" spans="1:9" ht="18.75" customHeight="1" x14ac:dyDescent="0.3">
      <c r="A81" s="169" t="s">
        <v>129</v>
      </c>
      <c r="B81" s="191" t="s">
        <v>53</v>
      </c>
      <c r="C81" s="90">
        <f>'SS21 Gross to Net Report'!O89+'SS21 Gross to Net Report'!P89+'SS21 Gross to Net Report'!Q89+'SS21 Gross to Net Report'!R89</f>
        <v>0</v>
      </c>
      <c r="D81" s="123"/>
      <c r="E81" s="123"/>
      <c r="F81" s="123"/>
      <c r="G81" s="123"/>
      <c r="H81" s="123"/>
      <c r="I81" s="90">
        <f t="shared" si="7"/>
        <v>0</v>
      </c>
    </row>
    <row r="82" spans="1:9" ht="18.75" customHeight="1" x14ac:dyDescent="0.3">
      <c r="A82" s="169" t="s">
        <v>130</v>
      </c>
      <c r="B82" s="191" t="s">
        <v>55</v>
      </c>
      <c r="C82" s="90">
        <f>'SS21 Gross to Net Report'!O90+'SS21 Gross to Net Report'!P90+'SS21 Gross to Net Report'!Q90+'SS21 Gross to Net Report'!R90</f>
        <v>0</v>
      </c>
      <c r="D82" s="123"/>
      <c r="E82" s="123"/>
      <c r="F82" s="123"/>
      <c r="G82" s="123"/>
      <c r="H82" s="123"/>
      <c r="I82" s="90">
        <f t="shared" si="7"/>
        <v>0</v>
      </c>
    </row>
    <row r="83" spans="1:9" ht="18.75" customHeight="1" x14ac:dyDescent="0.3">
      <c r="A83" s="169" t="s">
        <v>131</v>
      </c>
      <c r="B83" s="191" t="s">
        <v>132</v>
      </c>
      <c r="C83" s="90">
        <f>'SS21 Gross to Net Report'!O91+'SS21 Gross to Net Report'!P91+'SS21 Gross to Net Report'!Q91+'SS21 Gross to Net Report'!R91</f>
        <v>0</v>
      </c>
      <c r="D83" s="123"/>
      <c r="E83" s="123"/>
      <c r="F83" s="123"/>
      <c r="G83" s="123"/>
      <c r="H83" s="123"/>
      <c r="I83" s="90">
        <f t="shared" si="7"/>
        <v>0</v>
      </c>
    </row>
    <row r="84" spans="1:9" ht="18.75" customHeight="1" x14ac:dyDescent="0.3">
      <c r="A84" s="169" t="s">
        <v>133</v>
      </c>
      <c r="B84" s="191" t="s">
        <v>134</v>
      </c>
      <c r="C84" s="90">
        <f>'SS21 Gross to Net Report'!O92+'SS21 Gross to Net Report'!P92+'SS21 Gross to Net Report'!Q92+'SS21 Gross to Net Report'!R92</f>
        <v>0</v>
      </c>
      <c r="D84" s="123"/>
      <c r="E84" s="123"/>
      <c r="F84" s="123"/>
      <c r="G84" s="123"/>
      <c r="H84" s="123"/>
      <c r="I84" s="90">
        <f t="shared" si="7"/>
        <v>0</v>
      </c>
    </row>
    <row r="85" spans="1:9" ht="18.75" customHeight="1" x14ac:dyDescent="0.3">
      <c r="A85" s="169" t="s">
        <v>124</v>
      </c>
      <c r="B85" s="361" t="s">
        <v>135</v>
      </c>
      <c r="C85" s="90">
        <f>SUM(C78:C84)</f>
        <v>0</v>
      </c>
      <c r="D85" s="123"/>
      <c r="E85" s="123"/>
      <c r="F85" s="123"/>
      <c r="G85" s="123"/>
      <c r="H85" s="123"/>
      <c r="I85" s="90">
        <f t="shared" si="7"/>
        <v>0</v>
      </c>
    </row>
    <row r="86" spans="1:9" ht="18.75" customHeight="1" x14ac:dyDescent="0.3">
      <c r="A86" s="153" t="s">
        <v>136</v>
      </c>
      <c r="B86" s="153" t="s">
        <v>137</v>
      </c>
      <c r="C86" s="123"/>
      <c r="D86" s="123"/>
      <c r="E86" s="123"/>
      <c r="F86" s="123"/>
      <c r="G86" s="123"/>
      <c r="H86" s="123"/>
      <c r="I86" s="123"/>
    </row>
    <row r="87" spans="1:9" ht="18.75" customHeight="1" x14ac:dyDescent="0.3">
      <c r="A87" s="169" t="s">
        <v>138</v>
      </c>
      <c r="B87" s="191" t="s">
        <v>62</v>
      </c>
      <c r="C87" s="24"/>
      <c r="D87" s="24"/>
      <c r="E87" s="24"/>
      <c r="F87" s="24"/>
      <c r="G87" s="24"/>
      <c r="H87" s="24"/>
      <c r="I87" s="90">
        <f t="shared" ref="I87:I94" si="8">SUM(C87:H87)</f>
        <v>0</v>
      </c>
    </row>
    <row r="88" spans="1:9" ht="18.75" customHeight="1" x14ac:dyDescent="0.3">
      <c r="A88" s="169" t="s">
        <v>139</v>
      </c>
      <c r="B88" s="191" t="s">
        <v>41</v>
      </c>
      <c r="C88" s="24"/>
      <c r="D88" s="24"/>
      <c r="E88" s="24"/>
      <c r="F88" s="24"/>
      <c r="G88" s="24"/>
      <c r="H88" s="24"/>
      <c r="I88" s="90">
        <f t="shared" si="8"/>
        <v>0</v>
      </c>
    </row>
    <row r="89" spans="1:9" ht="18.75" customHeight="1" x14ac:dyDescent="0.3">
      <c r="A89" s="169" t="s">
        <v>140</v>
      </c>
      <c r="B89" s="191" t="s">
        <v>51</v>
      </c>
      <c r="C89" s="24"/>
      <c r="D89" s="24"/>
      <c r="E89" s="24"/>
      <c r="F89" s="24"/>
      <c r="G89" s="24"/>
      <c r="H89" s="24"/>
      <c r="I89" s="90">
        <f t="shared" si="8"/>
        <v>0</v>
      </c>
    </row>
    <row r="90" spans="1:9" ht="18.75" customHeight="1" x14ac:dyDescent="0.3">
      <c r="A90" s="169" t="s">
        <v>141</v>
      </c>
      <c r="B90" s="191" t="s">
        <v>53</v>
      </c>
      <c r="C90" s="24"/>
      <c r="D90" s="24"/>
      <c r="E90" s="24"/>
      <c r="F90" s="24"/>
      <c r="G90" s="24"/>
      <c r="H90" s="24"/>
      <c r="I90" s="90">
        <f t="shared" si="8"/>
        <v>0</v>
      </c>
    </row>
    <row r="91" spans="1:9" ht="18.75" customHeight="1" x14ac:dyDescent="0.3">
      <c r="A91" s="169" t="s">
        <v>142</v>
      </c>
      <c r="B91" s="191" t="s">
        <v>55</v>
      </c>
      <c r="C91" s="24"/>
      <c r="D91" s="24"/>
      <c r="E91" s="24"/>
      <c r="F91" s="24"/>
      <c r="G91" s="24"/>
      <c r="H91" s="24"/>
      <c r="I91" s="90">
        <f t="shared" si="8"/>
        <v>0</v>
      </c>
    </row>
    <row r="92" spans="1:9" ht="18.75" customHeight="1" x14ac:dyDescent="0.3">
      <c r="A92" s="169" t="s">
        <v>143</v>
      </c>
      <c r="B92" s="191" t="s">
        <v>132</v>
      </c>
      <c r="C92" s="24"/>
      <c r="D92" s="24"/>
      <c r="E92" s="24"/>
      <c r="F92" s="24"/>
      <c r="G92" s="24"/>
      <c r="H92" s="24"/>
      <c r="I92" s="90">
        <f t="shared" si="8"/>
        <v>0</v>
      </c>
    </row>
    <row r="93" spans="1:9" ht="18.75" customHeight="1" x14ac:dyDescent="0.3">
      <c r="A93" s="169" t="s">
        <v>144</v>
      </c>
      <c r="B93" s="191" t="s">
        <v>134</v>
      </c>
      <c r="C93" s="24"/>
      <c r="D93" s="24"/>
      <c r="E93" s="24"/>
      <c r="F93" s="24"/>
      <c r="G93" s="24"/>
      <c r="H93" s="24"/>
      <c r="I93" s="90">
        <f t="shared" si="8"/>
        <v>0</v>
      </c>
    </row>
    <row r="94" spans="1:9" ht="18.75" customHeight="1" x14ac:dyDescent="0.3">
      <c r="A94" s="169" t="s">
        <v>136</v>
      </c>
      <c r="B94" s="361" t="s">
        <v>145</v>
      </c>
      <c r="C94" s="90">
        <f t="shared" ref="C94:H94" si="9">SUM(C87:C93)</f>
        <v>0</v>
      </c>
      <c r="D94" s="90">
        <f t="shared" si="9"/>
        <v>0</v>
      </c>
      <c r="E94" s="90">
        <f t="shared" si="9"/>
        <v>0</v>
      </c>
      <c r="F94" s="90">
        <f t="shared" si="9"/>
        <v>0</v>
      </c>
      <c r="G94" s="90">
        <f t="shared" si="9"/>
        <v>0</v>
      </c>
      <c r="H94" s="90">
        <f t="shared" si="9"/>
        <v>0</v>
      </c>
      <c r="I94" s="90">
        <f t="shared" si="8"/>
        <v>0</v>
      </c>
    </row>
    <row r="95" spans="1:9" ht="18.75" customHeight="1" x14ac:dyDescent="0.3">
      <c r="A95" s="153" t="s">
        <v>146</v>
      </c>
      <c r="B95" s="153" t="s">
        <v>147</v>
      </c>
      <c r="C95" s="123"/>
      <c r="D95" s="123"/>
      <c r="E95" s="123"/>
      <c r="F95" s="123"/>
      <c r="G95" s="123"/>
      <c r="H95" s="123"/>
      <c r="I95" s="123"/>
    </row>
    <row r="96" spans="1:9" ht="18.75" customHeight="1" x14ac:dyDescent="0.3">
      <c r="A96" s="169" t="s">
        <v>148</v>
      </c>
      <c r="B96" s="191" t="s">
        <v>62</v>
      </c>
      <c r="C96" s="24"/>
      <c r="D96" s="24"/>
      <c r="E96" s="24"/>
      <c r="F96" s="24"/>
      <c r="G96" s="24"/>
      <c r="H96" s="24"/>
      <c r="I96" s="90">
        <f>SUM(C96:H96)</f>
        <v>0</v>
      </c>
    </row>
    <row r="97" spans="1:9" ht="18.75" customHeight="1" x14ac:dyDescent="0.3">
      <c r="A97" s="169" t="s">
        <v>149</v>
      </c>
      <c r="B97" s="191" t="s">
        <v>41</v>
      </c>
      <c r="C97" s="24"/>
      <c r="D97" s="24"/>
      <c r="E97" s="24"/>
      <c r="F97" s="24"/>
      <c r="G97" s="24"/>
      <c r="H97" s="24"/>
      <c r="I97" s="90">
        <f>SUM(C97:H97)</f>
        <v>0</v>
      </c>
    </row>
    <row r="98" spans="1:9" ht="18.75" customHeight="1" x14ac:dyDescent="0.3">
      <c r="A98" s="169" t="s">
        <v>150</v>
      </c>
      <c r="B98" s="191" t="s">
        <v>51</v>
      </c>
      <c r="C98" s="24"/>
      <c r="D98" s="24"/>
      <c r="E98" s="24"/>
      <c r="F98" s="24"/>
      <c r="G98" s="24"/>
      <c r="H98" s="24"/>
      <c r="I98" s="90">
        <f>SUM(C98:H98)</f>
        <v>0</v>
      </c>
    </row>
    <row r="99" spans="1:9" ht="18" customHeight="1" x14ac:dyDescent="0.3">
      <c r="A99" s="373" t="s">
        <v>9</v>
      </c>
      <c r="B99" s="86"/>
      <c r="C99" s="537" t="s">
        <v>1457</v>
      </c>
      <c r="D99" s="617"/>
      <c r="E99" s="617"/>
      <c r="F99" s="617"/>
      <c r="G99" s="617"/>
      <c r="H99" s="618"/>
      <c r="I99" s="86" t="s">
        <v>12</v>
      </c>
    </row>
    <row r="100" spans="1:9" ht="21" customHeight="1" x14ac:dyDescent="0.3">
      <c r="A100" s="373" t="s">
        <v>13</v>
      </c>
      <c r="B100" s="86"/>
      <c r="C100" s="86" t="s">
        <v>1449</v>
      </c>
      <c r="D100" s="86" t="s">
        <v>1450</v>
      </c>
      <c r="E100" s="86" t="s">
        <v>1451</v>
      </c>
      <c r="F100" s="86" t="s">
        <v>1452</v>
      </c>
      <c r="G100" s="86" t="s">
        <v>1453</v>
      </c>
      <c r="H100" s="86" t="s">
        <v>1454</v>
      </c>
      <c r="I100" s="86"/>
    </row>
    <row r="101" spans="1:9" ht="21" customHeight="1" x14ac:dyDescent="0.3">
      <c r="A101" s="373" t="s">
        <v>18</v>
      </c>
      <c r="B101" s="86"/>
      <c r="C101" s="168">
        <v>1</v>
      </c>
      <c r="D101" s="168">
        <v>2</v>
      </c>
      <c r="E101" s="168">
        <v>3</v>
      </c>
      <c r="F101" s="168">
        <v>4</v>
      </c>
      <c r="G101" s="168">
        <v>5</v>
      </c>
      <c r="H101" s="168">
        <v>6</v>
      </c>
      <c r="I101" s="168">
        <v>7</v>
      </c>
    </row>
    <row r="102" spans="1:9" ht="18.75" customHeight="1" x14ac:dyDescent="0.3">
      <c r="A102" s="169" t="s">
        <v>151</v>
      </c>
      <c r="B102" s="191" t="s">
        <v>53</v>
      </c>
      <c r="C102" s="24"/>
      <c r="D102" s="24"/>
      <c r="E102" s="24"/>
      <c r="F102" s="24"/>
      <c r="G102" s="24"/>
      <c r="H102" s="24"/>
      <c r="I102" s="90">
        <f>SUM(C102:H102)</f>
        <v>0</v>
      </c>
    </row>
    <row r="103" spans="1:9" ht="18.75" customHeight="1" x14ac:dyDescent="0.3">
      <c r="A103" s="169" t="s">
        <v>152</v>
      </c>
      <c r="B103" s="191" t="s">
        <v>55</v>
      </c>
      <c r="C103" s="24"/>
      <c r="D103" s="24"/>
      <c r="E103" s="24"/>
      <c r="F103" s="24"/>
      <c r="G103" s="24"/>
      <c r="H103" s="24"/>
      <c r="I103" s="90">
        <f>SUM(C103:H103)</f>
        <v>0</v>
      </c>
    </row>
    <row r="104" spans="1:9" ht="18.75" customHeight="1" x14ac:dyDescent="0.3">
      <c r="A104" s="169" t="s">
        <v>153</v>
      </c>
      <c r="B104" s="191" t="s">
        <v>132</v>
      </c>
      <c r="C104" s="24"/>
      <c r="D104" s="24"/>
      <c r="E104" s="24"/>
      <c r="F104" s="24"/>
      <c r="G104" s="24"/>
      <c r="H104" s="24"/>
      <c r="I104" s="90">
        <f>SUM(C104:H104)</f>
        <v>0</v>
      </c>
    </row>
    <row r="105" spans="1:9" ht="18.75" customHeight="1" x14ac:dyDescent="0.3">
      <c r="A105" s="169" t="s">
        <v>154</v>
      </c>
      <c r="B105" s="191" t="s">
        <v>134</v>
      </c>
      <c r="C105" s="24"/>
      <c r="D105" s="24"/>
      <c r="E105" s="24"/>
      <c r="F105" s="24"/>
      <c r="G105" s="24"/>
      <c r="H105" s="24"/>
      <c r="I105" s="90">
        <f>SUM(C105:H105)</f>
        <v>0</v>
      </c>
    </row>
    <row r="106" spans="1:9" ht="18.75" customHeight="1" x14ac:dyDescent="0.3">
      <c r="A106" s="169" t="s">
        <v>146</v>
      </c>
      <c r="B106" s="361" t="s">
        <v>155</v>
      </c>
      <c r="C106" s="90">
        <f t="shared" ref="C106:H106" si="10">C96+C97+C98+C102+C103+C104+C105</f>
        <v>0</v>
      </c>
      <c r="D106" s="90">
        <f t="shared" si="10"/>
        <v>0</v>
      </c>
      <c r="E106" s="90">
        <f t="shared" si="10"/>
        <v>0</v>
      </c>
      <c r="F106" s="90">
        <f t="shared" si="10"/>
        <v>0</v>
      </c>
      <c r="G106" s="90">
        <f t="shared" si="10"/>
        <v>0</v>
      </c>
      <c r="H106" s="90">
        <f t="shared" si="10"/>
        <v>0</v>
      </c>
      <c r="I106" s="90">
        <f>SUM(C106:H106)</f>
        <v>0</v>
      </c>
    </row>
    <row r="107" spans="1:9" ht="18.75" customHeight="1" x14ac:dyDescent="0.3">
      <c r="A107" s="153" t="s">
        <v>156</v>
      </c>
      <c r="B107" s="153" t="s">
        <v>157</v>
      </c>
      <c r="C107" s="123"/>
      <c r="D107" s="123"/>
      <c r="E107" s="123"/>
      <c r="F107" s="123"/>
      <c r="G107" s="123"/>
      <c r="H107" s="123"/>
      <c r="I107" s="123"/>
    </row>
    <row r="108" spans="1:9" ht="18.75" customHeight="1" x14ac:dyDescent="0.3">
      <c r="A108" s="169" t="s">
        <v>158</v>
      </c>
      <c r="B108" s="191" t="s">
        <v>62</v>
      </c>
      <c r="C108" s="24"/>
      <c r="D108" s="24"/>
      <c r="E108" s="24"/>
      <c r="F108" s="24"/>
      <c r="G108" s="24"/>
      <c r="H108" s="24"/>
      <c r="I108" s="90">
        <f t="shared" ref="I108:I115" si="11">SUM(C108:H108)</f>
        <v>0</v>
      </c>
    </row>
    <row r="109" spans="1:9" ht="18.75" customHeight="1" x14ac:dyDescent="0.3">
      <c r="A109" s="169" t="s">
        <v>159</v>
      </c>
      <c r="B109" s="191" t="s">
        <v>41</v>
      </c>
      <c r="C109" s="24"/>
      <c r="D109" s="24"/>
      <c r="E109" s="24"/>
      <c r="F109" s="24"/>
      <c r="G109" s="24"/>
      <c r="H109" s="24"/>
      <c r="I109" s="90">
        <f t="shared" si="11"/>
        <v>0</v>
      </c>
    </row>
    <row r="110" spans="1:9" ht="18.75" customHeight="1" x14ac:dyDescent="0.3">
      <c r="A110" s="169" t="s">
        <v>160</v>
      </c>
      <c r="B110" s="191" t="s">
        <v>51</v>
      </c>
      <c r="C110" s="24"/>
      <c r="D110" s="24"/>
      <c r="E110" s="24"/>
      <c r="F110" s="24"/>
      <c r="G110" s="24"/>
      <c r="H110" s="24"/>
      <c r="I110" s="90">
        <f t="shared" si="11"/>
        <v>0</v>
      </c>
    </row>
    <row r="111" spans="1:9" ht="18.75" customHeight="1" x14ac:dyDescent="0.3">
      <c r="A111" s="169" t="s">
        <v>161</v>
      </c>
      <c r="B111" s="191" t="s">
        <v>53</v>
      </c>
      <c r="C111" s="24"/>
      <c r="D111" s="24"/>
      <c r="E111" s="24"/>
      <c r="F111" s="24"/>
      <c r="G111" s="24"/>
      <c r="H111" s="24"/>
      <c r="I111" s="90">
        <f t="shared" si="11"/>
        <v>0</v>
      </c>
    </row>
    <row r="112" spans="1:9" ht="18.75" customHeight="1" x14ac:dyDescent="0.3">
      <c r="A112" s="169" t="s">
        <v>162</v>
      </c>
      <c r="B112" s="191" t="s">
        <v>55</v>
      </c>
      <c r="C112" s="24"/>
      <c r="D112" s="24"/>
      <c r="E112" s="24"/>
      <c r="F112" s="24"/>
      <c r="G112" s="24"/>
      <c r="H112" s="24"/>
      <c r="I112" s="90">
        <f t="shared" si="11"/>
        <v>0</v>
      </c>
    </row>
    <row r="113" spans="1:9" ht="18.75" customHeight="1" x14ac:dyDescent="0.3">
      <c r="A113" s="169" t="s">
        <v>163</v>
      </c>
      <c r="B113" s="191" t="s">
        <v>132</v>
      </c>
      <c r="C113" s="24"/>
      <c r="D113" s="24"/>
      <c r="E113" s="24"/>
      <c r="F113" s="24"/>
      <c r="G113" s="24"/>
      <c r="H113" s="24"/>
      <c r="I113" s="90">
        <f t="shared" si="11"/>
        <v>0</v>
      </c>
    </row>
    <row r="114" spans="1:9" ht="18.75" customHeight="1" x14ac:dyDescent="0.3">
      <c r="A114" s="169" t="s">
        <v>164</v>
      </c>
      <c r="B114" s="191" t="s">
        <v>134</v>
      </c>
      <c r="C114" s="24"/>
      <c r="D114" s="24"/>
      <c r="E114" s="24"/>
      <c r="F114" s="24"/>
      <c r="G114" s="24"/>
      <c r="H114" s="24"/>
      <c r="I114" s="90">
        <f t="shared" si="11"/>
        <v>0</v>
      </c>
    </row>
    <row r="115" spans="1:9" ht="18.75" customHeight="1" x14ac:dyDescent="0.3">
      <c r="A115" s="169" t="s">
        <v>156</v>
      </c>
      <c r="B115" s="361" t="s">
        <v>165</v>
      </c>
      <c r="C115" s="90">
        <f t="shared" ref="C115:H115" si="12">SUM(C108:C114)</f>
        <v>0</v>
      </c>
      <c r="D115" s="90">
        <f t="shared" si="12"/>
        <v>0</v>
      </c>
      <c r="E115" s="90">
        <f t="shared" si="12"/>
        <v>0</v>
      </c>
      <c r="F115" s="90">
        <f t="shared" si="12"/>
        <v>0</v>
      </c>
      <c r="G115" s="90">
        <f t="shared" si="12"/>
        <v>0</v>
      </c>
      <c r="H115" s="90">
        <f t="shared" si="12"/>
        <v>0</v>
      </c>
      <c r="I115" s="90">
        <f t="shared" si="11"/>
        <v>0</v>
      </c>
    </row>
    <row r="116" spans="1:9" ht="18.75" customHeight="1" x14ac:dyDescent="0.3">
      <c r="A116" s="153" t="s">
        <v>166</v>
      </c>
      <c r="B116" s="153" t="s">
        <v>453</v>
      </c>
      <c r="C116" s="123"/>
      <c r="D116" s="123"/>
      <c r="E116" s="123"/>
      <c r="F116" s="123"/>
      <c r="G116" s="123"/>
      <c r="H116" s="123"/>
      <c r="I116" s="123"/>
    </row>
    <row r="117" spans="1:9" ht="18.75" customHeight="1" x14ac:dyDescent="0.3">
      <c r="A117" s="169" t="s">
        <v>168</v>
      </c>
      <c r="B117" s="191" t="s">
        <v>62</v>
      </c>
      <c r="C117" s="24"/>
      <c r="D117" s="24"/>
      <c r="E117" s="24"/>
      <c r="F117" s="152"/>
      <c r="G117" s="152"/>
      <c r="H117" s="24"/>
      <c r="I117" s="90">
        <f t="shared" ref="I117:I125" si="13">SUM(C117:H117)</f>
        <v>0</v>
      </c>
    </row>
    <row r="118" spans="1:9" ht="18.75" customHeight="1" x14ac:dyDescent="0.3">
      <c r="A118" s="169" t="s">
        <v>169</v>
      </c>
      <c r="B118" s="191" t="s">
        <v>41</v>
      </c>
      <c r="C118" s="24"/>
      <c r="D118" s="24"/>
      <c r="E118" s="24"/>
      <c r="F118" s="24"/>
      <c r="G118" s="24"/>
      <c r="H118" s="24"/>
      <c r="I118" s="90">
        <f t="shared" si="13"/>
        <v>0</v>
      </c>
    </row>
    <row r="119" spans="1:9" ht="18.75" customHeight="1" x14ac:dyDescent="0.3">
      <c r="A119" s="169" t="s">
        <v>170</v>
      </c>
      <c r="B119" s="191" t="s">
        <v>51</v>
      </c>
      <c r="C119" s="24"/>
      <c r="D119" s="24"/>
      <c r="E119" s="24"/>
      <c r="F119" s="24"/>
      <c r="G119" s="24"/>
      <c r="H119" s="24"/>
      <c r="I119" s="90">
        <f t="shared" si="13"/>
        <v>0</v>
      </c>
    </row>
    <row r="120" spans="1:9" ht="18.75" customHeight="1" x14ac:dyDescent="0.3">
      <c r="A120" s="169" t="s">
        <v>171</v>
      </c>
      <c r="B120" s="191" t="s">
        <v>53</v>
      </c>
      <c r="C120" s="24"/>
      <c r="D120" s="24"/>
      <c r="E120" s="24"/>
      <c r="F120" s="24"/>
      <c r="G120" s="24"/>
      <c r="H120" s="24"/>
      <c r="I120" s="90">
        <f t="shared" si="13"/>
        <v>0</v>
      </c>
    </row>
    <row r="121" spans="1:9" ht="18.75" customHeight="1" x14ac:dyDescent="0.3">
      <c r="A121" s="169" t="s">
        <v>172</v>
      </c>
      <c r="B121" s="191" t="s">
        <v>55</v>
      </c>
      <c r="C121" s="24"/>
      <c r="D121" s="24"/>
      <c r="E121" s="24"/>
      <c r="F121" s="24"/>
      <c r="G121" s="24"/>
      <c r="H121" s="24"/>
      <c r="I121" s="90">
        <f t="shared" si="13"/>
        <v>0</v>
      </c>
    </row>
    <row r="122" spans="1:9" ht="18.75" customHeight="1" x14ac:dyDescent="0.3">
      <c r="A122" s="169" t="s">
        <v>173</v>
      </c>
      <c r="B122" s="191" t="s">
        <v>132</v>
      </c>
      <c r="C122" s="24"/>
      <c r="D122" s="24"/>
      <c r="E122" s="24"/>
      <c r="F122" s="24"/>
      <c r="G122" s="24"/>
      <c r="H122" s="24"/>
      <c r="I122" s="90">
        <f t="shared" si="13"/>
        <v>0</v>
      </c>
    </row>
    <row r="123" spans="1:9" ht="18.75" customHeight="1" x14ac:dyDescent="0.3">
      <c r="A123" s="169" t="s">
        <v>174</v>
      </c>
      <c r="B123" s="191" t="s">
        <v>134</v>
      </c>
      <c r="C123" s="24"/>
      <c r="D123" s="24"/>
      <c r="E123" s="24"/>
      <c r="F123" s="24"/>
      <c r="G123" s="24"/>
      <c r="H123" s="24"/>
      <c r="I123" s="90">
        <f t="shared" si="13"/>
        <v>0</v>
      </c>
    </row>
    <row r="124" spans="1:9" ht="18.75" customHeight="1" x14ac:dyDescent="0.3">
      <c r="A124" s="169" t="s">
        <v>166</v>
      </c>
      <c r="B124" s="361" t="s">
        <v>175</v>
      </c>
      <c r="C124" s="90">
        <f t="shared" ref="C124:H124" si="14">SUM(C117:C123)</f>
        <v>0</v>
      </c>
      <c r="D124" s="90">
        <f t="shared" si="14"/>
        <v>0</v>
      </c>
      <c r="E124" s="90">
        <f t="shared" si="14"/>
        <v>0</v>
      </c>
      <c r="F124" s="90">
        <f t="shared" si="14"/>
        <v>0</v>
      </c>
      <c r="G124" s="90">
        <f t="shared" si="14"/>
        <v>0</v>
      </c>
      <c r="H124" s="90">
        <f t="shared" si="14"/>
        <v>0</v>
      </c>
      <c r="I124" s="90">
        <f t="shared" si="13"/>
        <v>0</v>
      </c>
    </row>
    <row r="125" spans="1:9" ht="18.75" customHeight="1" x14ac:dyDescent="0.3">
      <c r="A125" s="153" t="s">
        <v>122</v>
      </c>
      <c r="B125" s="359" t="s">
        <v>178</v>
      </c>
      <c r="C125" s="90">
        <f>C85+C94+C106+C115+C124</f>
        <v>0</v>
      </c>
      <c r="D125" s="90">
        <f>D94+D106+D115+D124</f>
        <v>0</v>
      </c>
      <c r="E125" s="90">
        <f>E94+E106+E115+E124</f>
        <v>0</v>
      </c>
      <c r="F125" s="90">
        <f>F94+F106+F115+F124</f>
        <v>0</v>
      </c>
      <c r="G125" s="90">
        <f>G94+G106+G115+G124</f>
        <v>0</v>
      </c>
      <c r="H125" s="90">
        <f>H94+H106+H115+H124</f>
        <v>0</v>
      </c>
      <c r="I125" s="90">
        <f t="shared" si="13"/>
        <v>0</v>
      </c>
    </row>
    <row r="126" spans="1:9" ht="18.75" customHeight="1" x14ac:dyDescent="0.3">
      <c r="A126" s="153" t="s">
        <v>179</v>
      </c>
      <c r="B126" s="370" t="s">
        <v>180</v>
      </c>
      <c r="C126" s="19"/>
      <c r="D126" s="123"/>
      <c r="E126" s="123"/>
      <c r="F126" s="123"/>
      <c r="G126" s="123"/>
      <c r="H126" s="123"/>
      <c r="I126" s="123"/>
    </row>
    <row r="127" spans="1:9" ht="18.75" customHeight="1" x14ac:dyDescent="0.3">
      <c r="A127" s="169" t="s">
        <v>181</v>
      </c>
      <c r="B127" s="191" t="s">
        <v>62</v>
      </c>
      <c r="C127" s="24"/>
      <c r="D127" s="24"/>
      <c r="E127" s="24"/>
      <c r="F127" s="24"/>
      <c r="G127" s="24"/>
      <c r="H127" s="24"/>
      <c r="I127" s="90">
        <f t="shared" ref="I127:I133" si="15">SUM(C127:H127)</f>
        <v>0</v>
      </c>
    </row>
    <row r="128" spans="1:9" ht="18.75" customHeight="1" x14ac:dyDescent="0.3">
      <c r="A128" s="169" t="s">
        <v>182</v>
      </c>
      <c r="B128" s="191" t="s">
        <v>41</v>
      </c>
      <c r="C128" s="24"/>
      <c r="D128" s="24"/>
      <c r="E128" s="24"/>
      <c r="F128" s="24"/>
      <c r="G128" s="24"/>
      <c r="H128" s="24"/>
      <c r="I128" s="90">
        <f t="shared" si="15"/>
        <v>0</v>
      </c>
    </row>
    <row r="129" spans="1:9" ht="18.75" customHeight="1" x14ac:dyDescent="0.3">
      <c r="A129" s="169" t="s">
        <v>183</v>
      </c>
      <c r="B129" s="191" t="s">
        <v>51</v>
      </c>
      <c r="C129" s="24"/>
      <c r="D129" s="24"/>
      <c r="E129" s="24"/>
      <c r="F129" s="24"/>
      <c r="G129" s="24"/>
      <c r="H129" s="24"/>
      <c r="I129" s="90">
        <f t="shared" si="15"/>
        <v>0</v>
      </c>
    </row>
    <row r="130" spans="1:9" ht="18.75" customHeight="1" x14ac:dyDescent="0.3">
      <c r="A130" s="169" t="s">
        <v>184</v>
      </c>
      <c r="B130" s="191" t="s">
        <v>53</v>
      </c>
      <c r="C130" s="24"/>
      <c r="D130" s="24"/>
      <c r="E130" s="24"/>
      <c r="F130" s="24"/>
      <c r="G130" s="24"/>
      <c r="H130" s="24"/>
      <c r="I130" s="90">
        <f t="shared" si="15"/>
        <v>0</v>
      </c>
    </row>
    <row r="131" spans="1:9" ht="18.75" customHeight="1" x14ac:dyDescent="0.3">
      <c r="A131" s="169" t="s">
        <v>185</v>
      </c>
      <c r="B131" s="191" t="s">
        <v>55</v>
      </c>
      <c r="C131" s="24"/>
      <c r="D131" s="24"/>
      <c r="E131" s="24"/>
      <c r="F131" s="24"/>
      <c r="G131" s="24"/>
      <c r="H131" s="24"/>
      <c r="I131" s="90">
        <f t="shared" si="15"/>
        <v>0</v>
      </c>
    </row>
    <row r="132" spans="1:9" ht="18.75" customHeight="1" x14ac:dyDescent="0.3">
      <c r="A132" s="169" t="s">
        <v>186</v>
      </c>
      <c r="B132" s="191" t="s">
        <v>132</v>
      </c>
      <c r="C132" s="24"/>
      <c r="D132" s="24"/>
      <c r="E132" s="24"/>
      <c r="F132" s="24"/>
      <c r="G132" s="24"/>
      <c r="H132" s="24"/>
      <c r="I132" s="90">
        <f t="shared" si="15"/>
        <v>0</v>
      </c>
    </row>
    <row r="133" spans="1:9" ht="18.75" customHeight="1" x14ac:dyDescent="0.3">
      <c r="A133" s="169" t="s">
        <v>187</v>
      </c>
      <c r="B133" s="191" t="s">
        <v>134</v>
      </c>
      <c r="C133" s="24"/>
      <c r="D133" s="24"/>
      <c r="E133" s="24"/>
      <c r="F133" s="24"/>
      <c r="G133" s="24"/>
      <c r="H133" s="24"/>
      <c r="I133" s="90">
        <f t="shared" si="15"/>
        <v>0</v>
      </c>
    </row>
    <row r="134" spans="1:9" ht="18.75" customHeight="1" x14ac:dyDescent="0.3">
      <c r="A134" s="153" t="s">
        <v>179</v>
      </c>
      <c r="B134" s="359" t="s">
        <v>188</v>
      </c>
      <c r="C134" s="90">
        <f t="shared" ref="C134:H134" si="16">SUM(C127:C133)</f>
        <v>0</v>
      </c>
      <c r="D134" s="90">
        <f t="shared" si="16"/>
        <v>0</v>
      </c>
      <c r="E134" s="90">
        <f t="shared" si="16"/>
        <v>0</v>
      </c>
      <c r="F134" s="90">
        <f t="shared" si="16"/>
        <v>0</v>
      </c>
      <c r="G134" s="90">
        <f t="shared" si="16"/>
        <v>0</v>
      </c>
      <c r="H134" s="90">
        <f t="shared" si="16"/>
        <v>0</v>
      </c>
      <c r="I134" s="90">
        <f>I127+I128+I129+I130+I131+I132+I133</f>
        <v>0</v>
      </c>
    </row>
    <row r="135" spans="1:9" ht="33" customHeight="1" x14ac:dyDescent="0.3">
      <c r="A135" s="9" t="s">
        <v>189</v>
      </c>
      <c r="B135" s="370" t="s">
        <v>190</v>
      </c>
      <c r="C135" s="24"/>
      <c r="D135" s="24"/>
      <c r="E135" s="24"/>
      <c r="F135" s="24"/>
      <c r="G135" s="183"/>
      <c r="H135" s="183"/>
      <c r="I135" s="90">
        <f>SUM(C135:H135)</f>
        <v>0</v>
      </c>
    </row>
    <row r="136" spans="1:9" ht="18.75" customHeight="1" x14ac:dyDescent="0.3">
      <c r="A136" s="153" t="s">
        <v>197</v>
      </c>
      <c r="B136" s="359" t="s">
        <v>198</v>
      </c>
      <c r="C136" s="123"/>
      <c r="D136" s="123"/>
      <c r="E136" s="123"/>
      <c r="F136" s="123"/>
      <c r="G136" s="123"/>
      <c r="H136" s="90">
        <f>'SS21 Gross to Net Report'!O154+'SS21 Gross to Net Report'!P154+'SS21 Gross to Net Report'!Q154+'SS21 Gross to Net Report'!R154</f>
        <v>0</v>
      </c>
      <c r="I136" s="90">
        <f>H136</f>
        <v>0</v>
      </c>
    </row>
    <row r="137" spans="1:9" ht="18.75" customHeight="1" x14ac:dyDescent="0.3">
      <c r="A137" s="153" t="s">
        <v>213</v>
      </c>
      <c r="B137" s="359" t="s">
        <v>1461</v>
      </c>
      <c r="C137" s="24"/>
      <c r="D137" s="24"/>
      <c r="E137" s="24"/>
      <c r="F137" s="24"/>
      <c r="G137" s="24"/>
      <c r="H137" s="24"/>
      <c r="I137" s="90">
        <f>SUM(C137:H137)</f>
        <v>0</v>
      </c>
    </row>
    <row r="138" spans="1:9" ht="18.75" customHeight="1" x14ac:dyDescent="0.3">
      <c r="A138" s="153" t="s">
        <v>241</v>
      </c>
      <c r="B138" s="153" t="s">
        <v>242</v>
      </c>
      <c r="C138" s="90">
        <f>C12+C13+C75+C125+C134+C135+C137</f>
        <v>0</v>
      </c>
      <c r="D138" s="90">
        <f>D75+D125+D134+D135+D137</f>
        <v>0</v>
      </c>
      <c r="E138" s="90">
        <f>E75+E125+E134+E135+E137</f>
        <v>0</v>
      </c>
      <c r="F138" s="90">
        <f>F75+F125+F134+F135+F137</f>
        <v>0</v>
      </c>
      <c r="G138" s="90">
        <f>G75+G125+G134+G135+G137</f>
        <v>0</v>
      </c>
      <c r="H138" s="90">
        <f>H75+H125+H134+H135+H136+H137</f>
        <v>0</v>
      </c>
      <c r="I138" s="90">
        <f>SUM(C138:H138)</f>
        <v>0</v>
      </c>
    </row>
    <row r="139" spans="1:9" ht="18.75" customHeight="1" x14ac:dyDescent="0.3">
      <c r="A139" s="169"/>
      <c r="B139" s="169" t="s">
        <v>1462</v>
      </c>
      <c r="C139" s="90">
        <f t="shared" ref="C139:I139" si="17">C138</f>
        <v>0</v>
      </c>
      <c r="D139" s="90">
        <f t="shared" si="17"/>
        <v>0</v>
      </c>
      <c r="E139" s="90">
        <f t="shared" si="17"/>
        <v>0</v>
      </c>
      <c r="F139" s="90">
        <f t="shared" si="17"/>
        <v>0</v>
      </c>
      <c r="G139" s="90">
        <f t="shared" si="17"/>
        <v>0</v>
      </c>
      <c r="H139" s="90">
        <f t="shared" si="17"/>
        <v>0</v>
      </c>
      <c r="I139" s="90">
        <f t="shared" si="17"/>
        <v>0</v>
      </c>
    </row>
    <row r="140" spans="1:9" ht="18.75" customHeight="1" x14ac:dyDescent="0.3">
      <c r="A140" s="169"/>
      <c r="B140" s="169" t="s">
        <v>1463</v>
      </c>
      <c r="C140" s="90">
        <f>C139</f>
        <v>0</v>
      </c>
      <c r="D140" s="90">
        <f>D139+C139</f>
        <v>0</v>
      </c>
      <c r="E140" s="90">
        <f>E139+D140</f>
        <v>0</v>
      </c>
      <c r="F140" s="90">
        <f>F139+E140</f>
        <v>0</v>
      </c>
      <c r="G140" s="90">
        <f>G139+F140</f>
        <v>0</v>
      </c>
      <c r="H140" s="90">
        <f>H139+G140</f>
        <v>0</v>
      </c>
      <c r="I140" s="90">
        <f>H140</f>
        <v>0</v>
      </c>
    </row>
    <row r="141" spans="1:9" ht="23.25" customHeight="1" x14ac:dyDescent="0.3">
      <c r="A141" s="373" t="s">
        <v>243</v>
      </c>
      <c r="B141" s="86"/>
      <c r="C141" s="537" t="s">
        <v>1457</v>
      </c>
      <c r="D141" s="617"/>
      <c r="E141" s="617"/>
      <c r="F141" s="617"/>
      <c r="G141" s="617"/>
      <c r="H141" s="618"/>
      <c r="I141" s="86" t="s">
        <v>12</v>
      </c>
    </row>
    <row r="142" spans="1:9" ht="23.25" customHeight="1" x14ac:dyDescent="0.3">
      <c r="A142" s="373" t="s">
        <v>13</v>
      </c>
      <c r="B142" s="86"/>
      <c r="C142" s="86" t="s">
        <v>1449</v>
      </c>
      <c r="D142" s="86" t="s">
        <v>1450</v>
      </c>
      <c r="E142" s="86" t="s">
        <v>1451</v>
      </c>
      <c r="F142" s="86" t="s">
        <v>1452</v>
      </c>
      <c r="G142" s="86" t="s">
        <v>1453</v>
      </c>
      <c r="H142" s="86" t="s">
        <v>1454</v>
      </c>
      <c r="I142" s="86"/>
    </row>
    <row r="143" spans="1:9" ht="23.25" customHeight="1" x14ac:dyDescent="0.3">
      <c r="A143" s="373" t="s">
        <v>18</v>
      </c>
      <c r="B143" s="86"/>
      <c r="C143" s="168">
        <v>1</v>
      </c>
      <c r="D143" s="168">
        <v>2</v>
      </c>
      <c r="E143" s="168">
        <v>3</v>
      </c>
      <c r="F143" s="168">
        <v>4</v>
      </c>
      <c r="G143" s="168">
        <v>5</v>
      </c>
      <c r="H143" s="168">
        <v>6</v>
      </c>
      <c r="I143" s="168">
        <v>7</v>
      </c>
    </row>
    <row r="144" spans="1:9" ht="18.75" customHeight="1" x14ac:dyDescent="0.3">
      <c r="A144" s="153" t="s">
        <v>244</v>
      </c>
      <c r="B144" s="359" t="s">
        <v>245</v>
      </c>
      <c r="C144" s="123"/>
      <c r="D144" s="123"/>
      <c r="E144" s="123"/>
      <c r="F144" s="123"/>
      <c r="G144" s="123"/>
      <c r="H144" s="123"/>
      <c r="I144" s="123"/>
    </row>
    <row r="145" spans="1:9" ht="18.75" customHeight="1" x14ac:dyDescent="0.3">
      <c r="A145" s="169" t="s">
        <v>246</v>
      </c>
      <c r="B145" s="153" t="s">
        <v>247</v>
      </c>
      <c r="C145" s="123"/>
      <c r="D145" s="123"/>
      <c r="E145" s="123"/>
      <c r="F145" s="123"/>
      <c r="G145" s="123"/>
      <c r="H145" s="123"/>
      <c r="I145" s="123"/>
    </row>
    <row r="146" spans="1:9" ht="18.75" customHeight="1" x14ac:dyDescent="0.3">
      <c r="A146" s="169" t="s">
        <v>248</v>
      </c>
      <c r="B146" s="191" t="s">
        <v>62</v>
      </c>
      <c r="C146" s="90">
        <f>'SS21 Gross to Net Report'!O176+'SS21 Gross to Net Report'!P176+'SS21 Gross to Net Report'!Q176+'SS21 Gross to Net Report'!R176</f>
        <v>0</v>
      </c>
      <c r="D146" s="123"/>
      <c r="E146" s="123"/>
      <c r="F146" s="123"/>
      <c r="G146" s="123"/>
      <c r="H146" s="123"/>
      <c r="I146" s="90">
        <f t="shared" ref="I146:I153" si="18">C146</f>
        <v>0</v>
      </c>
    </row>
    <row r="147" spans="1:9" ht="18.75" customHeight="1" x14ac:dyDescent="0.3">
      <c r="A147" s="169" t="s">
        <v>249</v>
      </c>
      <c r="B147" s="191" t="s">
        <v>41</v>
      </c>
      <c r="C147" s="90">
        <f>'SS21 Gross to Net Report'!O177+'SS21 Gross to Net Report'!P177+'SS21 Gross to Net Report'!Q177+'SS21 Gross to Net Report'!R177</f>
        <v>0</v>
      </c>
      <c r="D147" s="123"/>
      <c r="E147" s="123"/>
      <c r="F147" s="123"/>
      <c r="G147" s="123"/>
      <c r="H147" s="123"/>
      <c r="I147" s="90">
        <f t="shared" si="18"/>
        <v>0</v>
      </c>
    </row>
    <row r="148" spans="1:9" ht="18.75" customHeight="1" x14ac:dyDescent="0.3">
      <c r="A148" s="169" t="s">
        <v>250</v>
      </c>
      <c r="B148" s="191" t="s">
        <v>51</v>
      </c>
      <c r="C148" s="90">
        <f>'SS21 Gross to Net Report'!O178+'SS21 Gross to Net Report'!P178+'SS21 Gross to Net Report'!Q178+'SS21 Gross to Net Report'!R178</f>
        <v>0</v>
      </c>
      <c r="D148" s="123"/>
      <c r="E148" s="123"/>
      <c r="F148" s="123"/>
      <c r="G148" s="123"/>
      <c r="H148" s="123"/>
      <c r="I148" s="90">
        <f t="shared" si="18"/>
        <v>0</v>
      </c>
    </row>
    <row r="149" spans="1:9" ht="18.75" customHeight="1" x14ac:dyDescent="0.3">
      <c r="A149" s="169" t="s">
        <v>251</v>
      </c>
      <c r="B149" s="191" t="s">
        <v>53</v>
      </c>
      <c r="C149" s="90">
        <f>'SS21 Gross to Net Report'!O179+'SS21 Gross to Net Report'!P179+'SS21 Gross to Net Report'!Q179+'SS21 Gross to Net Report'!R179</f>
        <v>0</v>
      </c>
      <c r="D149" s="123"/>
      <c r="E149" s="123"/>
      <c r="F149" s="123"/>
      <c r="G149" s="123"/>
      <c r="H149" s="123"/>
      <c r="I149" s="90">
        <f t="shared" si="18"/>
        <v>0</v>
      </c>
    </row>
    <row r="150" spans="1:9" ht="18.75" customHeight="1" x14ac:dyDescent="0.3">
      <c r="A150" s="169" t="s">
        <v>252</v>
      </c>
      <c r="B150" s="191" t="s">
        <v>55</v>
      </c>
      <c r="C150" s="90">
        <f>'SS21 Gross to Net Report'!O180+'SS21 Gross to Net Report'!P180+'SS21 Gross to Net Report'!Q180+'SS21 Gross to Net Report'!R180</f>
        <v>0</v>
      </c>
      <c r="D150" s="123"/>
      <c r="E150" s="123"/>
      <c r="F150" s="123"/>
      <c r="G150" s="123"/>
      <c r="H150" s="123"/>
      <c r="I150" s="90">
        <f t="shared" si="18"/>
        <v>0</v>
      </c>
    </row>
    <row r="151" spans="1:9" ht="18.75" customHeight="1" x14ac:dyDescent="0.3">
      <c r="A151" s="169" t="s">
        <v>253</v>
      </c>
      <c r="B151" s="191" t="s">
        <v>132</v>
      </c>
      <c r="C151" s="90">
        <f>'SS21 Gross to Net Report'!O181+'SS21 Gross to Net Report'!P181+'SS21 Gross to Net Report'!Q181+'SS21 Gross to Net Report'!R181</f>
        <v>0</v>
      </c>
      <c r="D151" s="123"/>
      <c r="E151" s="123"/>
      <c r="F151" s="123"/>
      <c r="G151" s="123"/>
      <c r="H151" s="123"/>
      <c r="I151" s="90">
        <f t="shared" si="18"/>
        <v>0</v>
      </c>
    </row>
    <row r="152" spans="1:9" ht="18.75" customHeight="1" x14ac:dyDescent="0.3">
      <c r="A152" s="169" t="s">
        <v>254</v>
      </c>
      <c r="B152" s="191" t="s">
        <v>134</v>
      </c>
      <c r="C152" s="90">
        <f>'SS21 Gross to Net Report'!O182+'SS21 Gross to Net Report'!P182+'SS21 Gross to Net Report'!Q182+'SS21 Gross to Net Report'!R182</f>
        <v>0</v>
      </c>
      <c r="D152" s="123"/>
      <c r="E152" s="123"/>
      <c r="F152" s="123"/>
      <c r="G152" s="123"/>
      <c r="H152" s="123"/>
      <c r="I152" s="90">
        <f t="shared" si="18"/>
        <v>0</v>
      </c>
    </row>
    <row r="153" spans="1:9" ht="18.75" customHeight="1" x14ac:dyDescent="0.3">
      <c r="A153" s="169" t="s">
        <v>246</v>
      </c>
      <c r="B153" s="361" t="s">
        <v>255</v>
      </c>
      <c r="C153" s="90">
        <f>SUM(C146:C152)</f>
        <v>0</v>
      </c>
      <c r="D153" s="123"/>
      <c r="E153" s="123"/>
      <c r="F153" s="123"/>
      <c r="G153" s="123"/>
      <c r="H153" s="123"/>
      <c r="I153" s="90">
        <f t="shared" si="18"/>
        <v>0</v>
      </c>
    </row>
    <row r="154" spans="1:9" ht="18.75" customHeight="1" x14ac:dyDescent="0.3">
      <c r="A154" s="169" t="s">
        <v>256</v>
      </c>
      <c r="B154" s="153" t="s">
        <v>460</v>
      </c>
      <c r="C154" s="123"/>
      <c r="D154" s="123"/>
      <c r="E154" s="123"/>
      <c r="F154" s="123"/>
      <c r="G154" s="123"/>
      <c r="H154" s="123"/>
      <c r="I154" s="123"/>
    </row>
    <row r="155" spans="1:9" ht="18.75" customHeight="1" x14ac:dyDescent="0.3">
      <c r="A155" s="169" t="s">
        <v>258</v>
      </c>
      <c r="B155" s="191" t="s">
        <v>62</v>
      </c>
      <c r="C155" s="90">
        <f>'SS21 Gross to Net Report'!O185+'SS21 Gross to Net Report'!P185+'SS21 Gross to Net Report'!Q185+'SS21 Gross to Net Report'!R185</f>
        <v>0</v>
      </c>
      <c r="D155" s="123"/>
      <c r="E155" s="123"/>
      <c r="F155" s="123"/>
      <c r="G155" s="123"/>
      <c r="H155" s="123"/>
      <c r="I155" s="90">
        <f t="shared" ref="I155:I162" si="19">C155</f>
        <v>0</v>
      </c>
    </row>
    <row r="156" spans="1:9" ht="18.75" customHeight="1" x14ac:dyDescent="0.3">
      <c r="A156" s="169" t="s">
        <v>259</v>
      </c>
      <c r="B156" s="191" t="s">
        <v>41</v>
      </c>
      <c r="C156" s="90">
        <f>'SS21 Gross to Net Report'!O186+'SS21 Gross to Net Report'!P186+'SS21 Gross to Net Report'!Q186+'SS21 Gross to Net Report'!R186</f>
        <v>0</v>
      </c>
      <c r="D156" s="123"/>
      <c r="E156" s="123"/>
      <c r="F156" s="123"/>
      <c r="G156" s="123"/>
      <c r="H156" s="123"/>
      <c r="I156" s="90">
        <f t="shared" si="19"/>
        <v>0</v>
      </c>
    </row>
    <row r="157" spans="1:9" ht="18.75" customHeight="1" x14ac:dyDescent="0.3">
      <c r="A157" s="169" t="s">
        <v>260</v>
      </c>
      <c r="B157" s="191" t="s">
        <v>51</v>
      </c>
      <c r="C157" s="90">
        <f>'SS21 Gross to Net Report'!O187+'SS21 Gross to Net Report'!P187+'SS21 Gross to Net Report'!Q187+'SS21 Gross to Net Report'!R187</f>
        <v>0</v>
      </c>
      <c r="D157" s="123"/>
      <c r="E157" s="123"/>
      <c r="F157" s="123"/>
      <c r="G157" s="123"/>
      <c r="H157" s="123"/>
      <c r="I157" s="90">
        <f t="shared" si="19"/>
        <v>0</v>
      </c>
    </row>
    <row r="158" spans="1:9" ht="18.75" customHeight="1" x14ac:dyDescent="0.3">
      <c r="A158" s="169" t="s">
        <v>261</v>
      </c>
      <c r="B158" s="191" t="s">
        <v>53</v>
      </c>
      <c r="C158" s="90">
        <f>'SS21 Gross to Net Report'!O188+'SS21 Gross to Net Report'!P188+'SS21 Gross to Net Report'!Q188+'SS21 Gross to Net Report'!R188</f>
        <v>0</v>
      </c>
      <c r="D158" s="123"/>
      <c r="E158" s="123"/>
      <c r="F158" s="123"/>
      <c r="G158" s="123"/>
      <c r="H158" s="123"/>
      <c r="I158" s="90">
        <f t="shared" si="19"/>
        <v>0</v>
      </c>
    </row>
    <row r="159" spans="1:9" ht="18.75" customHeight="1" x14ac:dyDescent="0.3">
      <c r="A159" s="169" t="s">
        <v>262</v>
      </c>
      <c r="B159" s="191" t="s">
        <v>55</v>
      </c>
      <c r="C159" s="90">
        <f>'SS21 Gross to Net Report'!O189+'SS21 Gross to Net Report'!P189+'SS21 Gross to Net Report'!Q189+'SS21 Gross to Net Report'!R189</f>
        <v>0</v>
      </c>
      <c r="D159" s="123"/>
      <c r="E159" s="123"/>
      <c r="F159" s="123"/>
      <c r="G159" s="123"/>
      <c r="H159" s="123"/>
      <c r="I159" s="90">
        <f t="shared" si="19"/>
        <v>0</v>
      </c>
    </row>
    <row r="160" spans="1:9" ht="18.75" customHeight="1" x14ac:dyDescent="0.3">
      <c r="A160" s="169" t="s">
        <v>263</v>
      </c>
      <c r="B160" s="191" t="s">
        <v>132</v>
      </c>
      <c r="C160" s="90">
        <f>'SS21 Gross to Net Report'!O190+'SS21 Gross to Net Report'!P190+'SS21 Gross to Net Report'!Q190+'SS21 Gross to Net Report'!R190</f>
        <v>0</v>
      </c>
      <c r="D160" s="123"/>
      <c r="E160" s="123"/>
      <c r="F160" s="123"/>
      <c r="G160" s="123"/>
      <c r="H160" s="123"/>
      <c r="I160" s="90">
        <f t="shared" si="19"/>
        <v>0</v>
      </c>
    </row>
    <row r="161" spans="1:9" ht="18.75" customHeight="1" x14ac:dyDescent="0.3">
      <c r="A161" s="169" t="s">
        <v>264</v>
      </c>
      <c r="B161" s="191" t="s">
        <v>134</v>
      </c>
      <c r="C161" s="90">
        <f>'SS21 Gross to Net Report'!O191+'SS21 Gross to Net Report'!P191+'SS21 Gross to Net Report'!Q191+'SS21 Gross to Net Report'!R191</f>
        <v>0</v>
      </c>
      <c r="D161" s="123"/>
      <c r="E161" s="123"/>
      <c r="F161" s="123"/>
      <c r="G161" s="123"/>
      <c r="H161" s="123"/>
      <c r="I161" s="90">
        <f t="shared" si="19"/>
        <v>0</v>
      </c>
    </row>
    <row r="162" spans="1:9" ht="18.75" customHeight="1" x14ac:dyDescent="0.3">
      <c r="A162" s="169" t="s">
        <v>256</v>
      </c>
      <c r="B162" s="361" t="s">
        <v>265</v>
      </c>
      <c r="C162" s="90">
        <f>SUM(C155:C161)</f>
        <v>0</v>
      </c>
      <c r="D162" s="123"/>
      <c r="E162" s="123"/>
      <c r="F162" s="123"/>
      <c r="G162" s="123"/>
      <c r="H162" s="123"/>
      <c r="I162" s="90">
        <f t="shared" si="19"/>
        <v>0</v>
      </c>
    </row>
    <row r="163" spans="1:9" ht="18.75" customHeight="1" x14ac:dyDescent="0.3">
      <c r="A163" s="169" t="s">
        <v>266</v>
      </c>
      <c r="B163" s="153" t="s">
        <v>114</v>
      </c>
      <c r="C163" s="123"/>
      <c r="D163" s="123"/>
      <c r="E163" s="123"/>
      <c r="F163" s="123"/>
      <c r="G163" s="123"/>
      <c r="H163" s="123"/>
      <c r="I163" s="123"/>
    </row>
    <row r="164" spans="1:9" ht="18.75" customHeight="1" x14ac:dyDescent="0.3">
      <c r="A164" s="169" t="s">
        <v>267</v>
      </c>
      <c r="B164" s="191" t="s">
        <v>62</v>
      </c>
      <c r="C164" s="24"/>
      <c r="D164" s="24"/>
      <c r="E164" s="24"/>
      <c r="F164" s="24"/>
      <c r="G164" s="24"/>
      <c r="H164" s="24"/>
      <c r="I164" s="90">
        <f t="shared" ref="I164:I172" si="20">SUM(C164:H164)</f>
        <v>0</v>
      </c>
    </row>
    <row r="165" spans="1:9" ht="18.75" customHeight="1" x14ac:dyDescent="0.3">
      <c r="A165" s="169" t="s">
        <v>268</v>
      </c>
      <c r="B165" s="191" t="s">
        <v>41</v>
      </c>
      <c r="C165" s="24"/>
      <c r="D165" s="24"/>
      <c r="E165" s="24"/>
      <c r="F165" s="24"/>
      <c r="G165" s="24"/>
      <c r="H165" s="24"/>
      <c r="I165" s="90">
        <f t="shared" si="20"/>
        <v>0</v>
      </c>
    </row>
    <row r="166" spans="1:9" ht="18.75" customHeight="1" x14ac:dyDescent="0.3">
      <c r="A166" s="169" t="s">
        <v>269</v>
      </c>
      <c r="B166" s="191" t="s">
        <v>51</v>
      </c>
      <c r="C166" s="24"/>
      <c r="D166" s="24"/>
      <c r="E166" s="24"/>
      <c r="F166" s="24"/>
      <c r="G166" s="24"/>
      <c r="H166" s="24"/>
      <c r="I166" s="90">
        <f t="shared" si="20"/>
        <v>0</v>
      </c>
    </row>
    <row r="167" spans="1:9" ht="18.75" customHeight="1" x14ac:dyDescent="0.3">
      <c r="A167" s="169" t="s">
        <v>270</v>
      </c>
      <c r="B167" s="191" t="s">
        <v>53</v>
      </c>
      <c r="C167" s="24"/>
      <c r="D167" s="24"/>
      <c r="E167" s="24"/>
      <c r="F167" s="24"/>
      <c r="G167" s="24"/>
      <c r="H167" s="24"/>
      <c r="I167" s="90">
        <f t="shared" si="20"/>
        <v>0</v>
      </c>
    </row>
    <row r="168" spans="1:9" ht="18.75" customHeight="1" x14ac:dyDescent="0.3">
      <c r="A168" s="169" t="s">
        <v>271</v>
      </c>
      <c r="B168" s="191" t="s">
        <v>55</v>
      </c>
      <c r="C168" s="24"/>
      <c r="D168" s="24"/>
      <c r="E168" s="24"/>
      <c r="F168" s="24"/>
      <c r="G168" s="24"/>
      <c r="H168" s="24"/>
      <c r="I168" s="90">
        <f t="shared" si="20"/>
        <v>0</v>
      </c>
    </row>
    <row r="169" spans="1:9" ht="18.75" customHeight="1" x14ac:dyDescent="0.3">
      <c r="A169" s="169" t="s">
        <v>272</v>
      </c>
      <c r="B169" s="191" t="s">
        <v>132</v>
      </c>
      <c r="C169" s="24"/>
      <c r="D169" s="24"/>
      <c r="E169" s="24"/>
      <c r="F169" s="24"/>
      <c r="G169" s="24"/>
      <c r="H169" s="24"/>
      <c r="I169" s="90">
        <f t="shared" si="20"/>
        <v>0</v>
      </c>
    </row>
    <row r="170" spans="1:9" ht="18.75" customHeight="1" x14ac:dyDescent="0.3">
      <c r="A170" s="169" t="s">
        <v>273</v>
      </c>
      <c r="B170" s="191" t="s">
        <v>134</v>
      </c>
      <c r="C170" s="24"/>
      <c r="D170" s="24"/>
      <c r="E170" s="24"/>
      <c r="F170" s="24"/>
      <c r="G170" s="24"/>
      <c r="H170" s="24"/>
      <c r="I170" s="90">
        <f t="shared" si="20"/>
        <v>0</v>
      </c>
    </row>
    <row r="171" spans="1:9" ht="18.75" customHeight="1" x14ac:dyDescent="0.3">
      <c r="A171" s="169" t="s">
        <v>266</v>
      </c>
      <c r="B171" s="361" t="s">
        <v>118</v>
      </c>
      <c r="C171" s="90">
        <f t="shared" ref="C171:H171" si="21">SUM(C164:C170)</f>
        <v>0</v>
      </c>
      <c r="D171" s="90">
        <f t="shared" si="21"/>
        <v>0</v>
      </c>
      <c r="E171" s="90">
        <f t="shared" si="21"/>
        <v>0</v>
      </c>
      <c r="F171" s="90">
        <f t="shared" si="21"/>
        <v>0</v>
      </c>
      <c r="G171" s="90">
        <f t="shared" si="21"/>
        <v>0</v>
      </c>
      <c r="H171" s="90">
        <f t="shared" si="21"/>
        <v>0</v>
      </c>
      <c r="I171" s="90">
        <f t="shared" si="20"/>
        <v>0</v>
      </c>
    </row>
    <row r="172" spans="1:9" ht="18.75" customHeight="1" x14ac:dyDescent="0.3">
      <c r="A172" s="153" t="s">
        <v>244</v>
      </c>
      <c r="B172" s="359" t="s">
        <v>274</v>
      </c>
      <c r="C172" s="90">
        <f>C153+C162+C171</f>
        <v>0</v>
      </c>
      <c r="D172" s="90">
        <f>D171</f>
        <v>0</v>
      </c>
      <c r="E172" s="90">
        <f>E171</f>
        <v>0</v>
      </c>
      <c r="F172" s="90">
        <f>F171</f>
        <v>0</v>
      </c>
      <c r="G172" s="90">
        <f>G171</f>
        <v>0</v>
      </c>
      <c r="H172" s="90">
        <f>H171</f>
        <v>0</v>
      </c>
      <c r="I172" s="90">
        <f t="shared" si="20"/>
        <v>0</v>
      </c>
    </row>
    <row r="173" spans="1:9" ht="32.25" customHeight="1" x14ac:dyDescent="0.3">
      <c r="A173" s="373" t="s">
        <v>243</v>
      </c>
      <c r="B173" s="86"/>
      <c r="C173" s="537" t="s">
        <v>1457</v>
      </c>
      <c r="D173" s="617"/>
      <c r="E173" s="617"/>
      <c r="F173" s="617"/>
      <c r="G173" s="617"/>
      <c r="H173" s="618"/>
      <c r="I173" s="86" t="s">
        <v>12</v>
      </c>
    </row>
    <row r="174" spans="1:9" ht="20.25" customHeight="1" x14ac:dyDescent="0.3">
      <c r="A174" s="373" t="s">
        <v>13</v>
      </c>
      <c r="B174" s="86"/>
      <c r="C174" s="86" t="s">
        <v>1449</v>
      </c>
      <c r="D174" s="86" t="s">
        <v>1450</v>
      </c>
      <c r="E174" s="86" t="s">
        <v>1451</v>
      </c>
      <c r="F174" s="86" t="s">
        <v>1452</v>
      </c>
      <c r="G174" s="86" t="s">
        <v>1453</v>
      </c>
      <c r="H174" s="86" t="s">
        <v>1454</v>
      </c>
      <c r="I174" s="86"/>
    </row>
    <row r="175" spans="1:9" ht="24" customHeight="1" x14ac:dyDescent="0.3">
      <c r="A175" s="373" t="s">
        <v>18</v>
      </c>
      <c r="B175" s="86"/>
      <c r="C175" s="168">
        <v>1</v>
      </c>
      <c r="D175" s="168">
        <v>2</v>
      </c>
      <c r="E175" s="168">
        <v>3</v>
      </c>
      <c r="F175" s="168">
        <v>4</v>
      </c>
      <c r="G175" s="168">
        <v>5</v>
      </c>
      <c r="H175" s="168">
        <v>6</v>
      </c>
      <c r="I175" s="168">
        <v>7</v>
      </c>
    </row>
    <row r="176" spans="1:9" ht="18.75" customHeight="1" x14ac:dyDescent="0.3">
      <c r="A176" s="153" t="s">
        <v>275</v>
      </c>
      <c r="B176" s="359" t="s">
        <v>1464</v>
      </c>
      <c r="C176" s="123"/>
      <c r="D176" s="123"/>
      <c r="E176" s="123"/>
      <c r="F176" s="123"/>
      <c r="G176" s="123"/>
      <c r="H176" s="123"/>
      <c r="I176" s="123"/>
    </row>
    <row r="177" spans="1:9" ht="18.75" customHeight="1" x14ac:dyDescent="0.3">
      <c r="A177" s="169" t="s">
        <v>277</v>
      </c>
      <c r="B177" s="153" t="s">
        <v>1465</v>
      </c>
      <c r="C177" s="123"/>
      <c r="D177" s="123"/>
      <c r="E177" s="123"/>
      <c r="F177" s="123"/>
      <c r="G177" s="123"/>
      <c r="H177" s="123"/>
      <c r="I177" s="123"/>
    </row>
    <row r="178" spans="1:9" ht="18.75" customHeight="1" x14ac:dyDescent="0.3">
      <c r="A178" s="169" t="s">
        <v>279</v>
      </c>
      <c r="B178" s="169" t="s">
        <v>1466</v>
      </c>
      <c r="C178" s="90">
        <f>'SS21 Gross to Net Report'!O205+'SS21 Gross to Net Report'!P205+'SS21 Gross to Net Report'!Q205+'SS21 Gross to Net Report'!R205</f>
        <v>0</v>
      </c>
      <c r="D178" s="123"/>
      <c r="E178" s="123"/>
      <c r="F178" s="123"/>
      <c r="G178" s="123"/>
      <c r="H178" s="123"/>
      <c r="I178" s="90">
        <f>C178</f>
        <v>0</v>
      </c>
    </row>
    <row r="179" spans="1:9" ht="18.75" customHeight="1" x14ac:dyDescent="0.3">
      <c r="A179" s="169" t="s">
        <v>280</v>
      </c>
      <c r="B179" s="169" t="s">
        <v>1467</v>
      </c>
      <c r="C179" s="90">
        <f>'SS21 Gross to Net Report'!O206+'SS21 Gross to Net Report'!P206+'SS21 Gross to Net Report'!Q206+'SS21 Gross to Net Report'!R206</f>
        <v>0</v>
      </c>
      <c r="D179" s="123"/>
      <c r="E179" s="123"/>
      <c r="F179" s="123"/>
      <c r="G179" s="123"/>
      <c r="H179" s="123"/>
      <c r="I179" s="90">
        <f>C179</f>
        <v>0</v>
      </c>
    </row>
    <row r="180" spans="1:9" ht="18.75" customHeight="1" x14ac:dyDescent="0.3">
      <c r="A180" s="169" t="s">
        <v>277</v>
      </c>
      <c r="B180" s="361" t="s">
        <v>282</v>
      </c>
      <c r="C180" s="90">
        <f>SUM(C178:C179)</f>
        <v>0</v>
      </c>
      <c r="D180" s="123"/>
      <c r="E180" s="123"/>
      <c r="F180" s="123"/>
      <c r="G180" s="123"/>
      <c r="H180" s="123"/>
      <c r="I180" s="90">
        <f>C180</f>
        <v>0</v>
      </c>
    </row>
    <row r="181" spans="1:9" ht="18.75" customHeight="1" x14ac:dyDescent="0.3">
      <c r="A181" s="169" t="s">
        <v>283</v>
      </c>
      <c r="B181" s="153" t="s">
        <v>284</v>
      </c>
      <c r="C181" s="123"/>
      <c r="D181" s="123"/>
      <c r="E181" s="123"/>
      <c r="F181" s="123"/>
      <c r="G181" s="123"/>
      <c r="H181" s="123"/>
      <c r="I181" s="123"/>
    </row>
    <row r="182" spans="1:9" ht="18.75" customHeight="1" x14ac:dyDescent="0.3">
      <c r="A182" s="169" t="s">
        <v>285</v>
      </c>
      <c r="B182" s="191" t="s">
        <v>62</v>
      </c>
      <c r="C182" s="24"/>
      <c r="D182" s="24"/>
      <c r="E182" s="24"/>
      <c r="F182" s="24"/>
      <c r="G182" s="24"/>
      <c r="H182" s="24"/>
      <c r="I182" s="90">
        <f t="shared" ref="I182:I189" si="22">SUM(C182:H182)</f>
        <v>0</v>
      </c>
    </row>
    <row r="183" spans="1:9" ht="18.75" customHeight="1" x14ac:dyDescent="0.3">
      <c r="A183" s="169" t="s">
        <v>286</v>
      </c>
      <c r="B183" s="191" t="s">
        <v>287</v>
      </c>
      <c r="C183" s="24"/>
      <c r="D183" s="24"/>
      <c r="E183" s="24"/>
      <c r="F183" s="24"/>
      <c r="G183" s="24"/>
      <c r="H183" s="24"/>
      <c r="I183" s="90">
        <f t="shared" si="22"/>
        <v>0</v>
      </c>
    </row>
    <row r="184" spans="1:9" ht="18.75" customHeight="1" x14ac:dyDescent="0.3">
      <c r="A184" s="169" t="s">
        <v>288</v>
      </c>
      <c r="B184" s="191" t="s">
        <v>41</v>
      </c>
      <c r="C184" s="24"/>
      <c r="D184" s="24"/>
      <c r="E184" s="24"/>
      <c r="F184" s="24"/>
      <c r="G184" s="24"/>
      <c r="H184" s="24"/>
      <c r="I184" s="90">
        <f t="shared" si="22"/>
        <v>0</v>
      </c>
    </row>
    <row r="185" spans="1:9" ht="18.75" customHeight="1" x14ac:dyDescent="0.3">
      <c r="A185" s="169" t="s">
        <v>289</v>
      </c>
      <c r="B185" s="191" t="s">
        <v>51</v>
      </c>
      <c r="C185" s="24"/>
      <c r="D185" s="24"/>
      <c r="E185" s="24"/>
      <c r="F185" s="24"/>
      <c r="G185" s="24"/>
      <c r="H185" s="24"/>
      <c r="I185" s="90">
        <f t="shared" si="22"/>
        <v>0</v>
      </c>
    </row>
    <row r="186" spans="1:9" ht="18.75" customHeight="1" x14ac:dyDescent="0.3">
      <c r="A186" s="169" t="s">
        <v>290</v>
      </c>
      <c r="B186" s="191" t="s">
        <v>53</v>
      </c>
      <c r="C186" s="24"/>
      <c r="D186" s="24"/>
      <c r="E186" s="24"/>
      <c r="F186" s="24"/>
      <c r="G186" s="24"/>
      <c r="H186" s="24"/>
      <c r="I186" s="90">
        <f t="shared" si="22"/>
        <v>0</v>
      </c>
    </row>
    <row r="187" spans="1:9" ht="18.75" customHeight="1" x14ac:dyDescent="0.3">
      <c r="A187" s="169" t="s">
        <v>291</v>
      </c>
      <c r="B187" s="191" t="s">
        <v>55</v>
      </c>
      <c r="C187" s="24"/>
      <c r="D187" s="24"/>
      <c r="E187" s="24"/>
      <c r="F187" s="24"/>
      <c r="G187" s="24"/>
      <c r="H187" s="24"/>
      <c r="I187" s="90">
        <f t="shared" si="22"/>
        <v>0</v>
      </c>
    </row>
    <row r="188" spans="1:9" ht="18.75" customHeight="1" x14ac:dyDescent="0.3">
      <c r="A188" s="169" t="s">
        <v>292</v>
      </c>
      <c r="B188" s="191" t="s">
        <v>132</v>
      </c>
      <c r="C188" s="24"/>
      <c r="D188" s="24"/>
      <c r="E188" s="24"/>
      <c r="F188" s="24"/>
      <c r="G188" s="24"/>
      <c r="H188" s="24"/>
      <c r="I188" s="90">
        <f t="shared" si="22"/>
        <v>0</v>
      </c>
    </row>
    <row r="189" spans="1:9" ht="18.75" customHeight="1" x14ac:dyDescent="0.3">
      <c r="A189" s="169" t="s">
        <v>293</v>
      </c>
      <c r="B189" s="191" t="s">
        <v>134</v>
      </c>
      <c r="C189" s="24"/>
      <c r="D189" s="24"/>
      <c r="E189" s="24"/>
      <c r="F189" s="24"/>
      <c r="G189" s="24"/>
      <c r="H189" s="24"/>
      <c r="I189" s="90">
        <f t="shared" si="22"/>
        <v>0</v>
      </c>
    </row>
    <row r="190" spans="1:9" ht="18.75" customHeight="1" x14ac:dyDescent="0.3">
      <c r="A190" s="169" t="s">
        <v>283</v>
      </c>
      <c r="B190" s="361" t="s">
        <v>1468</v>
      </c>
      <c r="C190" s="90">
        <f t="shared" ref="C190:I190" si="23">SUM(C182:C189)</f>
        <v>0</v>
      </c>
      <c r="D190" s="90">
        <f t="shared" si="23"/>
        <v>0</v>
      </c>
      <c r="E190" s="90">
        <f t="shared" si="23"/>
        <v>0</v>
      </c>
      <c r="F190" s="90">
        <f t="shared" si="23"/>
        <v>0</v>
      </c>
      <c r="G190" s="90">
        <f t="shared" si="23"/>
        <v>0</v>
      </c>
      <c r="H190" s="90">
        <f t="shared" si="23"/>
        <v>0</v>
      </c>
      <c r="I190" s="90">
        <f t="shared" si="23"/>
        <v>0</v>
      </c>
    </row>
    <row r="191" spans="1:9" ht="18.75" customHeight="1" x14ac:dyDescent="0.3">
      <c r="A191" s="153" t="s">
        <v>275</v>
      </c>
      <c r="B191" s="359" t="s">
        <v>295</v>
      </c>
      <c r="C191" s="90">
        <f>C180+C190</f>
        <v>0</v>
      </c>
      <c r="D191" s="90">
        <f>D190</f>
        <v>0</v>
      </c>
      <c r="E191" s="90">
        <f>E190</f>
        <v>0</v>
      </c>
      <c r="F191" s="90">
        <f>F190</f>
        <v>0</v>
      </c>
      <c r="G191" s="90">
        <f>G190</f>
        <v>0</v>
      </c>
      <c r="H191" s="90">
        <f>H190</f>
        <v>0</v>
      </c>
      <c r="I191" s="90">
        <f>SUM(C191:H191)</f>
        <v>0</v>
      </c>
    </row>
    <row r="192" spans="1:9" ht="18.75" customHeight="1" x14ac:dyDescent="0.3">
      <c r="A192" s="153" t="s">
        <v>296</v>
      </c>
      <c r="B192" s="359" t="s">
        <v>1438</v>
      </c>
      <c r="C192" s="123"/>
      <c r="D192" s="123"/>
      <c r="E192" s="123"/>
      <c r="F192" s="123"/>
      <c r="G192" s="123"/>
      <c r="H192" s="123"/>
      <c r="I192" s="123"/>
    </row>
    <row r="193" spans="1:9" ht="18.75" customHeight="1" x14ac:dyDescent="0.3">
      <c r="A193" s="169" t="s">
        <v>298</v>
      </c>
      <c r="B193" s="169" t="s">
        <v>102</v>
      </c>
      <c r="C193" s="90">
        <f>'SS21 Gross to Net Report'!O223+'SS21 Gross to Net Report'!P223+'SS21 Gross to Net Report'!Q223+'SS21 Gross to Net Report'!R223</f>
        <v>0</v>
      </c>
      <c r="D193" s="123"/>
      <c r="E193" s="123"/>
      <c r="F193" s="123"/>
      <c r="G193" s="123"/>
      <c r="H193" s="123"/>
      <c r="I193" s="90">
        <f>C193</f>
        <v>0</v>
      </c>
    </row>
    <row r="194" spans="1:9" ht="18.75" customHeight="1" x14ac:dyDescent="0.3">
      <c r="A194" s="169" t="s">
        <v>299</v>
      </c>
      <c r="B194" s="169" t="s">
        <v>300</v>
      </c>
      <c r="C194" s="369"/>
      <c r="D194" s="123"/>
      <c r="E194" s="123"/>
      <c r="F194" s="123"/>
      <c r="G194" s="123"/>
      <c r="H194" s="123"/>
      <c r="I194" s="123"/>
    </row>
    <row r="195" spans="1:9" ht="18.75" customHeight="1" x14ac:dyDescent="0.3">
      <c r="A195" s="169" t="s">
        <v>301</v>
      </c>
      <c r="B195" s="191" t="s">
        <v>302</v>
      </c>
      <c r="C195" s="90">
        <f>'SS21 Gross to Net Report'!O225+'SS21 Gross to Net Report'!P225+'SS21 Gross to Net Report'!Q225+'SS21 Gross to Net Report'!R225</f>
        <v>0</v>
      </c>
      <c r="D195" s="123"/>
      <c r="E195" s="123"/>
      <c r="F195" s="123"/>
      <c r="G195" s="123"/>
      <c r="H195" s="123"/>
      <c r="I195" s="90">
        <f>C195</f>
        <v>0</v>
      </c>
    </row>
    <row r="196" spans="1:9" ht="18.75" customHeight="1" x14ac:dyDescent="0.3">
      <c r="A196" s="169" t="s">
        <v>303</v>
      </c>
      <c r="B196" s="191" t="s">
        <v>304</v>
      </c>
      <c r="C196" s="90">
        <f>'SS21 Gross to Net Report'!O226+'SS21 Gross to Net Report'!P226+'SS21 Gross to Net Report'!Q226+'SS21 Gross to Net Report'!R226</f>
        <v>0</v>
      </c>
      <c r="D196" s="123"/>
      <c r="E196" s="123"/>
      <c r="F196" s="123"/>
      <c r="G196" s="123"/>
      <c r="H196" s="123"/>
      <c r="I196" s="90">
        <f>C196</f>
        <v>0</v>
      </c>
    </row>
    <row r="197" spans="1:9" ht="18.75" customHeight="1" x14ac:dyDescent="0.3">
      <c r="A197" s="169" t="s">
        <v>305</v>
      </c>
      <c r="B197" s="191" t="s">
        <v>306</v>
      </c>
      <c r="C197" s="90">
        <f>'SS21 Gross to Net Report'!O227+'SS21 Gross to Net Report'!P227+'SS21 Gross to Net Report'!Q227+'SS21 Gross to Net Report'!R227</f>
        <v>0</v>
      </c>
      <c r="D197" s="123"/>
      <c r="E197" s="123"/>
      <c r="F197" s="123"/>
      <c r="G197" s="123"/>
      <c r="H197" s="123"/>
      <c r="I197" s="90">
        <f>C197</f>
        <v>0</v>
      </c>
    </row>
    <row r="198" spans="1:9" ht="18.75" customHeight="1" x14ac:dyDescent="0.3">
      <c r="A198" s="169" t="s">
        <v>299</v>
      </c>
      <c r="B198" s="169" t="s">
        <v>111</v>
      </c>
      <c r="C198" s="90">
        <f>SUM(C195:C197)</f>
        <v>0</v>
      </c>
      <c r="D198" s="123"/>
      <c r="E198" s="123"/>
      <c r="F198" s="123"/>
      <c r="G198" s="123"/>
      <c r="H198" s="123"/>
      <c r="I198" s="90">
        <f>SUM(I195:I197)</f>
        <v>0</v>
      </c>
    </row>
    <row r="199" spans="1:9" ht="18.75" customHeight="1" x14ac:dyDescent="0.3">
      <c r="A199" s="153" t="s">
        <v>296</v>
      </c>
      <c r="B199" s="359" t="s">
        <v>1439</v>
      </c>
      <c r="C199" s="90">
        <f>C193+C198</f>
        <v>0</v>
      </c>
      <c r="D199" s="123"/>
      <c r="E199" s="123"/>
      <c r="F199" s="123"/>
      <c r="G199" s="123"/>
      <c r="H199" s="123"/>
      <c r="I199" s="90">
        <f>I193+I198</f>
        <v>0</v>
      </c>
    </row>
    <row r="200" spans="1:9" ht="18.75" customHeight="1" x14ac:dyDescent="0.3">
      <c r="A200" s="153" t="s">
        <v>309</v>
      </c>
      <c r="B200" s="359" t="s">
        <v>310</v>
      </c>
      <c r="C200" s="90">
        <f>'Balance sheet'!H234</f>
        <v>0</v>
      </c>
      <c r="D200" s="123"/>
      <c r="E200" s="123"/>
      <c r="F200" s="123"/>
      <c r="G200" s="123"/>
      <c r="H200" s="123"/>
      <c r="I200" s="90">
        <f>C200</f>
        <v>0</v>
      </c>
    </row>
    <row r="201" spans="1:9" ht="18.75" customHeight="1" x14ac:dyDescent="0.3">
      <c r="A201" s="153" t="s">
        <v>313</v>
      </c>
      <c r="B201" s="359" t="s">
        <v>314</v>
      </c>
      <c r="C201" s="24"/>
      <c r="D201" s="24"/>
      <c r="E201" s="24"/>
      <c r="F201" s="24"/>
      <c r="G201" s="24"/>
      <c r="H201" s="24"/>
      <c r="I201" s="211">
        <f>SUM(C201:H201)</f>
        <v>0</v>
      </c>
    </row>
    <row r="202" spans="1:9" ht="27" customHeight="1" x14ac:dyDescent="0.3">
      <c r="A202" s="373" t="s">
        <v>243</v>
      </c>
      <c r="B202" s="86"/>
      <c r="C202" s="537" t="s">
        <v>1457</v>
      </c>
      <c r="D202" s="617"/>
      <c r="E202" s="617"/>
      <c r="F202" s="617"/>
      <c r="G202" s="617"/>
      <c r="H202" s="618"/>
      <c r="I202" s="86" t="s">
        <v>12</v>
      </c>
    </row>
    <row r="203" spans="1:9" ht="27" customHeight="1" x14ac:dyDescent="0.3">
      <c r="A203" s="373" t="s">
        <v>13</v>
      </c>
      <c r="B203" s="86"/>
      <c r="C203" s="86" t="s">
        <v>1449</v>
      </c>
      <c r="D203" s="86" t="s">
        <v>1450</v>
      </c>
      <c r="E203" s="86" t="s">
        <v>1451</v>
      </c>
      <c r="F203" s="86" t="s">
        <v>1452</v>
      </c>
      <c r="G203" s="86" t="s">
        <v>1453</v>
      </c>
      <c r="H203" s="86" t="s">
        <v>1454</v>
      </c>
      <c r="I203" s="86"/>
    </row>
    <row r="204" spans="1:9" ht="27" customHeight="1" x14ac:dyDescent="0.3">
      <c r="A204" s="373" t="s">
        <v>18</v>
      </c>
      <c r="B204" s="86"/>
      <c r="C204" s="168">
        <v>1</v>
      </c>
      <c r="D204" s="168">
        <v>2</v>
      </c>
      <c r="E204" s="168">
        <v>3</v>
      </c>
      <c r="F204" s="168">
        <v>4</v>
      </c>
      <c r="G204" s="168">
        <v>5</v>
      </c>
      <c r="H204" s="168">
        <v>6</v>
      </c>
      <c r="I204" s="168">
        <v>7</v>
      </c>
    </row>
    <row r="205" spans="1:9" ht="18.75" customHeight="1" x14ac:dyDescent="0.3">
      <c r="A205" s="153" t="s">
        <v>315</v>
      </c>
      <c r="B205" s="359" t="s">
        <v>316</v>
      </c>
      <c r="C205" s="24"/>
      <c r="D205" s="24"/>
      <c r="E205" s="24"/>
      <c r="F205" s="24"/>
      <c r="G205" s="24"/>
      <c r="H205" s="24"/>
      <c r="I205" s="90">
        <f>SUM(C205:H205)</f>
        <v>0</v>
      </c>
    </row>
    <row r="206" spans="1:9" ht="34.5" customHeight="1" x14ac:dyDescent="0.3">
      <c r="A206" s="9" t="s">
        <v>339</v>
      </c>
      <c r="B206" s="370" t="s">
        <v>340</v>
      </c>
      <c r="C206" s="24"/>
      <c r="D206" s="24"/>
      <c r="E206" s="24"/>
      <c r="F206" s="24"/>
      <c r="G206" s="24"/>
      <c r="H206" s="24"/>
      <c r="I206" s="90">
        <f>SUM(C206:H206)</f>
        <v>0</v>
      </c>
    </row>
    <row r="207" spans="1:9" ht="27.75" customHeight="1" x14ac:dyDescent="0.25">
      <c r="A207" s="9" t="s">
        <v>341</v>
      </c>
      <c r="B207" s="379" t="s">
        <v>342</v>
      </c>
      <c r="C207" s="123"/>
      <c r="D207" s="123"/>
      <c r="E207" s="123"/>
      <c r="F207" s="123"/>
      <c r="G207" s="123"/>
      <c r="H207" s="123"/>
      <c r="I207" s="123"/>
    </row>
    <row r="208" spans="1:9" ht="18.75" customHeight="1" x14ac:dyDescent="0.3">
      <c r="A208" s="169" t="s">
        <v>343</v>
      </c>
      <c r="B208" s="153" t="s">
        <v>344</v>
      </c>
      <c r="C208" s="123"/>
      <c r="D208" s="123"/>
      <c r="E208" s="123"/>
      <c r="F208" s="123"/>
      <c r="G208" s="123"/>
      <c r="H208" s="123"/>
      <c r="I208" s="123"/>
    </row>
    <row r="209" spans="1:9" ht="18.75" customHeight="1" x14ac:dyDescent="0.3">
      <c r="A209" s="169" t="s">
        <v>345</v>
      </c>
      <c r="B209" s="191" t="s">
        <v>1445</v>
      </c>
      <c r="C209" s="24"/>
      <c r="D209" s="24"/>
      <c r="E209" s="24"/>
      <c r="F209" s="24"/>
      <c r="G209" s="24"/>
      <c r="H209" s="24"/>
      <c r="I209" s="90">
        <f t="shared" ref="I209:I214" si="24">SUM(C209:H209)</f>
        <v>0</v>
      </c>
    </row>
    <row r="210" spans="1:9" ht="18.75" customHeight="1" x14ac:dyDescent="0.3">
      <c r="A210" s="169" t="s">
        <v>347</v>
      </c>
      <c r="B210" s="191" t="s">
        <v>348</v>
      </c>
      <c r="C210" s="24"/>
      <c r="D210" s="24"/>
      <c r="E210" s="24"/>
      <c r="F210" s="24"/>
      <c r="G210" s="24"/>
      <c r="H210" s="24"/>
      <c r="I210" s="90">
        <f t="shared" si="24"/>
        <v>0</v>
      </c>
    </row>
    <row r="211" spans="1:9" ht="18.75" customHeight="1" x14ac:dyDescent="0.3">
      <c r="A211" s="169" t="s">
        <v>343</v>
      </c>
      <c r="B211" s="169" t="s">
        <v>349</v>
      </c>
      <c r="C211" s="90">
        <f t="shared" ref="C211:H211" si="25">SUM(C209:C210)</f>
        <v>0</v>
      </c>
      <c r="D211" s="90">
        <f t="shared" si="25"/>
        <v>0</v>
      </c>
      <c r="E211" s="90">
        <f t="shared" si="25"/>
        <v>0</v>
      </c>
      <c r="F211" s="90">
        <f t="shared" si="25"/>
        <v>0</v>
      </c>
      <c r="G211" s="90">
        <f t="shared" si="25"/>
        <v>0</v>
      </c>
      <c r="H211" s="90">
        <f t="shared" si="25"/>
        <v>0</v>
      </c>
      <c r="I211" s="90">
        <f t="shared" si="24"/>
        <v>0</v>
      </c>
    </row>
    <row r="212" spans="1:9" ht="18.75" customHeight="1" x14ac:dyDescent="0.3">
      <c r="A212" s="169" t="s">
        <v>350</v>
      </c>
      <c r="B212" s="153" t="s">
        <v>1469</v>
      </c>
      <c r="C212" s="24"/>
      <c r="D212" s="24"/>
      <c r="E212" s="24"/>
      <c r="F212" s="24"/>
      <c r="G212" s="24"/>
      <c r="H212" s="24"/>
      <c r="I212" s="90">
        <f t="shared" si="24"/>
        <v>0</v>
      </c>
    </row>
    <row r="213" spans="1:9" ht="34.5" customHeight="1" x14ac:dyDescent="0.25">
      <c r="A213" s="9" t="s">
        <v>341</v>
      </c>
      <c r="B213" s="379" t="s">
        <v>352</v>
      </c>
      <c r="C213" s="90">
        <f t="shared" ref="C213:H213" si="26">C211+C212</f>
        <v>0</v>
      </c>
      <c r="D213" s="90">
        <f t="shared" si="26"/>
        <v>0</v>
      </c>
      <c r="E213" s="90">
        <f t="shared" si="26"/>
        <v>0</v>
      </c>
      <c r="F213" s="90">
        <f t="shared" si="26"/>
        <v>0</v>
      </c>
      <c r="G213" s="90">
        <f t="shared" si="26"/>
        <v>0</v>
      </c>
      <c r="H213" s="90">
        <f t="shared" si="26"/>
        <v>0</v>
      </c>
      <c r="I213" s="90">
        <f t="shared" si="24"/>
        <v>0</v>
      </c>
    </row>
    <row r="214" spans="1:9" ht="28.5" customHeight="1" x14ac:dyDescent="0.25">
      <c r="A214" s="9" t="s">
        <v>353</v>
      </c>
      <c r="B214" s="266" t="s">
        <v>354</v>
      </c>
      <c r="C214" s="90">
        <f>C213+C206+C205+C201+C200+C199+C191+C172</f>
        <v>0</v>
      </c>
      <c r="D214" s="90">
        <f>D213+D206+D205+D201+D191+D172</f>
        <v>0</v>
      </c>
      <c r="E214" s="90">
        <f>E213+E206+E205+E201+E191+E172</f>
        <v>0</v>
      </c>
      <c r="F214" s="90">
        <f>F213+F206+F205+F201+F191+F172</f>
        <v>0</v>
      </c>
      <c r="G214" s="90">
        <f>G213+G206+G205+G201+G191+G172</f>
        <v>0</v>
      </c>
      <c r="H214" s="90">
        <f>H213+H206+H205+H201+H191+H172</f>
        <v>0</v>
      </c>
      <c r="I214" s="90">
        <f t="shared" si="24"/>
        <v>0</v>
      </c>
    </row>
    <row r="215" spans="1:9" ht="18.75" customHeight="1" x14ac:dyDescent="0.3">
      <c r="A215" s="153"/>
      <c r="B215" s="153" t="s">
        <v>1462</v>
      </c>
      <c r="C215" s="90">
        <f t="shared" ref="C215:I215" si="27">C214</f>
        <v>0</v>
      </c>
      <c r="D215" s="90">
        <f t="shared" si="27"/>
        <v>0</v>
      </c>
      <c r="E215" s="90">
        <f t="shared" si="27"/>
        <v>0</v>
      </c>
      <c r="F215" s="90">
        <f t="shared" si="27"/>
        <v>0</v>
      </c>
      <c r="G215" s="90">
        <f t="shared" si="27"/>
        <v>0</v>
      </c>
      <c r="H215" s="90">
        <f t="shared" si="27"/>
        <v>0</v>
      </c>
      <c r="I215" s="90">
        <f t="shared" si="27"/>
        <v>0</v>
      </c>
    </row>
    <row r="216" spans="1:9" ht="18.75" customHeight="1" x14ac:dyDescent="0.3">
      <c r="A216" s="153"/>
      <c r="B216" s="153" t="s">
        <v>1463</v>
      </c>
      <c r="C216" s="90">
        <f>C215</f>
        <v>0</v>
      </c>
      <c r="D216" s="90">
        <f>D215+C216</f>
        <v>0</v>
      </c>
      <c r="E216" s="90">
        <f>E215+D216</f>
        <v>0</v>
      </c>
      <c r="F216" s="90">
        <f>F215+E216</f>
        <v>0</v>
      </c>
      <c r="G216" s="90">
        <f>G215+F216</f>
        <v>0</v>
      </c>
      <c r="H216" s="90">
        <f>H215+G216</f>
        <v>0</v>
      </c>
      <c r="I216" s="90">
        <f>H216</f>
        <v>0</v>
      </c>
    </row>
    <row r="217" spans="1:9" ht="18.75" customHeight="1" x14ac:dyDescent="0.3">
      <c r="A217" s="153"/>
      <c r="B217" s="153" t="s">
        <v>1470</v>
      </c>
      <c r="C217" s="90">
        <f t="shared" ref="C217:I217" si="28">C139-C215</f>
        <v>0</v>
      </c>
      <c r="D217" s="90">
        <f t="shared" si="28"/>
        <v>0</v>
      </c>
      <c r="E217" s="90">
        <f t="shared" si="28"/>
        <v>0</v>
      </c>
      <c r="F217" s="90">
        <f t="shared" si="28"/>
        <v>0</v>
      </c>
      <c r="G217" s="90">
        <f t="shared" si="28"/>
        <v>0</v>
      </c>
      <c r="H217" s="90">
        <f t="shared" si="28"/>
        <v>0</v>
      </c>
      <c r="I217" s="90">
        <f t="shared" si="28"/>
        <v>0</v>
      </c>
    </row>
    <row r="218" spans="1:9" ht="18.75" customHeight="1" x14ac:dyDescent="0.3">
      <c r="A218" s="153"/>
      <c r="B218" s="153" t="s">
        <v>1462</v>
      </c>
      <c r="C218" s="90">
        <f t="shared" ref="C218:I219" si="29">C139-C215</f>
        <v>0</v>
      </c>
      <c r="D218" s="90">
        <f t="shared" si="29"/>
        <v>0</v>
      </c>
      <c r="E218" s="90">
        <f t="shared" si="29"/>
        <v>0</v>
      </c>
      <c r="F218" s="90">
        <f t="shared" si="29"/>
        <v>0</v>
      </c>
      <c r="G218" s="90">
        <f t="shared" si="29"/>
        <v>0</v>
      </c>
      <c r="H218" s="90">
        <f t="shared" si="29"/>
        <v>0</v>
      </c>
      <c r="I218" s="90">
        <f t="shared" si="29"/>
        <v>0</v>
      </c>
    </row>
    <row r="219" spans="1:9" ht="18.75" customHeight="1" x14ac:dyDescent="0.3">
      <c r="A219" s="153"/>
      <c r="B219" s="153" t="s">
        <v>1463</v>
      </c>
      <c r="C219" s="90">
        <f t="shared" si="29"/>
        <v>0</v>
      </c>
      <c r="D219" s="90">
        <f t="shared" si="29"/>
        <v>0</v>
      </c>
      <c r="E219" s="90">
        <f t="shared" si="29"/>
        <v>0</v>
      </c>
      <c r="F219" s="90">
        <f t="shared" si="29"/>
        <v>0</v>
      </c>
      <c r="G219" s="90">
        <f t="shared" si="29"/>
        <v>0</v>
      </c>
      <c r="H219" s="90">
        <f t="shared" si="29"/>
        <v>0</v>
      </c>
      <c r="I219" s="90">
        <f t="shared" si="29"/>
        <v>0</v>
      </c>
    </row>
  </sheetData>
  <mergeCells count="13">
    <mergeCell ref="G6:I6"/>
    <mergeCell ref="G7:I7"/>
    <mergeCell ref="G8:I8"/>
    <mergeCell ref="C202:H202"/>
    <mergeCell ref="C9:H9"/>
    <mergeCell ref="C32:H32"/>
    <mergeCell ref="C99:H99"/>
    <mergeCell ref="C141:H141"/>
    <mergeCell ref="D6:F6"/>
    <mergeCell ref="D7:F7"/>
    <mergeCell ref="D8:F8"/>
    <mergeCell ref="C60:H60"/>
    <mergeCell ref="C173:H173"/>
  </mergeCells>
  <pageMargins left="0.25" right="0.22916666666666666" top="0.33333333333333331" bottom="0.27083333333333331" header="0.29166666666666669" footer="0.29166666666666669"/>
  <pageSetup orientation="landscape" useFirstPageNumber="1"/>
  <headerFooter>
    <oddHeader>&amp;L&amp;"Aptos"&amp;10&amp;K7FAA39 | DNB PUBLIC |&amp;1#_x000D_</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ADD8E6"/>
  </sheetPr>
  <dimension ref="A1:J142"/>
  <sheetViews>
    <sheetView workbookViewId="0">
      <selection activeCell="I13" sqref="I13"/>
    </sheetView>
  </sheetViews>
  <sheetFormatPr defaultColWidth="9.08984375" defaultRowHeight="12.75" customHeight="1" x14ac:dyDescent="0.25"/>
  <cols>
    <col min="1" max="1" width="10.08984375" style="54" customWidth="1"/>
    <col min="2" max="2" width="9.81640625" style="54" customWidth="1"/>
    <col min="3" max="3" width="22.7265625" style="54" customWidth="1"/>
    <col min="4" max="4" width="18.7265625" style="54" customWidth="1"/>
    <col min="5" max="5" width="12.54296875" style="54" customWidth="1"/>
    <col min="6" max="7" width="15.08984375" style="54" customWidth="1"/>
    <col min="8" max="8" width="12.26953125" style="54" customWidth="1"/>
    <col min="9" max="9" width="14.81640625" style="54" customWidth="1"/>
    <col min="10" max="10" width="16.54296875" style="54" customWidth="1"/>
    <col min="11" max="11" width="9.08984375" style="1" customWidth="1"/>
    <col min="12" max="16384" width="9.08984375" style="1"/>
  </cols>
  <sheetData>
    <row r="1" spans="1:10" ht="15.75" customHeight="1" x14ac:dyDescent="0.35">
      <c r="A1" s="5" t="s">
        <v>421</v>
      </c>
      <c r="J1" s="84" t="s">
        <v>1471</v>
      </c>
    </row>
    <row r="2" spans="1:10" ht="15.75" customHeight="1" x14ac:dyDescent="0.35">
      <c r="A2" s="5"/>
      <c r="E2" s="3"/>
      <c r="J2" s="7"/>
    </row>
    <row r="3" spans="1:10" ht="15.75" customHeight="1" x14ac:dyDescent="0.35">
      <c r="A3" s="5" t="s">
        <v>1</v>
      </c>
      <c r="E3" s="3"/>
      <c r="J3" s="4" t="s">
        <v>1472</v>
      </c>
    </row>
    <row r="4" spans="1:10" ht="12.75" customHeight="1" x14ac:dyDescent="0.3">
      <c r="E4" s="3"/>
      <c r="J4" s="7" t="s">
        <v>2</v>
      </c>
    </row>
    <row r="5" spans="1:10" ht="15.75" customHeight="1" x14ac:dyDescent="0.35">
      <c r="A5" s="5" t="s">
        <v>3</v>
      </c>
      <c r="C5" s="67"/>
      <c r="D5" s="67"/>
      <c r="E5" s="3"/>
      <c r="J5" s="7" t="s">
        <v>4</v>
      </c>
    </row>
    <row r="6" spans="1:10" ht="18.75" customHeight="1" x14ac:dyDescent="0.25">
      <c r="A6" s="3"/>
      <c r="B6" s="3"/>
      <c r="C6" s="67"/>
      <c r="D6" s="67"/>
      <c r="E6" s="3"/>
      <c r="F6" s="552" t="s">
        <v>5</v>
      </c>
      <c r="G6" s="673"/>
      <c r="H6" s="712"/>
      <c r="I6" s="553"/>
      <c r="J6" s="541"/>
    </row>
    <row r="7" spans="1:10" ht="18.75" customHeight="1" x14ac:dyDescent="0.25">
      <c r="A7" s="3"/>
      <c r="B7" s="3"/>
      <c r="E7" s="3"/>
      <c r="F7" s="552" t="s">
        <v>6</v>
      </c>
      <c r="G7" s="673"/>
      <c r="H7" s="713" t="s">
        <v>7</v>
      </c>
      <c r="I7" s="553"/>
      <c r="J7" s="541"/>
    </row>
    <row r="8" spans="1:10" ht="18.75" customHeight="1" x14ac:dyDescent="0.25">
      <c r="C8" s="9" t="s">
        <v>1473</v>
      </c>
      <c r="D8" s="90">
        <f>0.01*'Balance sheet'!H258</f>
        <v>0</v>
      </c>
      <c r="F8" s="552" t="s">
        <v>8</v>
      </c>
      <c r="G8" s="673"/>
      <c r="H8" s="713"/>
      <c r="I8" s="553"/>
      <c r="J8" s="541"/>
    </row>
    <row r="9" spans="1:10" ht="18.75" customHeight="1" x14ac:dyDescent="0.3">
      <c r="A9" s="167" t="s">
        <v>678</v>
      </c>
      <c r="B9" s="86" t="s">
        <v>1474</v>
      </c>
      <c r="C9" s="823" t="s">
        <v>1212</v>
      </c>
      <c r="D9" s="718"/>
      <c r="E9" s="86" t="s">
        <v>873</v>
      </c>
      <c r="F9" s="629" t="s">
        <v>1475</v>
      </c>
      <c r="G9" s="622" t="s">
        <v>1476</v>
      </c>
      <c r="H9" s="718"/>
      <c r="I9" s="622" t="s">
        <v>1477</v>
      </c>
      <c r="J9" s="718"/>
    </row>
    <row r="10" spans="1:10" ht="22.5" customHeight="1" x14ac:dyDescent="0.3">
      <c r="A10" s="167"/>
      <c r="B10" s="167"/>
      <c r="C10" s="827"/>
      <c r="D10" s="718"/>
      <c r="E10" s="167"/>
      <c r="F10" s="828"/>
      <c r="G10" s="86" t="s">
        <v>1478</v>
      </c>
      <c r="H10" s="86" t="s">
        <v>12</v>
      </c>
      <c r="I10" s="86" t="s">
        <v>10</v>
      </c>
      <c r="J10" s="86" t="s">
        <v>11</v>
      </c>
    </row>
    <row r="11" spans="1:10" ht="18.75" customHeight="1" x14ac:dyDescent="0.3">
      <c r="A11" s="168">
        <v>1</v>
      </c>
      <c r="B11" s="168">
        <v>2</v>
      </c>
      <c r="C11" s="609"/>
      <c r="D11" s="618"/>
      <c r="E11" s="168">
        <v>4</v>
      </c>
      <c r="F11" s="168">
        <v>5</v>
      </c>
      <c r="G11" s="168">
        <v>6</v>
      </c>
      <c r="H11" s="168">
        <v>7</v>
      </c>
      <c r="I11" s="168">
        <v>8</v>
      </c>
      <c r="J11" s="168">
        <v>9</v>
      </c>
    </row>
    <row r="12" spans="1:10" s="152" customFormat="1" ht="18" customHeight="1" x14ac:dyDescent="0.3">
      <c r="A12" s="204">
        <v>10</v>
      </c>
      <c r="B12" s="252"/>
      <c r="C12" s="680"/>
      <c r="D12" s="824"/>
      <c r="E12" s="205"/>
      <c r="F12" s="252"/>
      <c r="G12" s="205"/>
      <c r="H12" s="205"/>
      <c r="I12" s="205"/>
      <c r="J12" s="205"/>
    </row>
    <row r="13" spans="1:10" s="152" customFormat="1" ht="18" customHeight="1" x14ac:dyDescent="0.3">
      <c r="A13" s="204">
        <v>20</v>
      </c>
      <c r="B13" s="252"/>
      <c r="C13" s="680"/>
      <c r="D13" s="824"/>
      <c r="E13" s="205"/>
      <c r="F13" s="252"/>
      <c r="G13" s="205"/>
      <c r="H13" s="205"/>
      <c r="I13" s="205"/>
      <c r="J13" s="205"/>
    </row>
    <row r="14" spans="1:10" s="152" customFormat="1" ht="18" customHeight="1" x14ac:dyDescent="0.3">
      <c r="A14" s="204">
        <v>30</v>
      </c>
      <c r="B14" s="252"/>
      <c r="C14" s="680"/>
      <c r="D14" s="824"/>
      <c r="E14" s="205"/>
      <c r="F14" s="252"/>
      <c r="G14" s="205"/>
      <c r="H14" s="205"/>
      <c r="I14" s="205"/>
      <c r="J14" s="205"/>
    </row>
    <row r="15" spans="1:10" s="152" customFormat="1" ht="18" customHeight="1" x14ac:dyDescent="0.3">
      <c r="A15" s="204">
        <v>40</v>
      </c>
      <c r="B15" s="252"/>
      <c r="C15" s="680"/>
      <c r="D15" s="824"/>
      <c r="E15" s="205"/>
      <c r="F15" s="252"/>
      <c r="G15" s="205"/>
      <c r="H15" s="205"/>
      <c r="I15" s="205"/>
      <c r="J15" s="205"/>
    </row>
    <row r="16" spans="1:10" s="152" customFormat="1" ht="18" customHeight="1" x14ac:dyDescent="0.3">
      <c r="A16" s="204">
        <v>50</v>
      </c>
      <c r="B16" s="252"/>
      <c r="C16" s="680"/>
      <c r="D16" s="824"/>
      <c r="E16" s="205"/>
      <c r="F16" s="252"/>
      <c r="G16" s="205"/>
      <c r="H16" s="205"/>
      <c r="I16" s="205"/>
      <c r="J16" s="205"/>
    </row>
    <row r="17" spans="1:10" s="152" customFormat="1" ht="18" customHeight="1" x14ac:dyDescent="0.3">
      <c r="A17" s="204">
        <v>60</v>
      </c>
      <c r="B17" s="252"/>
      <c r="C17" s="680"/>
      <c r="D17" s="824"/>
      <c r="E17" s="205"/>
      <c r="F17" s="252"/>
      <c r="G17" s="205"/>
      <c r="H17" s="205"/>
      <c r="I17" s="205"/>
      <c r="J17" s="205"/>
    </row>
    <row r="18" spans="1:10" s="152" customFormat="1" ht="18" customHeight="1" x14ac:dyDescent="0.3">
      <c r="A18" s="204">
        <v>70</v>
      </c>
      <c r="B18" s="252"/>
      <c r="C18" s="680"/>
      <c r="D18" s="824"/>
      <c r="E18" s="205"/>
      <c r="F18" s="252"/>
      <c r="G18" s="205"/>
      <c r="H18" s="205"/>
      <c r="I18" s="205"/>
      <c r="J18" s="205"/>
    </row>
    <row r="19" spans="1:10" s="152" customFormat="1" ht="18" customHeight="1" x14ac:dyDescent="0.3">
      <c r="A19" s="204">
        <v>80</v>
      </c>
      <c r="B19" s="252"/>
      <c r="C19" s="680"/>
      <c r="D19" s="824"/>
      <c r="E19" s="205"/>
      <c r="F19" s="252"/>
      <c r="G19" s="205"/>
      <c r="H19" s="205"/>
      <c r="I19" s="205"/>
      <c r="J19" s="205"/>
    </row>
    <row r="20" spans="1:10" s="152" customFormat="1" ht="18" customHeight="1" x14ac:dyDescent="0.3">
      <c r="A20" s="204">
        <v>90</v>
      </c>
      <c r="B20" s="252"/>
      <c r="C20" s="680"/>
      <c r="D20" s="824"/>
      <c r="E20" s="205"/>
      <c r="F20" s="252"/>
      <c r="G20" s="205"/>
      <c r="H20" s="205"/>
      <c r="I20" s="205"/>
      <c r="J20" s="205"/>
    </row>
    <row r="21" spans="1:10" s="152" customFormat="1" ht="18" customHeight="1" x14ac:dyDescent="0.3">
      <c r="A21" s="204">
        <v>100</v>
      </c>
      <c r="B21" s="252"/>
      <c r="C21" s="680"/>
      <c r="D21" s="824"/>
      <c r="E21" s="205"/>
      <c r="F21" s="252"/>
      <c r="G21" s="205"/>
      <c r="H21" s="205"/>
      <c r="I21" s="205"/>
      <c r="J21" s="205"/>
    </row>
    <row r="22" spans="1:10" s="152" customFormat="1" ht="18" customHeight="1" x14ac:dyDescent="0.3">
      <c r="A22" s="204">
        <v>110</v>
      </c>
      <c r="B22" s="252"/>
      <c r="C22" s="680"/>
      <c r="D22" s="824"/>
      <c r="E22" s="205"/>
      <c r="F22" s="252"/>
      <c r="G22" s="205"/>
      <c r="H22" s="205"/>
      <c r="I22" s="205"/>
      <c r="J22" s="205"/>
    </row>
    <row r="23" spans="1:10" s="152" customFormat="1" ht="18" customHeight="1" x14ac:dyDescent="0.3">
      <c r="A23" s="204">
        <v>120</v>
      </c>
      <c r="B23" s="252"/>
      <c r="C23" s="680"/>
      <c r="D23" s="824"/>
      <c r="E23" s="205"/>
      <c r="F23" s="252"/>
      <c r="G23" s="205"/>
      <c r="H23" s="205"/>
      <c r="I23" s="205"/>
      <c r="J23" s="205"/>
    </row>
    <row r="24" spans="1:10" s="152" customFormat="1" ht="18" customHeight="1" x14ac:dyDescent="0.3">
      <c r="A24" s="204">
        <v>130</v>
      </c>
      <c r="B24" s="252"/>
      <c r="C24" s="680"/>
      <c r="D24" s="824"/>
      <c r="E24" s="205"/>
      <c r="F24" s="252"/>
      <c r="G24" s="205"/>
      <c r="H24" s="205"/>
      <c r="I24" s="205"/>
      <c r="J24" s="205"/>
    </row>
    <row r="25" spans="1:10" s="152" customFormat="1" ht="18" customHeight="1" x14ac:dyDescent="0.3">
      <c r="A25" s="204">
        <v>140</v>
      </c>
      <c r="B25" s="252"/>
      <c r="C25" s="680"/>
      <c r="D25" s="824"/>
      <c r="E25" s="205"/>
      <c r="F25" s="252"/>
      <c r="G25" s="205"/>
      <c r="H25" s="205"/>
      <c r="I25" s="205"/>
      <c r="J25" s="205"/>
    </row>
    <row r="26" spans="1:10" s="152" customFormat="1" ht="18" customHeight="1" x14ac:dyDescent="0.3">
      <c r="A26" s="204">
        <v>150</v>
      </c>
      <c r="B26" s="252"/>
      <c r="C26" s="680"/>
      <c r="D26" s="824"/>
      <c r="E26" s="205"/>
      <c r="F26" s="252"/>
      <c r="G26" s="205"/>
      <c r="H26" s="205"/>
      <c r="I26" s="205"/>
      <c r="J26" s="205"/>
    </row>
    <row r="27" spans="1:10" s="152" customFormat="1" ht="18" customHeight="1" x14ac:dyDescent="0.3">
      <c r="A27" s="204">
        <v>160</v>
      </c>
      <c r="B27" s="252"/>
      <c r="C27" s="680"/>
      <c r="D27" s="824"/>
      <c r="E27" s="205"/>
      <c r="F27" s="252"/>
      <c r="G27" s="205"/>
      <c r="H27" s="205"/>
      <c r="I27" s="205"/>
      <c r="J27" s="205"/>
    </row>
    <row r="28" spans="1:10" s="152" customFormat="1" ht="18" customHeight="1" x14ac:dyDescent="0.3">
      <c r="A28" s="204">
        <v>170</v>
      </c>
      <c r="B28" s="252"/>
      <c r="C28" s="680"/>
      <c r="D28" s="824"/>
      <c r="E28" s="205"/>
      <c r="F28" s="252"/>
      <c r="G28" s="205"/>
      <c r="H28" s="205"/>
      <c r="I28" s="205"/>
      <c r="J28" s="205"/>
    </row>
    <row r="29" spans="1:10" s="152" customFormat="1" ht="18" customHeight="1" x14ac:dyDescent="0.3">
      <c r="A29" s="204">
        <v>180</v>
      </c>
      <c r="B29" s="252"/>
      <c r="C29" s="680"/>
      <c r="D29" s="824"/>
      <c r="E29" s="205"/>
      <c r="F29" s="252"/>
      <c r="G29" s="205"/>
      <c r="H29" s="205"/>
      <c r="I29" s="205"/>
      <c r="J29" s="205"/>
    </row>
    <row r="30" spans="1:10" s="152" customFormat="1" ht="18" customHeight="1" x14ac:dyDescent="0.3">
      <c r="A30" s="204">
        <v>190</v>
      </c>
      <c r="B30" s="252"/>
      <c r="C30" s="680"/>
      <c r="D30" s="824"/>
      <c r="E30" s="205"/>
      <c r="F30" s="252"/>
      <c r="G30" s="205"/>
      <c r="H30" s="205"/>
      <c r="I30" s="205"/>
      <c r="J30" s="205"/>
    </row>
    <row r="31" spans="1:10" s="152" customFormat="1" ht="18" customHeight="1" x14ac:dyDescent="0.3">
      <c r="A31" s="204">
        <v>200</v>
      </c>
      <c r="B31" s="252"/>
      <c r="C31" s="680"/>
      <c r="D31" s="824"/>
      <c r="E31" s="205"/>
      <c r="F31" s="252"/>
      <c r="G31" s="205"/>
      <c r="H31" s="205"/>
      <c r="I31" s="205"/>
      <c r="J31" s="205"/>
    </row>
    <row r="32" spans="1:10" s="152" customFormat="1" ht="18" customHeight="1" x14ac:dyDescent="0.3">
      <c r="A32" s="204">
        <v>210</v>
      </c>
      <c r="B32" s="252"/>
      <c r="C32" s="680"/>
      <c r="D32" s="824"/>
      <c r="E32" s="205"/>
      <c r="F32" s="252"/>
      <c r="G32" s="205"/>
      <c r="H32" s="205"/>
      <c r="I32" s="205"/>
      <c r="J32" s="205"/>
    </row>
    <row r="33" spans="1:10" s="152" customFormat="1" ht="18" customHeight="1" x14ac:dyDescent="0.3">
      <c r="A33" s="204">
        <v>220</v>
      </c>
      <c r="B33" s="252"/>
      <c r="C33" s="680"/>
      <c r="D33" s="824"/>
      <c r="E33" s="205"/>
      <c r="F33" s="252"/>
      <c r="G33" s="205"/>
      <c r="H33" s="205"/>
      <c r="I33" s="205"/>
      <c r="J33" s="205"/>
    </row>
    <row r="34" spans="1:10" s="152" customFormat="1" ht="18" customHeight="1" x14ac:dyDescent="0.3">
      <c r="A34" s="204">
        <v>230</v>
      </c>
      <c r="B34" s="252"/>
      <c r="C34" s="680"/>
      <c r="D34" s="824"/>
      <c r="E34" s="205"/>
      <c r="F34" s="252"/>
      <c r="G34" s="205"/>
      <c r="H34" s="205"/>
      <c r="I34" s="205"/>
      <c r="J34" s="205"/>
    </row>
    <row r="35" spans="1:10" s="152" customFormat="1" ht="18" customHeight="1" x14ac:dyDescent="0.3">
      <c r="A35" s="204">
        <v>240</v>
      </c>
      <c r="B35" s="252"/>
      <c r="C35" s="680"/>
      <c r="D35" s="824"/>
      <c r="E35" s="205"/>
      <c r="F35" s="252"/>
      <c r="G35" s="205"/>
      <c r="H35" s="205"/>
      <c r="I35" s="205"/>
      <c r="J35" s="205"/>
    </row>
    <row r="36" spans="1:10" s="152" customFormat="1" ht="18" customHeight="1" x14ac:dyDescent="0.3">
      <c r="A36" s="204">
        <v>250</v>
      </c>
      <c r="B36" s="252"/>
      <c r="C36" s="680"/>
      <c r="D36" s="824"/>
      <c r="E36" s="205"/>
      <c r="F36" s="252"/>
      <c r="G36" s="205"/>
      <c r="H36" s="205"/>
      <c r="I36" s="205"/>
      <c r="J36" s="205"/>
    </row>
    <row r="37" spans="1:10" s="152" customFormat="1" ht="18" customHeight="1" x14ac:dyDescent="0.3">
      <c r="A37" s="204">
        <v>260</v>
      </c>
      <c r="B37" s="252"/>
      <c r="C37" s="680"/>
      <c r="D37" s="824"/>
      <c r="E37" s="205"/>
      <c r="F37" s="252"/>
      <c r="G37" s="205"/>
      <c r="H37" s="205"/>
      <c r="I37" s="205"/>
      <c r="J37" s="205"/>
    </row>
    <row r="38" spans="1:10" s="152" customFormat="1" ht="18" customHeight="1" x14ac:dyDescent="0.3">
      <c r="A38" s="204">
        <v>270</v>
      </c>
      <c r="B38" s="252"/>
      <c r="C38" s="680"/>
      <c r="D38" s="824"/>
      <c r="E38" s="205"/>
      <c r="F38" s="252"/>
      <c r="G38" s="205"/>
      <c r="H38" s="205"/>
      <c r="I38" s="205"/>
      <c r="J38" s="205"/>
    </row>
    <row r="39" spans="1:10" s="152" customFormat="1" ht="18" customHeight="1" x14ac:dyDescent="0.3">
      <c r="A39" s="204">
        <v>280</v>
      </c>
      <c r="B39" s="252"/>
      <c r="C39" s="680"/>
      <c r="D39" s="824"/>
      <c r="E39" s="205"/>
      <c r="F39" s="252"/>
      <c r="G39" s="205"/>
      <c r="H39" s="205"/>
      <c r="I39" s="205"/>
      <c r="J39" s="205"/>
    </row>
    <row r="40" spans="1:10" s="152" customFormat="1" ht="18" customHeight="1" x14ac:dyDescent="0.3">
      <c r="A40" s="204">
        <v>290</v>
      </c>
      <c r="B40" s="252"/>
      <c r="C40" s="680"/>
      <c r="D40" s="824"/>
      <c r="E40" s="205"/>
      <c r="F40" s="252"/>
      <c r="G40" s="205"/>
      <c r="H40" s="205"/>
      <c r="I40" s="205"/>
      <c r="J40" s="205"/>
    </row>
    <row r="41" spans="1:10" s="152" customFormat="1" ht="18" customHeight="1" x14ac:dyDescent="0.3">
      <c r="A41" s="204">
        <v>300</v>
      </c>
      <c r="B41" s="252"/>
      <c r="C41" s="680"/>
      <c r="D41" s="824"/>
      <c r="E41" s="205"/>
      <c r="F41" s="252"/>
      <c r="G41" s="205"/>
      <c r="H41" s="205"/>
      <c r="I41" s="205"/>
      <c r="J41" s="205"/>
    </row>
    <row r="42" spans="1:10" s="152" customFormat="1" ht="18" customHeight="1" x14ac:dyDescent="0.3">
      <c r="A42" s="204">
        <v>310</v>
      </c>
      <c r="B42" s="252"/>
      <c r="C42" s="680"/>
      <c r="D42" s="824"/>
      <c r="E42" s="205"/>
      <c r="F42" s="252"/>
      <c r="G42" s="205"/>
      <c r="H42" s="205"/>
      <c r="I42" s="205"/>
      <c r="J42" s="205"/>
    </row>
    <row r="43" spans="1:10" s="152" customFormat="1" ht="18" customHeight="1" x14ac:dyDescent="0.3">
      <c r="A43" s="204">
        <v>320</v>
      </c>
      <c r="B43" s="252"/>
      <c r="C43" s="680"/>
      <c r="D43" s="824"/>
      <c r="E43" s="205"/>
      <c r="F43" s="252"/>
      <c r="G43" s="205"/>
      <c r="H43" s="205"/>
      <c r="I43" s="205"/>
      <c r="J43" s="205"/>
    </row>
    <row r="44" spans="1:10" s="152" customFormat="1" ht="18" customHeight="1" x14ac:dyDescent="0.3">
      <c r="A44" s="204">
        <v>330</v>
      </c>
      <c r="B44" s="252"/>
      <c r="C44" s="680"/>
      <c r="D44" s="824"/>
      <c r="E44" s="205"/>
      <c r="F44" s="252"/>
      <c r="G44" s="205"/>
      <c r="H44" s="205"/>
      <c r="I44" s="205"/>
      <c r="J44" s="205"/>
    </row>
    <row r="45" spans="1:10" s="152" customFormat="1" ht="18" customHeight="1" x14ac:dyDescent="0.3">
      <c r="A45" s="204">
        <v>340</v>
      </c>
      <c r="B45" s="252"/>
      <c r="C45" s="680"/>
      <c r="D45" s="824"/>
      <c r="E45" s="205"/>
      <c r="F45" s="252"/>
      <c r="G45" s="205"/>
      <c r="H45" s="205"/>
      <c r="I45" s="205"/>
      <c r="J45" s="205"/>
    </row>
    <row r="46" spans="1:10" s="152" customFormat="1" ht="18" customHeight="1" x14ac:dyDescent="0.3">
      <c r="A46" s="204">
        <v>350</v>
      </c>
      <c r="B46" s="252"/>
      <c r="C46" s="680"/>
      <c r="D46" s="824"/>
      <c r="E46" s="205"/>
      <c r="F46" s="252"/>
      <c r="G46" s="205"/>
      <c r="H46" s="205"/>
      <c r="I46" s="205"/>
      <c r="J46" s="205"/>
    </row>
    <row r="47" spans="1:10" s="152" customFormat="1" ht="18" customHeight="1" x14ac:dyDescent="0.3">
      <c r="A47" s="204">
        <v>360</v>
      </c>
      <c r="B47" s="252"/>
      <c r="C47" s="680"/>
      <c r="D47" s="824"/>
      <c r="E47" s="205"/>
      <c r="F47" s="252"/>
      <c r="G47" s="205"/>
      <c r="H47" s="205"/>
      <c r="I47" s="205"/>
      <c r="J47" s="205"/>
    </row>
    <row r="48" spans="1:10" s="152" customFormat="1" ht="18" customHeight="1" x14ac:dyDescent="0.3">
      <c r="A48" s="204">
        <v>370</v>
      </c>
      <c r="B48" s="252"/>
      <c r="C48" s="680"/>
      <c r="D48" s="824"/>
      <c r="E48" s="205"/>
      <c r="F48" s="252"/>
      <c r="G48" s="205"/>
      <c r="H48" s="205"/>
      <c r="I48" s="205"/>
      <c r="J48" s="205"/>
    </row>
    <row r="49" spans="1:10" s="152" customFormat="1" ht="18" customHeight="1" x14ac:dyDescent="0.3">
      <c r="A49" s="88">
        <v>380</v>
      </c>
      <c r="B49" s="252"/>
      <c r="C49" s="680"/>
      <c r="D49" s="824"/>
      <c r="E49" s="205"/>
      <c r="F49" s="252"/>
      <c r="G49" s="205"/>
      <c r="H49" s="205"/>
      <c r="I49" s="205"/>
      <c r="J49" s="205"/>
    </row>
    <row r="50" spans="1:10" s="152" customFormat="1" ht="18" customHeight="1" x14ac:dyDescent="0.3">
      <c r="A50" s="114">
        <v>390</v>
      </c>
      <c r="B50" s="252"/>
      <c r="C50" s="680"/>
      <c r="D50" s="824"/>
      <c r="E50" s="205"/>
      <c r="F50" s="252"/>
      <c r="G50" s="205"/>
      <c r="H50" s="205"/>
      <c r="I50" s="205"/>
      <c r="J50" s="205"/>
    </row>
    <row r="51" spans="1:10" s="152" customFormat="1" ht="18" customHeight="1" x14ac:dyDescent="0.3">
      <c r="A51" s="114">
        <v>400</v>
      </c>
      <c r="B51" s="252"/>
      <c r="C51" s="680"/>
      <c r="D51" s="824"/>
      <c r="E51" s="205"/>
      <c r="F51" s="252"/>
      <c r="G51" s="205"/>
      <c r="H51" s="205"/>
      <c r="I51" s="205"/>
      <c r="J51" s="205"/>
    </row>
    <row r="52" spans="1:10" s="152" customFormat="1" ht="18" customHeight="1" x14ac:dyDescent="0.3">
      <c r="A52" s="114">
        <v>410</v>
      </c>
      <c r="B52" s="252"/>
      <c r="C52" s="680"/>
      <c r="D52" s="824"/>
      <c r="E52" s="205"/>
      <c r="F52" s="252"/>
      <c r="G52" s="205"/>
      <c r="H52" s="205"/>
      <c r="I52" s="205"/>
      <c r="J52" s="205"/>
    </row>
    <row r="53" spans="1:10" s="152" customFormat="1" ht="18" customHeight="1" x14ac:dyDescent="0.3">
      <c r="A53" s="114">
        <v>420</v>
      </c>
      <c r="B53" s="252"/>
      <c r="C53" s="680"/>
      <c r="D53" s="824"/>
      <c r="E53" s="205"/>
      <c r="F53" s="252"/>
      <c r="G53" s="205"/>
      <c r="H53" s="205"/>
      <c r="I53" s="205"/>
      <c r="J53" s="205"/>
    </row>
    <row r="54" spans="1:10" s="152" customFormat="1" ht="18" customHeight="1" x14ac:dyDescent="0.3">
      <c r="A54" s="114">
        <v>430</v>
      </c>
      <c r="B54" s="252"/>
      <c r="C54" s="680"/>
      <c r="D54" s="824"/>
      <c r="E54" s="205"/>
      <c r="F54" s="252"/>
      <c r="G54" s="205"/>
      <c r="H54" s="205"/>
      <c r="I54" s="205"/>
      <c r="J54" s="205"/>
    </row>
    <row r="55" spans="1:10" s="152" customFormat="1" ht="18" customHeight="1" x14ac:dyDescent="0.3">
      <c r="A55" s="114">
        <v>440</v>
      </c>
      <c r="B55" s="252"/>
      <c r="C55" s="680"/>
      <c r="D55" s="824"/>
      <c r="E55" s="205"/>
      <c r="F55" s="252"/>
      <c r="G55" s="205"/>
      <c r="H55" s="205"/>
      <c r="I55" s="205"/>
      <c r="J55" s="205"/>
    </row>
    <row r="56" spans="1:10" s="152" customFormat="1" ht="18" customHeight="1" x14ac:dyDescent="0.3">
      <c r="A56" s="114">
        <v>450</v>
      </c>
      <c r="B56" s="252"/>
      <c r="C56" s="680"/>
      <c r="D56" s="824"/>
      <c r="E56" s="205"/>
      <c r="F56" s="252"/>
      <c r="G56" s="205"/>
      <c r="H56" s="205"/>
      <c r="I56" s="205"/>
      <c r="J56" s="205"/>
    </row>
    <row r="57" spans="1:10" s="152" customFormat="1" ht="18" customHeight="1" x14ac:dyDescent="0.3">
      <c r="A57" s="114">
        <v>460</v>
      </c>
      <c r="B57" s="252"/>
      <c r="C57" s="680"/>
      <c r="D57" s="824"/>
      <c r="E57" s="205"/>
      <c r="F57" s="252"/>
      <c r="G57" s="205"/>
      <c r="H57" s="205"/>
      <c r="I57" s="205"/>
      <c r="J57" s="205"/>
    </row>
    <row r="58" spans="1:10" s="152" customFormat="1" ht="18" customHeight="1" x14ac:dyDescent="0.3">
      <c r="A58" s="114">
        <v>470</v>
      </c>
      <c r="B58" s="252"/>
      <c r="C58" s="680"/>
      <c r="D58" s="824"/>
      <c r="E58" s="205"/>
      <c r="F58" s="252"/>
      <c r="G58" s="205"/>
      <c r="H58" s="205"/>
      <c r="I58" s="205"/>
      <c r="J58" s="205"/>
    </row>
    <row r="59" spans="1:10" s="152" customFormat="1" ht="18" customHeight="1" x14ac:dyDescent="0.3">
      <c r="A59" s="114">
        <v>480</v>
      </c>
      <c r="B59" s="252"/>
      <c r="C59" s="680"/>
      <c r="D59" s="824"/>
      <c r="E59" s="205"/>
      <c r="F59" s="252"/>
      <c r="G59" s="205"/>
      <c r="H59" s="205"/>
      <c r="I59" s="205"/>
      <c r="J59" s="205"/>
    </row>
    <row r="60" spans="1:10" s="152" customFormat="1" ht="18" customHeight="1" x14ac:dyDescent="0.3">
      <c r="A60" s="114">
        <v>490</v>
      </c>
      <c r="B60" s="252"/>
      <c r="C60" s="680"/>
      <c r="D60" s="824"/>
      <c r="E60" s="205"/>
      <c r="F60" s="252"/>
      <c r="G60" s="205"/>
      <c r="H60" s="205"/>
      <c r="I60" s="205"/>
      <c r="J60" s="205"/>
    </row>
    <row r="61" spans="1:10" s="152" customFormat="1" ht="18" customHeight="1" x14ac:dyDescent="0.3">
      <c r="A61" s="114">
        <v>500</v>
      </c>
      <c r="B61" s="252"/>
      <c r="C61" s="680"/>
      <c r="D61" s="824"/>
      <c r="E61" s="205"/>
      <c r="F61" s="252"/>
      <c r="G61" s="205"/>
      <c r="H61" s="205"/>
      <c r="I61" s="205"/>
      <c r="J61" s="205"/>
    </row>
    <row r="62" spans="1:10" s="152" customFormat="1" ht="18" customHeight="1" x14ac:dyDescent="0.3">
      <c r="A62" s="114">
        <v>510</v>
      </c>
      <c r="B62" s="252"/>
      <c r="C62" s="680"/>
      <c r="D62" s="824"/>
      <c r="E62" s="205"/>
      <c r="F62" s="252"/>
      <c r="G62" s="205"/>
      <c r="H62" s="205"/>
      <c r="I62" s="205"/>
      <c r="J62" s="205"/>
    </row>
    <row r="63" spans="1:10" s="152" customFormat="1" ht="18" customHeight="1" x14ac:dyDescent="0.3">
      <c r="A63" s="114">
        <v>520</v>
      </c>
      <c r="B63" s="252"/>
      <c r="C63" s="680"/>
      <c r="D63" s="824"/>
      <c r="E63" s="205"/>
      <c r="F63" s="252"/>
      <c r="G63" s="205"/>
      <c r="H63" s="205"/>
      <c r="I63" s="205"/>
      <c r="J63" s="205"/>
    </row>
    <row r="64" spans="1:10" s="152" customFormat="1" ht="18" customHeight="1" x14ac:dyDescent="0.3">
      <c r="A64" s="114">
        <v>530</v>
      </c>
      <c r="B64" s="252"/>
      <c r="C64" s="680"/>
      <c r="D64" s="824"/>
      <c r="E64" s="205"/>
      <c r="F64" s="252"/>
      <c r="G64" s="205"/>
      <c r="H64" s="205"/>
      <c r="I64" s="205"/>
      <c r="J64" s="205"/>
    </row>
    <row r="65" spans="1:10" s="152" customFormat="1" ht="18" customHeight="1" x14ac:dyDescent="0.3">
      <c r="A65" s="114">
        <v>540</v>
      </c>
      <c r="B65" s="252"/>
      <c r="C65" s="680"/>
      <c r="D65" s="824"/>
      <c r="E65" s="205"/>
      <c r="F65" s="252"/>
      <c r="G65" s="205"/>
      <c r="H65" s="205"/>
      <c r="I65" s="205"/>
      <c r="J65" s="205"/>
    </row>
    <row r="66" spans="1:10" s="152" customFormat="1" ht="18" customHeight="1" x14ac:dyDescent="0.3">
      <c r="A66" s="114">
        <v>550</v>
      </c>
      <c r="B66" s="252"/>
      <c r="C66" s="680"/>
      <c r="D66" s="824"/>
      <c r="E66" s="205"/>
      <c r="F66" s="252"/>
      <c r="G66" s="205"/>
      <c r="H66" s="205"/>
      <c r="I66" s="205"/>
      <c r="J66" s="205"/>
    </row>
    <row r="67" spans="1:10" s="152" customFormat="1" ht="18" customHeight="1" x14ac:dyDescent="0.3">
      <c r="A67" s="114">
        <v>560</v>
      </c>
      <c r="B67" s="252"/>
      <c r="C67" s="680"/>
      <c r="D67" s="824"/>
      <c r="E67" s="205"/>
      <c r="F67" s="252"/>
      <c r="G67" s="205"/>
      <c r="H67" s="205"/>
      <c r="I67" s="205"/>
      <c r="J67" s="205"/>
    </row>
    <row r="68" spans="1:10" s="152" customFormat="1" ht="18" customHeight="1" x14ac:dyDescent="0.3">
      <c r="A68" s="114">
        <v>570</v>
      </c>
      <c r="B68" s="252"/>
      <c r="C68" s="680"/>
      <c r="D68" s="824"/>
      <c r="E68" s="205"/>
      <c r="F68" s="252"/>
      <c r="G68" s="205"/>
      <c r="H68" s="205"/>
      <c r="I68" s="205"/>
      <c r="J68" s="205"/>
    </row>
    <row r="69" spans="1:10" s="152" customFormat="1" ht="18" customHeight="1" x14ac:dyDescent="0.3">
      <c r="A69" s="114">
        <v>580</v>
      </c>
      <c r="B69" s="252"/>
      <c r="C69" s="680"/>
      <c r="D69" s="824"/>
      <c r="E69" s="205"/>
      <c r="F69" s="252"/>
      <c r="G69" s="205"/>
      <c r="H69" s="205"/>
      <c r="I69" s="205"/>
      <c r="J69" s="205"/>
    </row>
    <row r="70" spans="1:10" s="152" customFormat="1" ht="18" customHeight="1" x14ac:dyDescent="0.3">
      <c r="A70" s="114">
        <v>590</v>
      </c>
      <c r="B70" s="252"/>
      <c r="C70" s="680"/>
      <c r="D70" s="824"/>
      <c r="E70" s="205"/>
      <c r="F70" s="252"/>
      <c r="G70" s="205"/>
      <c r="H70" s="205"/>
      <c r="I70" s="205"/>
      <c r="J70" s="205"/>
    </row>
    <row r="71" spans="1:10" s="152" customFormat="1" ht="18" customHeight="1" x14ac:dyDescent="0.3">
      <c r="A71" s="114">
        <v>600</v>
      </c>
      <c r="B71" s="252"/>
      <c r="C71" s="680"/>
      <c r="D71" s="824"/>
      <c r="E71" s="205"/>
      <c r="F71" s="252"/>
      <c r="G71" s="205"/>
      <c r="H71" s="205"/>
      <c r="I71" s="205"/>
      <c r="J71" s="205"/>
    </row>
    <row r="72" spans="1:10" s="152" customFormat="1" ht="18" customHeight="1" x14ac:dyDescent="0.3">
      <c r="A72" s="114">
        <v>610</v>
      </c>
      <c r="B72" s="252"/>
      <c r="C72" s="680"/>
      <c r="D72" s="824"/>
      <c r="E72" s="205"/>
      <c r="F72" s="252"/>
      <c r="G72" s="205"/>
      <c r="H72" s="205"/>
      <c r="I72" s="205"/>
      <c r="J72" s="205"/>
    </row>
    <row r="73" spans="1:10" s="152" customFormat="1" ht="18" customHeight="1" x14ac:dyDescent="0.3">
      <c r="A73" s="114">
        <v>620</v>
      </c>
      <c r="B73" s="252"/>
      <c r="C73" s="680"/>
      <c r="D73" s="824"/>
      <c r="E73" s="205"/>
      <c r="F73" s="252"/>
      <c r="G73" s="205"/>
      <c r="H73" s="205"/>
      <c r="I73" s="205"/>
      <c r="J73" s="205"/>
    </row>
    <row r="74" spans="1:10" s="152" customFormat="1" ht="18" customHeight="1" x14ac:dyDescent="0.3">
      <c r="A74" s="114">
        <v>630</v>
      </c>
      <c r="B74" s="252"/>
      <c r="C74" s="680"/>
      <c r="D74" s="824"/>
      <c r="E74" s="205"/>
      <c r="F74" s="252"/>
      <c r="G74" s="205"/>
      <c r="H74" s="205"/>
      <c r="I74" s="205"/>
      <c r="J74" s="205"/>
    </row>
    <row r="75" spans="1:10" s="152" customFormat="1" ht="18" customHeight="1" x14ac:dyDescent="0.3">
      <c r="A75" s="114">
        <v>640</v>
      </c>
      <c r="B75" s="252"/>
      <c r="C75" s="680"/>
      <c r="D75" s="824"/>
      <c r="E75" s="205"/>
      <c r="F75" s="252"/>
      <c r="G75" s="205"/>
      <c r="H75" s="205"/>
      <c r="I75" s="205"/>
      <c r="J75" s="205"/>
    </row>
    <row r="76" spans="1:10" s="152" customFormat="1" ht="18" customHeight="1" x14ac:dyDescent="0.3">
      <c r="A76" s="114">
        <v>650</v>
      </c>
      <c r="B76" s="252"/>
      <c r="C76" s="680"/>
      <c r="D76" s="824"/>
      <c r="E76" s="205"/>
      <c r="F76" s="252"/>
      <c r="G76" s="205"/>
      <c r="H76" s="205"/>
      <c r="I76" s="205"/>
      <c r="J76" s="205"/>
    </row>
    <row r="77" spans="1:10" s="152" customFormat="1" ht="18" customHeight="1" x14ac:dyDescent="0.3">
      <c r="A77" s="114">
        <v>660</v>
      </c>
      <c r="B77" s="252"/>
      <c r="C77" s="680"/>
      <c r="D77" s="824"/>
      <c r="E77" s="205"/>
      <c r="F77" s="252"/>
      <c r="G77" s="205"/>
      <c r="H77" s="205"/>
      <c r="I77" s="205"/>
      <c r="J77" s="205"/>
    </row>
    <row r="78" spans="1:10" s="152" customFormat="1" ht="18" customHeight="1" x14ac:dyDescent="0.3">
      <c r="A78" s="114">
        <v>670</v>
      </c>
      <c r="B78" s="252"/>
      <c r="C78" s="680"/>
      <c r="D78" s="824"/>
      <c r="E78" s="205"/>
      <c r="F78" s="252"/>
      <c r="G78" s="205"/>
      <c r="H78" s="205"/>
      <c r="I78" s="205"/>
      <c r="J78" s="205"/>
    </row>
    <row r="79" spans="1:10" s="152" customFormat="1" ht="18" customHeight="1" x14ac:dyDescent="0.3">
      <c r="A79" s="114">
        <v>680</v>
      </c>
      <c r="B79" s="252"/>
      <c r="C79" s="680"/>
      <c r="D79" s="824"/>
      <c r="E79" s="205"/>
      <c r="F79" s="252"/>
      <c r="G79" s="205"/>
      <c r="H79" s="205"/>
      <c r="I79" s="205"/>
      <c r="J79" s="205"/>
    </row>
    <row r="80" spans="1:10" s="152" customFormat="1" ht="18" customHeight="1" x14ac:dyDescent="0.3">
      <c r="A80" s="114">
        <v>690</v>
      </c>
      <c r="B80" s="252"/>
      <c r="C80" s="680"/>
      <c r="D80" s="824"/>
      <c r="E80" s="205"/>
      <c r="F80" s="252"/>
      <c r="G80" s="205"/>
      <c r="H80" s="205"/>
      <c r="I80" s="205"/>
      <c r="J80" s="205"/>
    </row>
    <row r="81" spans="1:10" s="152" customFormat="1" ht="18" customHeight="1" x14ac:dyDescent="0.3">
      <c r="A81" s="114">
        <v>700</v>
      </c>
      <c r="B81" s="252"/>
      <c r="C81" s="680"/>
      <c r="D81" s="824"/>
      <c r="E81" s="205"/>
      <c r="F81" s="252"/>
      <c r="G81" s="205"/>
      <c r="H81" s="205"/>
      <c r="I81" s="205"/>
      <c r="J81" s="205"/>
    </row>
    <row r="82" spans="1:10" s="152" customFormat="1" ht="18" customHeight="1" x14ac:dyDescent="0.3">
      <c r="A82" s="114">
        <v>710</v>
      </c>
      <c r="B82" s="252"/>
      <c r="C82" s="680"/>
      <c r="D82" s="824"/>
      <c r="E82" s="205"/>
      <c r="F82" s="252"/>
      <c r="G82" s="205"/>
      <c r="H82" s="205"/>
      <c r="I82" s="205"/>
      <c r="J82" s="205"/>
    </row>
    <row r="83" spans="1:10" s="152" customFormat="1" ht="18" customHeight="1" x14ac:dyDescent="0.3">
      <c r="A83" s="114">
        <v>720</v>
      </c>
      <c r="B83" s="252"/>
      <c r="C83" s="680"/>
      <c r="D83" s="824"/>
      <c r="E83" s="205"/>
      <c r="F83" s="252"/>
      <c r="G83" s="205"/>
      <c r="H83" s="205"/>
      <c r="I83" s="205"/>
      <c r="J83" s="205"/>
    </row>
    <row r="84" spans="1:10" s="152" customFormat="1" ht="18" customHeight="1" x14ac:dyDescent="0.3">
      <c r="A84" s="114">
        <v>730</v>
      </c>
      <c r="B84" s="252"/>
      <c r="C84" s="680"/>
      <c r="D84" s="824"/>
      <c r="E84" s="205"/>
      <c r="F84" s="252"/>
      <c r="G84" s="205"/>
      <c r="H84" s="205"/>
      <c r="I84" s="205"/>
      <c r="J84" s="205"/>
    </row>
    <row r="85" spans="1:10" s="152" customFormat="1" ht="18" customHeight="1" x14ac:dyDescent="0.3">
      <c r="A85" s="114">
        <v>740</v>
      </c>
      <c r="B85" s="252"/>
      <c r="C85" s="680"/>
      <c r="D85" s="824"/>
      <c r="E85" s="382"/>
      <c r="F85" s="252"/>
      <c r="G85" s="205"/>
      <c r="H85" s="205"/>
      <c r="I85" s="205"/>
      <c r="J85" s="205"/>
    </row>
    <row r="86" spans="1:10" s="152" customFormat="1" ht="18" customHeight="1" x14ac:dyDescent="0.3">
      <c r="A86" s="383">
        <v>750</v>
      </c>
      <c r="B86" s="252"/>
      <c r="C86" s="825"/>
      <c r="D86" s="829"/>
      <c r="E86" s="205"/>
      <c r="F86" s="252"/>
      <c r="G86" s="205"/>
      <c r="H86" s="205"/>
      <c r="I86" s="205"/>
      <c r="J86" s="205"/>
    </row>
    <row r="87" spans="1:10" s="152" customFormat="1" ht="18" customHeight="1" x14ac:dyDescent="0.3">
      <c r="A87" s="384">
        <v>760</v>
      </c>
      <c r="B87" s="252"/>
      <c r="C87" s="825"/>
      <c r="D87" s="829"/>
      <c r="E87" s="205"/>
      <c r="F87" s="252"/>
      <c r="G87" s="205"/>
      <c r="H87" s="205"/>
      <c r="I87" s="205"/>
      <c r="J87" s="205"/>
    </row>
    <row r="88" spans="1:10" s="152" customFormat="1" ht="18" customHeight="1" x14ac:dyDescent="0.3">
      <c r="A88" s="384">
        <v>770</v>
      </c>
      <c r="B88" s="252"/>
      <c r="C88" s="825"/>
      <c r="D88" s="829"/>
      <c r="E88" s="205"/>
      <c r="F88" s="252"/>
      <c r="G88" s="205"/>
      <c r="H88" s="205"/>
      <c r="I88" s="205"/>
      <c r="J88" s="205"/>
    </row>
    <row r="89" spans="1:10" s="152" customFormat="1" ht="18" customHeight="1" x14ac:dyDescent="0.3">
      <c r="A89" s="384">
        <v>780</v>
      </c>
      <c r="B89" s="252"/>
      <c r="C89" s="825"/>
      <c r="D89" s="829"/>
      <c r="E89" s="205"/>
      <c r="F89" s="252"/>
      <c r="G89" s="205"/>
      <c r="H89" s="205"/>
      <c r="I89" s="205"/>
      <c r="J89" s="205"/>
    </row>
    <row r="90" spans="1:10" s="152" customFormat="1" ht="18" customHeight="1" x14ac:dyDescent="0.3">
      <c r="A90" s="384">
        <v>790</v>
      </c>
      <c r="B90" s="252"/>
      <c r="C90" s="825"/>
      <c r="D90" s="829"/>
      <c r="E90" s="205"/>
      <c r="F90" s="252"/>
      <c r="G90" s="205"/>
      <c r="H90" s="205"/>
      <c r="I90" s="205"/>
      <c r="J90" s="205"/>
    </row>
    <row r="91" spans="1:10" s="152" customFormat="1" ht="18" customHeight="1" x14ac:dyDescent="0.3">
      <c r="A91" s="384">
        <v>800</v>
      </c>
      <c r="B91" s="252"/>
      <c r="C91" s="825"/>
      <c r="D91" s="829"/>
      <c r="E91" s="205"/>
      <c r="F91" s="252"/>
      <c r="G91" s="205"/>
      <c r="H91" s="205"/>
      <c r="I91" s="205"/>
      <c r="J91" s="205"/>
    </row>
    <row r="92" spans="1:10" s="152" customFormat="1" ht="18" customHeight="1" x14ac:dyDescent="0.3">
      <c r="A92" s="384">
        <v>801</v>
      </c>
      <c r="B92" s="252"/>
      <c r="C92" s="825"/>
      <c r="D92" s="829"/>
      <c r="E92" s="205"/>
      <c r="F92" s="252"/>
      <c r="G92" s="205"/>
      <c r="H92" s="205"/>
      <c r="I92" s="205"/>
      <c r="J92" s="205"/>
    </row>
    <row r="93" spans="1:10" s="152" customFormat="1" ht="18" customHeight="1" x14ac:dyDescent="0.3">
      <c r="A93" s="385">
        <v>802</v>
      </c>
      <c r="B93" s="252"/>
      <c r="C93" s="825"/>
      <c r="D93" s="829"/>
      <c r="E93" s="205"/>
      <c r="F93" s="252"/>
      <c r="G93" s="205"/>
      <c r="H93" s="205"/>
      <c r="I93" s="205"/>
      <c r="J93" s="205"/>
    </row>
    <row r="94" spans="1:10" s="152" customFormat="1" ht="18" customHeight="1" x14ac:dyDescent="0.3">
      <c r="A94" s="385">
        <v>803</v>
      </c>
      <c r="B94" s="252"/>
      <c r="C94" s="825"/>
      <c r="D94" s="829"/>
      <c r="E94" s="205"/>
      <c r="F94" s="252"/>
      <c r="G94" s="205"/>
      <c r="H94" s="205"/>
      <c r="I94" s="205"/>
      <c r="J94" s="205"/>
    </row>
    <row r="95" spans="1:10" s="152" customFormat="1" ht="20.25" customHeight="1" x14ac:dyDescent="0.3">
      <c r="A95" s="383">
        <v>804</v>
      </c>
      <c r="B95" s="252"/>
      <c r="C95" s="825"/>
      <c r="D95" s="829"/>
      <c r="E95" s="205"/>
      <c r="F95" s="252"/>
      <c r="G95" s="205"/>
      <c r="H95" s="205"/>
      <c r="I95" s="205"/>
      <c r="J95" s="205"/>
    </row>
    <row r="96" spans="1:10" s="152" customFormat="1" ht="18" customHeight="1" x14ac:dyDescent="0.3">
      <c r="A96" s="383">
        <v>805</v>
      </c>
      <c r="B96" s="252"/>
      <c r="C96" s="825"/>
      <c r="D96" s="829"/>
      <c r="E96" s="205"/>
      <c r="F96" s="252"/>
      <c r="G96" s="205"/>
      <c r="H96" s="205"/>
      <c r="I96" s="205"/>
      <c r="J96" s="205"/>
    </row>
    <row r="97" spans="1:10" s="152" customFormat="1" ht="18" customHeight="1" x14ac:dyDescent="0.3">
      <c r="A97" s="383">
        <v>806</v>
      </c>
      <c r="B97" s="252"/>
      <c r="C97" s="825"/>
      <c r="D97" s="829"/>
      <c r="E97" s="205"/>
      <c r="F97" s="252"/>
      <c r="G97" s="205"/>
      <c r="H97" s="205"/>
      <c r="I97" s="205"/>
      <c r="J97" s="205"/>
    </row>
    <row r="98" spans="1:10" s="152" customFormat="1" ht="18" customHeight="1" x14ac:dyDescent="0.3">
      <c r="A98" s="383">
        <v>807</v>
      </c>
      <c r="B98" s="252"/>
      <c r="C98" s="825"/>
      <c r="D98" s="829"/>
      <c r="E98" s="205"/>
      <c r="F98" s="252"/>
      <c r="G98" s="205"/>
      <c r="H98" s="205"/>
      <c r="I98" s="205"/>
      <c r="J98" s="205"/>
    </row>
    <row r="99" spans="1:10" s="152" customFormat="1" ht="18" customHeight="1" x14ac:dyDescent="0.3">
      <c r="A99" s="383">
        <v>808</v>
      </c>
      <c r="B99" s="252"/>
      <c r="C99" s="825"/>
      <c r="D99" s="829"/>
      <c r="E99" s="205"/>
      <c r="F99" s="252"/>
      <c r="G99" s="205"/>
      <c r="H99" s="205"/>
      <c r="I99" s="205"/>
      <c r="J99" s="205"/>
    </row>
    <row r="100" spans="1:10" s="152" customFormat="1" ht="20.25" customHeight="1" x14ac:dyDescent="0.3">
      <c r="A100" s="383">
        <v>809</v>
      </c>
      <c r="B100" s="252"/>
      <c r="C100" s="825"/>
      <c r="D100" s="829"/>
      <c r="E100" s="205"/>
      <c r="F100" s="252"/>
      <c r="G100" s="205"/>
      <c r="H100" s="205"/>
      <c r="I100" s="205"/>
      <c r="J100" s="205"/>
    </row>
    <row r="101" spans="1:10" s="152" customFormat="1" ht="18" customHeight="1" x14ac:dyDescent="0.3">
      <c r="A101" s="383">
        <v>810</v>
      </c>
      <c r="B101" s="252"/>
      <c r="C101" s="825"/>
      <c r="D101" s="829"/>
      <c r="E101" s="205"/>
      <c r="F101" s="252"/>
      <c r="G101" s="205"/>
      <c r="H101" s="205"/>
      <c r="I101" s="205"/>
      <c r="J101" s="205"/>
    </row>
    <row r="102" spans="1:10" s="152" customFormat="1" ht="18" customHeight="1" x14ac:dyDescent="0.3">
      <c r="A102" s="383">
        <v>811</v>
      </c>
      <c r="B102" s="252"/>
      <c r="C102" s="825"/>
      <c r="D102" s="829"/>
      <c r="E102" s="205"/>
      <c r="F102" s="252"/>
      <c r="G102" s="205"/>
      <c r="H102" s="205"/>
      <c r="I102" s="205"/>
      <c r="J102" s="205"/>
    </row>
    <row r="103" spans="1:10" s="152" customFormat="1" ht="18" customHeight="1" x14ac:dyDescent="0.3">
      <c r="A103" s="383">
        <v>812</v>
      </c>
      <c r="B103" s="252"/>
      <c r="C103" s="825"/>
      <c r="D103" s="829"/>
      <c r="E103" s="205"/>
      <c r="F103" s="252"/>
      <c r="G103" s="205"/>
      <c r="H103" s="205"/>
      <c r="I103" s="205"/>
      <c r="J103" s="205"/>
    </row>
    <row r="104" spans="1:10" s="152" customFormat="1" ht="18" customHeight="1" x14ac:dyDescent="0.3">
      <c r="A104" s="383">
        <v>813</v>
      </c>
      <c r="B104" s="252"/>
      <c r="C104" s="825"/>
      <c r="D104" s="829"/>
      <c r="E104" s="205"/>
      <c r="F104" s="252"/>
      <c r="G104" s="205"/>
      <c r="H104" s="205"/>
      <c r="I104" s="205"/>
      <c r="J104" s="205"/>
    </row>
    <row r="105" spans="1:10" s="152" customFormat="1" ht="20.25" customHeight="1" x14ac:dyDescent="0.3">
      <c r="A105" s="383">
        <v>814</v>
      </c>
      <c r="B105" s="252"/>
      <c r="C105" s="825"/>
      <c r="D105" s="829"/>
      <c r="E105" s="205"/>
      <c r="F105" s="252"/>
      <c r="G105" s="205"/>
      <c r="H105" s="205"/>
      <c r="I105" s="205"/>
      <c r="J105" s="205"/>
    </row>
    <row r="106" spans="1:10" s="152" customFormat="1" ht="18" customHeight="1" x14ac:dyDescent="0.3">
      <c r="A106" s="383">
        <v>815</v>
      </c>
      <c r="B106" s="252"/>
      <c r="C106" s="825"/>
      <c r="D106" s="829"/>
      <c r="E106" s="205"/>
      <c r="F106" s="252"/>
      <c r="G106" s="205"/>
      <c r="H106" s="205"/>
      <c r="I106" s="205"/>
      <c r="J106" s="205"/>
    </row>
    <row r="107" spans="1:10" s="152" customFormat="1" ht="18" customHeight="1" x14ac:dyDescent="0.3">
      <c r="A107" s="383">
        <v>816</v>
      </c>
      <c r="B107" s="252"/>
      <c r="C107" s="825"/>
      <c r="D107" s="829"/>
      <c r="E107" s="205"/>
      <c r="F107" s="252"/>
      <c r="G107" s="205"/>
      <c r="H107" s="205"/>
      <c r="I107" s="205"/>
      <c r="J107" s="205"/>
    </row>
    <row r="108" spans="1:10" s="152" customFormat="1" ht="18" customHeight="1" x14ac:dyDescent="0.3">
      <c r="A108" s="383">
        <v>817</v>
      </c>
      <c r="B108" s="252"/>
      <c r="C108" s="825"/>
      <c r="D108" s="829"/>
      <c r="E108" s="205"/>
      <c r="F108" s="252"/>
      <c r="G108" s="205"/>
      <c r="H108" s="205"/>
      <c r="I108" s="205"/>
      <c r="J108" s="205"/>
    </row>
    <row r="109" spans="1:10" s="152" customFormat="1" ht="18" customHeight="1" x14ac:dyDescent="0.3">
      <c r="A109" s="383">
        <v>818</v>
      </c>
      <c r="B109" s="252"/>
      <c r="C109" s="825"/>
      <c r="D109" s="829"/>
      <c r="E109" s="205"/>
      <c r="F109" s="252"/>
      <c r="G109" s="205"/>
      <c r="H109" s="205"/>
      <c r="I109" s="205"/>
      <c r="J109" s="205"/>
    </row>
    <row r="110" spans="1:10" s="152" customFormat="1" ht="20.25" customHeight="1" x14ac:dyDescent="0.3">
      <c r="A110" s="383">
        <v>819</v>
      </c>
      <c r="B110" s="252"/>
      <c r="C110" s="825"/>
      <c r="D110" s="829"/>
      <c r="E110" s="205"/>
      <c r="F110" s="252"/>
      <c r="G110" s="205"/>
      <c r="H110" s="205"/>
      <c r="I110" s="205"/>
      <c r="J110" s="205"/>
    </row>
    <row r="111" spans="1:10" s="152" customFormat="1" ht="18" customHeight="1" x14ac:dyDescent="0.3">
      <c r="A111" s="386">
        <v>820</v>
      </c>
      <c r="B111" s="252"/>
      <c r="C111" s="825"/>
      <c r="D111" s="829"/>
      <c r="E111" s="205"/>
      <c r="F111" s="252"/>
      <c r="G111" s="205"/>
      <c r="H111" s="205"/>
      <c r="I111" s="205"/>
      <c r="J111" s="205"/>
    </row>
    <row r="112" spans="1:10" s="152" customFormat="1" ht="18" customHeight="1" x14ac:dyDescent="0.3">
      <c r="A112" s="386">
        <v>821</v>
      </c>
      <c r="B112" s="252"/>
      <c r="C112" s="825"/>
      <c r="D112" s="829"/>
      <c r="E112" s="205"/>
      <c r="F112" s="252"/>
      <c r="G112" s="205"/>
      <c r="H112" s="205"/>
      <c r="I112" s="205"/>
      <c r="J112" s="205"/>
    </row>
    <row r="113" spans="1:10" s="152" customFormat="1" ht="18" customHeight="1" x14ac:dyDescent="0.3">
      <c r="A113" s="386">
        <v>822</v>
      </c>
      <c r="B113" s="252"/>
      <c r="C113" s="825"/>
      <c r="D113" s="829"/>
      <c r="E113" s="205"/>
      <c r="F113" s="252"/>
      <c r="G113" s="205"/>
      <c r="H113" s="205"/>
      <c r="I113" s="205"/>
      <c r="J113" s="205"/>
    </row>
    <row r="114" spans="1:10" s="152" customFormat="1" ht="18" customHeight="1" x14ac:dyDescent="0.3">
      <c r="A114" s="386">
        <v>823</v>
      </c>
      <c r="B114" s="252"/>
      <c r="C114" s="825"/>
      <c r="D114" s="829"/>
      <c r="E114" s="205"/>
      <c r="F114" s="252"/>
      <c r="G114" s="205"/>
      <c r="H114" s="205"/>
      <c r="I114" s="205"/>
      <c r="J114" s="205"/>
    </row>
    <row r="115" spans="1:10" s="152" customFormat="1" ht="20.25" customHeight="1" x14ac:dyDescent="0.3">
      <c r="A115" s="386">
        <v>824</v>
      </c>
      <c r="B115" s="252"/>
      <c r="C115" s="825"/>
      <c r="D115" s="829"/>
      <c r="E115" s="205"/>
      <c r="F115" s="252"/>
      <c r="G115" s="205"/>
      <c r="H115" s="205"/>
      <c r="I115" s="205"/>
      <c r="J115" s="205"/>
    </row>
    <row r="116" spans="1:10" s="152" customFormat="1" ht="18" customHeight="1" x14ac:dyDescent="0.3">
      <c r="A116" s="383">
        <v>825</v>
      </c>
      <c r="B116" s="252"/>
      <c r="C116" s="825"/>
      <c r="D116" s="829"/>
      <c r="E116" s="205"/>
      <c r="F116" s="252"/>
      <c r="G116" s="205"/>
      <c r="H116" s="205"/>
      <c r="I116" s="205"/>
      <c r="J116" s="205"/>
    </row>
    <row r="117" spans="1:10" s="152" customFormat="1" ht="18" customHeight="1" x14ac:dyDescent="0.3">
      <c r="A117" s="383">
        <v>826</v>
      </c>
      <c r="B117" s="252"/>
      <c r="C117" s="825"/>
      <c r="D117" s="829"/>
      <c r="E117" s="205"/>
      <c r="F117" s="252"/>
      <c r="G117" s="205"/>
      <c r="H117" s="205"/>
      <c r="I117" s="205"/>
      <c r="J117" s="205"/>
    </row>
    <row r="118" spans="1:10" s="152" customFormat="1" ht="18" customHeight="1" x14ac:dyDescent="0.3">
      <c r="A118" s="383">
        <v>827</v>
      </c>
      <c r="B118" s="252"/>
      <c r="C118" s="825"/>
      <c r="D118" s="829"/>
      <c r="E118" s="205"/>
      <c r="F118" s="252"/>
      <c r="G118" s="205"/>
      <c r="H118" s="205"/>
      <c r="I118" s="205"/>
      <c r="J118" s="205"/>
    </row>
    <row r="119" spans="1:10" s="152" customFormat="1" ht="18" customHeight="1" x14ac:dyDescent="0.3">
      <c r="A119" s="383">
        <v>828</v>
      </c>
      <c r="B119" s="252"/>
      <c r="C119" s="825"/>
      <c r="D119" s="829"/>
      <c r="E119" s="205"/>
      <c r="F119" s="252"/>
      <c r="G119" s="205"/>
      <c r="H119" s="205"/>
      <c r="I119" s="205"/>
      <c r="J119" s="205"/>
    </row>
    <row r="120" spans="1:10" s="152" customFormat="1" ht="20.25" customHeight="1" x14ac:dyDescent="0.3">
      <c r="A120" s="383">
        <v>829</v>
      </c>
      <c r="B120" s="252"/>
      <c r="C120" s="825"/>
      <c r="D120" s="829"/>
      <c r="E120" s="205"/>
      <c r="F120" s="252"/>
      <c r="G120" s="205"/>
      <c r="H120" s="205"/>
      <c r="I120" s="205"/>
      <c r="J120" s="205"/>
    </row>
    <row r="121" spans="1:10" s="152" customFormat="1" ht="20.25" customHeight="1" x14ac:dyDescent="0.3">
      <c r="A121" s="383">
        <v>830</v>
      </c>
      <c r="B121" s="252"/>
      <c r="C121" s="825"/>
      <c r="D121" s="829"/>
      <c r="E121" s="205"/>
      <c r="F121" s="252"/>
      <c r="G121" s="205"/>
      <c r="H121" s="205"/>
      <c r="I121" s="205"/>
      <c r="J121" s="205"/>
    </row>
    <row r="122" spans="1:10" s="152" customFormat="1" ht="20.25" customHeight="1" x14ac:dyDescent="0.3">
      <c r="A122" s="383">
        <v>831</v>
      </c>
      <c r="B122" s="252"/>
      <c r="C122" s="825"/>
      <c r="D122" s="829"/>
      <c r="E122" s="205"/>
      <c r="F122" s="252"/>
      <c r="G122" s="205"/>
      <c r="H122" s="205"/>
      <c r="I122" s="205"/>
      <c r="J122" s="205"/>
    </row>
    <row r="123" spans="1:10" s="152" customFormat="1" ht="20.25" customHeight="1" x14ac:dyDescent="0.3">
      <c r="A123" s="383">
        <v>832</v>
      </c>
      <c r="B123" s="252"/>
      <c r="C123" s="825"/>
      <c r="D123" s="829"/>
      <c r="E123" s="205"/>
      <c r="F123" s="252"/>
      <c r="G123" s="205"/>
      <c r="H123" s="205"/>
      <c r="I123" s="205"/>
      <c r="J123" s="205"/>
    </row>
    <row r="124" spans="1:10" s="152" customFormat="1" ht="20.25" customHeight="1" x14ac:dyDescent="0.3">
      <c r="A124" s="383">
        <v>833</v>
      </c>
      <c r="B124" s="252"/>
      <c r="C124" s="825"/>
      <c r="D124" s="829"/>
      <c r="E124" s="205"/>
      <c r="F124" s="252"/>
      <c r="G124" s="205"/>
      <c r="H124" s="205"/>
      <c r="I124" s="205"/>
      <c r="J124" s="205"/>
    </row>
    <row r="125" spans="1:10" s="152" customFormat="1" ht="20.25" customHeight="1" x14ac:dyDescent="0.3">
      <c r="A125" s="383">
        <v>834</v>
      </c>
      <c r="B125" s="252"/>
      <c r="C125" s="825"/>
      <c r="D125" s="829"/>
      <c r="E125" s="205"/>
      <c r="F125" s="252"/>
      <c r="G125" s="205"/>
      <c r="H125" s="205"/>
      <c r="I125" s="205"/>
      <c r="J125" s="205"/>
    </row>
    <row r="126" spans="1:10" s="152" customFormat="1" ht="20.25" customHeight="1" x14ac:dyDescent="0.3">
      <c r="A126" s="383">
        <v>835</v>
      </c>
      <c r="B126" s="252"/>
      <c r="C126" s="825"/>
      <c r="D126" s="829"/>
      <c r="E126" s="205"/>
      <c r="F126" s="252"/>
      <c r="G126" s="205"/>
      <c r="H126" s="205"/>
      <c r="I126" s="205"/>
      <c r="J126" s="205"/>
    </row>
    <row r="127" spans="1:10" s="152" customFormat="1" ht="20.25" customHeight="1" x14ac:dyDescent="0.3">
      <c r="A127" s="383">
        <v>836</v>
      </c>
      <c r="B127" s="252"/>
      <c r="C127" s="825"/>
      <c r="D127" s="829"/>
      <c r="E127" s="205"/>
      <c r="F127" s="252"/>
      <c r="G127" s="205"/>
      <c r="H127" s="205"/>
      <c r="I127" s="205"/>
      <c r="J127" s="205"/>
    </row>
    <row r="128" spans="1:10" s="152" customFormat="1" ht="20.25" customHeight="1" x14ac:dyDescent="0.3">
      <c r="A128" s="383">
        <v>837</v>
      </c>
      <c r="B128" s="252"/>
      <c r="C128" s="825"/>
      <c r="D128" s="829"/>
      <c r="E128" s="205"/>
      <c r="F128" s="252"/>
      <c r="G128" s="205"/>
      <c r="H128" s="205"/>
      <c r="I128" s="205"/>
      <c r="J128" s="205"/>
    </row>
    <row r="129" spans="1:10" s="152" customFormat="1" ht="20.25" customHeight="1" x14ac:dyDescent="0.3">
      <c r="A129" s="383">
        <v>838</v>
      </c>
      <c r="B129" s="252"/>
      <c r="C129" s="825"/>
      <c r="D129" s="829"/>
      <c r="E129" s="205"/>
      <c r="F129" s="252"/>
      <c r="G129" s="205"/>
      <c r="H129" s="205"/>
      <c r="I129" s="205"/>
      <c r="J129" s="205"/>
    </row>
    <row r="130" spans="1:10" s="152" customFormat="1" ht="20.25" customHeight="1" x14ac:dyDescent="0.3">
      <c r="A130" s="383">
        <v>839</v>
      </c>
      <c r="B130" s="252"/>
      <c r="C130" s="825"/>
      <c r="D130" s="829"/>
      <c r="E130" s="205"/>
      <c r="F130" s="252"/>
      <c r="G130" s="205"/>
      <c r="H130" s="205"/>
      <c r="I130" s="205"/>
      <c r="J130" s="205"/>
    </row>
    <row r="131" spans="1:10" s="152" customFormat="1" ht="20.25" customHeight="1" x14ac:dyDescent="0.3">
      <c r="A131" s="383">
        <v>840</v>
      </c>
      <c r="B131" s="252"/>
      <c r="C131" s="825"/>
      <c r="D131" s="829"/>
      <c r="E131" s="205"/>
      <c r="F131" s="252"/>
      <c r="G131" s="205"/>
      <c r="H131" s="205"/>
      <c r="I131" s="205"/>
      <c r="J131" s="205"/>
    </row>
    <row r="132" spans="1:10" s="152" customFormat="1" ht="20.25" customHeight="1" x14ac:dyDescent="0.3">
      <c r="A132" s="383">
        <v>841</v>
      </c>
      <c r="B132" s="252"/>
      <c r="C132" s="825"/>
      <c r="D132" s="829"/>
      <c r="E132" s="205"/>
      <c r="F132" s="252"/>
      <c r="G132" s="205"/>
      <c r="H132" s="205"/>
      <c r="I132" s="205"/>
      <c r="J132" s="205"/>
    </row>
    <row r="133" spans="1:10" s="152" customFormat="1" ht="20.25" customHeight="1" x14ac:dyDescent="0.3">
      <c r="A133" s="383">
        <v>842</v>
      </c>
      <c r="B133" s="252"/>
      <c r="C133" s="825"/>
      <c r="D133" s="829"/>
      <c r="E133" s="205"/>
      <c r="F133" s="252"/>
      <c r="G133" s="205"/>
      <c r="H133" s="205"/>
      <c r="I133" s="205"/>
      <c r="J133" s="205"/>
    </row>
    <row r="134" spans="1:10" s="152" customFormat="1" ht="20.25" customHeight="1" x14ac:dyDescent="0.3">
      <c r="A134" s="383">
        <v>843</v>
      </c>
      <c r="B134" s="252"/>
      <c r="C134" s="825"/>
      <c r="D134" s="829"/>
      <c r="E134" s="205"/>
      <c r="F134" s="252"/>
      <c r="G134" s="205"/>
      <c r="H134" s="205"/>
      <c r="I134" s="205"/>
      <c r="J134" s="205"/>
    </row>
    <row r="135" spans="1:10" s="152" customFormat="1" ht="20.25" customHeight="1" x14ac:dyDescent="0.3">
      <c r="A135" s="383">
        <v>844</v>
      </c>
      <c r="B135" s="252"/>
      <c r="C135" s="825"/>
      <c r="D135" s="829"/>
      <c r="E135" s="205"/>
      <c r="F135" s="252"/>
      <c r="G135" s="205"/>
      <c r="H135" s="205"/>
      <c r="I135" s="205"/>
      <c r="J135" s="205"/>
    </row>
    <row r="136" spans="1:10" s="152" customFormat="1" ht="20.25" customHeight="1" x14ac:dyDescent="0.3">
      <c r="A136" s="383">
        <v>845</v>
      </c>
      <c r="B136" s="252"/>
      <c r="C136" s="825"/>
      <c r="D136" s="829"/>
      <c r="E136" s="205"/>
      <c r="F136" s="252"/>
      <c r="G136" s="205"/>
      <c r="H136" s="205"/>
      <c r="I136" s="205"/>
      <c r="J136" s="205"/>
    </row>
    <row r="137" spans="1:10" s="152" customFormat="1" ht="20.25" customHeight="1" x14ac:dyDescent="0.3">
      <c r="A137" s="383">
        <v>846</v>
      </c>
      <c r="B137" s="252"/>
      <c r="C137" s="825"/>
      <c r="D137" s="829"/>
      <c r="E137" s="205"/>
      <c r="F137" s="252"/>
      <c r="G137" s="205"/>
      <c r="H137" s="205"/>
      <c r="I137" s="205"/>
      <c r="J137" s="205"/>
    </row>
    <row r="138" spans="1:10" s="152" customFormat="1" ht="20.25" customHeight="1" x14ac:dyDescent="0.3">
      <c r="A138" s="383">
        <v>847</v>
      </c>
      <c r="B138" s="252"/>
      <c r="C138" s="825"/>
      <c r="D138" s="829"/>
      <c r="E138" s="205"/>
      <c r="F138" s="252"/>
      <c r="G138" s="205"/>
      <c r="H138" s="205"/>
      <c r="I138" s="205"/>
      <c r="J138" s="205"/>
    </row>
    <row r="139" spans="1:10" s="152" customFormat="1" ht="20.25" customHeight="1" x14ac:dyDescent="0.3">
      <c r="A139" s="383">
        <v>848</v>
      </c>
      <c r="B139" s="252"/>
      <c r="C139" s="825"/>
      <c r="D139" s="829"/>
      <c r="E139" s="205"/>
      <c r="F139" s="252"/>
      <c r="G139" s="205"/>
      <c r="H139" s="205"/>
      <c r="I139" s="205"/>
      <c r="J139" s="205"/>
    </row>
    <row r="140" spans="1:10" s="152" customFormat="1" ht="20.25" customHeight="1" x14ac:dyDescent="0.3">
      <c r="A140" s="383">
        <v>849</v>
      </c>
      <c r="B140" s="252"/>
      <c r="C140" s="825"/>
      <c r="D140" s="829"/>
      <c r="E140" s="205"/>
      <c r="F140" s="252"/>
      <c r="G140" s="205"/>
      <c r="H140" s="205"/>
      <c r="I140" s="205"/>
      <c r="J140" s="205"/>
    </row>
    <row r="141" spans="1:10" s="152" customFormat="1" ht="18" customHeight="1" x14ac:dyDescent="0.3">
      <c r="A141" s="387">
        <v>850</v>
      </c>
      <c r="B141" s="252"/>
      <c r="C141" s="825"/>
      <c r="D141" s="826"/>
      <c r="E141" s="205"/>
      <c r="F141" s="252"/>
      <c r="G141" s="205"/>
      <c r="H141" s="205"/>
      <c r="I141" s="205"/>
      <c r="J141" s="205"/>
    </row>
    <row r="142" spans="1:10" s="152" customFormat="1" ht="18" customHeight="1" x14ac:dyDescent="0.3">
      <c r="A142" s="114">
        <v>860</v>
      </c>
      <c r="B142" s="252"/>
      <c r="C142" s="552" t="s">
        <v>12</v>
      </c>
      <c r="D142" s="641"/>
      <c r="E142" s="205"/>
      <c r="F142" s="123"/>
      <c r="G142" s="90">
        <f>SUM(G12:G141)</f>
        <v>0</v>
      </c>
      <c r="H142" s="90">
        <f>SUM(H12:H141)</f>
        <v>0</v>
      </c>
      <c r="I142" s="90">
        <f>SUM(I12:I141)</f>
        <v>0</v>
      </c>
      <c r="J142" s="90">
        <f>SUM(J12:J141)</f>
        <v>0</v>
      </c>
    </row>
  </sheetData>
  <mergeCells count="143">
    <mergeCell ref="C140:D140"/>
    <mergeCell ref="C135:D135"/>
    <mergeCell ref="C136:D136"/>
    <mergeCell ref="C137:D137"/>
    <mergeCell ref="C138:D138"/>
    <mergeCell ref="C139:D139"/>
    <mergeCell ref="C129:D129"/>
    <mergeCell ref="C130:D130"/>
    <mergeCell ref="C131:D131"/>
    <mergeCell ref="C134:D134"/>
    <mergeCell ref="C132:D132"/>
    <mergeCell ref="C133:D133"/>
    <mergeCell ref="C124:D124"/>
    <mergeCell ref="C125:D125"/>
    <mergeCell ref="C126:D126"/>
    <mergeCell ref="C127:D127"/>
    <mergeCell ref="C128:D128"/>
    <mergeCell ref="C119:D119"/>
    <mergeCell ref="C120:D120"/>
    <mergeCell ref="C121:D121"/>
    <mergeCell ref="C122:D122"/>
    <mergeCell ref="C123:D123"/>
    <mergeCell ref="C114:D114"/>
    <mergeCell ref="C115:D115"/>
    <mergeCell ref="C116:D116"/>
    <mergeCell ref="C117:D117"/>
    <mergeCell ref="C118:D118"/>
    <mergeCell ref="C109:D109"/>
    <mergeCell ref="C110:D110"/>
    <mergeCell ref="C111:D111"/>
    <mergeCell ref="C112:D112"/>
    <mergeCell ref="C113:D113"/>
    <mergeCell ref="C104:D104"/>
    <mergeCell ref="C105:D105"/>
    <mergeCell ref="C106:D106"/>
    <mergeCell ref="C107:D107"/>
    <mergeCell ref="C108:D108"/>
    <mergeCell ref="C99:D99"/>
    <mergeCell ref="C100:D100"/>
    <mergeCell ref="C101:D101"/>
    <mergeCell ref="C102:D102"/>
    <mergeCell ref="C103:D103"/>
    <mergeCell ref="C10:D10"/>
    <mergeCell ref="F9:F10"/>
    <mergeCell ref="C142:D142"/>
    <mergeCell ref="C86:D86"/>
    <mergeCell ref="C87:D87"/>
    <mergeCell ref="C88:D88"/>
    <mergeCell ref="C89:D89"/>
    <mergeCell ref="C90:D90"/>
    <mergeCell ref="C91:D91"/>
    <mergeCell ref="C92:D92"/>
    <mergeCell ref="C93:D93"/>
    <mergeCell ref="C94:D94"/>
    <mergeCell ref="C95:D95"/>
    <mergeCell ref="C96:D96"/>
    <mergeCell ref="C97:D97"/>
    <mergeCell ref="C98:D98"/>
    <mergeCell ref="C81:D81"/>
    <mergeCell ref="C82:D82"/>
    <mergeCell ref="C83:D83"/>
    <mergeCell ref="C84:D84"/>
    <mergeCell ref="C85:D85"/>
    <mergeCell ref="C76:D76"/>
    <mergeCell ref="C77:D77"/>
    <mergeCell ref="C78:D78"/>
    <mergeCell ref="C79:D79"/>
    <mergeCell ref="C80:D80"/>
    <mergeCell ref="C71:D71"/>
    <mergeCell ref="C72:D72"/>
    <mergeCell ref="C73:D73"/>
    <mergeCell ref="C74:D74"/>
    <mergeCell ref="C75:D75"/>
    <mergeCell ref="C66:D66"/>
    <mergeCell ref="C67:D67"/>
    <mergeCell ref="C68:D68"/>
    <mergeCell ref="C69:D69"/>
    <mergeCell ref="C70:D70"/>
    <mergeCell ref="C61:D61"/>
    <mergeCell ref="C62:D62"/>
    <mergeCell ref="C63:D63"/>
    <mergeCell ref="C64:D64"/>
    <mergeCell ref="C65:D65"/>
    <mergeCell ref="C56:D56"/>
    <mergeCell ref="C57:D57"/>
    <mergeCell ref="C58:D58"/>
    <mergeCell ref="C59:D59"/>
    <mergeCell ref="C60:D60"/>
    <mergeCell ref="C41:D41"/>
    <mergeCell ref="C42:D42"/>
    <mergeCell ref="C48:D48"/>
    <mergeCell ref="C49:D49"/>
    <mergeCell ref="C141:D141"/>
    <mergeCell ref="C43:D43"/>
    <mergeCell ref="C44:D44"/>
    <mergeCell ref="C45:D45"/>
    <mergeCell ref="C46:D46"/>
    <mergeCell ref="C47:D47"/>
    <mergeCell ref="C50:D50"/>
    <mergeCell ref="C51:D51"/>
    <mergeCell ref="C52:D52"/>
    <mergeCell ref="C53:D53"/>
    <mergeCell ref="C54:D54"/>
    <mergeCell ref="C55:D55"/>
    <mergeCell ref="C36:D36"/>
    <mergeCell ref="C37:D37"/>
    <mergeCell ref="C38:D38"/>
    <mergeCell ref="C39:D39"/>
    <mergeCell ref="C40:D40"/>
    <mergeCell ref="C31:D31"/>
    <mergeCell ref="C32:D32"/>
    <mergeCell ref="C33:D33"/>
    <mergeCell ref="C34:D34"/>
    <mergeCell ref="C35:D35"/>
    <mergeCell ref="C26:D26"/>
    <mergeCell ref="C27:D27"/>
    <mergeCell ref="C28:D28"/>
    <mergeCell ref="C29:D29"/>
    <mergeCell ref="C30:D30"/>
    <mergeCell ref="C21:D21"/>
    <mergeCell ref="C22:D22"/>
    <mergeCell ref="C23:D23"/>
    <mergeCell ref="C24:D24"/>
    <mergeCell ref="C25:D25"/>
    <mergeCell ref="C16:D16"/>
    <mergeCell ref="C17:D17"/>
    <mergeCell ref="C18:D18"/>
    <mergeCell ref="C19:D19"/>
    <mergeCell ref="C20:D20"/>
    <mergeCell ref="C11:D11"/>
    <mergeCell ref="C12:D12"/>
    <mergeCell ref="C13:D13"/>
    <mergeCell ref="C14:D14"/>
    <mergeCell ref="C15:D15"/>
    <mergeCell ref="H6:J6"/>
    <mergeCell ref="H7:J7"/>
    <mergeCell ref="H8:J8"/>
    <mergeCell ref="C9:D9"/>
    <mergeCell ref="G9:H9"/>
    <mergeCell ref="I9:J9"/>
    <mergeCell ref="F6:G6"/>
    <mergeCell ref="F7:G7"/>
    <mergeCell ref="F8:G8"/>
  </mergeCells>
  <pageMargins left="0.35416666666666669" right="0.17708333333333334" top="0.30208333333333331" bottom="0.30208333333333331" header="0.29166666666666669" footer="0.29166666666666669"/>
  <pageSetup orientation="landscape" useFirstPageNumber="1"/>
  <headerFooter>
    <oddHeader>&amp;L&amp;"Aptos"&amp;10&amp;K7FAA39 | DNB PUBLIC |&amp;1#_x000D_</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ADD8E6"/>
  </sheetPr>
  <dimension ref="A1:E18"/>
  <sheetViews>
    <sheetView zoomScale="110" workbookViewId="0">
      <selection activeCell="B16" sqref="B16"/>
    </sheetView>
  </sheetViews>
  <sheetFormatPr defaultColWidth="9.08984375" defaultRowHeight="12.75" customHeight="1" x14ac:dyDescent="0.25"/>
  <cols>
    <col min="1" max="1" width="9.54296875" style="54" customWidth="1"/>
    <col min="2" max="2" width="18.453125" style="54" customWidth="1"/>
    <col min="3" max="3" width="26.81640625" style="54" customWidth="1"/>
    <col min="4" max="4" width="18.08984375" style="54" customWidth="1"/>
    <col min="5" max="5" width="18.81640625" style="54" customWidth="1"/>
    <col min="6" max="6" width="9.08984375" style="1" customWidth="1"/>
    <col min="7" max="16384" width="9.08984375" style="1"/>
  </cols>
  <sheetData>
    <row r="1" spans="1:5" ht="15.75" customHeight="1" x14ac:dyDescent="0.35">
      <c r="A1" s="5" t="s">
        <v>421</v>
      </c>
      <c r="E1" s="84" t="s">
        <v>1479</v>
      </c>
    </row>
    <row r="2" spans="1:5" ht="11.25" customHeight="1" x14ac:dyDescent="0.35">
      <c r="A2" s="5"/>
      <c r="E2" s="388"/>
    </row>
    <row r="3" spans="1:5" ht="15.75" customHeight="1" x14ac:dyDescent="0.35">
      <c r="A3" s="5" t="s">
        <v>1</v>
      </c>
      <c r="E3" s="4" t="s">
        <v>1355</v>
      </c>
    </row>
    <row r="4" spans="1:5" ht="12.75" customHeight="1" x14ac:dyDescent="0.3">
      <c r="E4" s="7" t="s">
        <v>2</v>
      </c>
    </row>
    <row r="5" spans="1:5" ht="21" customHeight="1" x14ac:dyDescent="0.35">
      <c r="A5" s="5" t="s">
        <v>3</v>
      </c>
      <c r="E5" s="7" t="s">
        <v>4</v>
      </c>
    </row>
    <row r="6" spans="1:5" ht="18.75" customHeight="1" x14ac:dyDescent="0.25">
      <c r="A6" s="8"/>
      <c r="C6" s="73" t="s">
        <v>5</v>
      </c>
      <c r="D6" s="752"/>
      <c r="E6" s="837"/>
    </row>
    <row r="7" spans="1:5" ht="18.75" customHeight="1" x14ac:dyDescent="0.25">
      <c r="C7" s="73" t="s">
        <v>6</v>
      </c>
      <c r="D7" s="754" t="s">
        <v>7</v>
      </c>
      <c r="E7" s="837"/>
    </row>
    <row r="8" spans="1:5" ht="18.75" customHeight="1" x14ac:dyDescent="0.25">
      <c r="C8" s="73" t="s">
        <v>8</v>
      </c>
      <c r="D8" s="754"/>
      <c r="E8" s="837"/>
    </row>
    <row r="9" spans="1:5" ht="12.75" customHeight="1" x14ac:dyDescent="0.25">
      <c r="A9" s="562" t="s">
        <v>678</v>
      </c>
      <c r="B9" s="831" t="s">
        <v>679</v>
      </c>
      <c r="C9" s="832"/>
      <c r="D9" s="537" t="s">
        <v>1355</v>
      </c>
      <c r="E9" s="649"/>
    </row>
    <row r="10" spans="1:5" ht="12.75" customHeight="1" x14ac:dyDescent="0.25">
      <c r="A10" s="572"/>
      <c r="B10" s="833"/>
      <c r="C10" s="576"/>
      <c r="D10" s="15" t="s">
        <v>1347</v>
      </c>
      <c r="E10" s="15" t="s">
        <v>1480</v>
      </c>
    </row>
    <row r="11" spans="1:5" ht="12.75" customHeight="1" x14ac:dyDescent="0.3">
      <c r="A11" s="573"/>
      <c r="B11" s="834"/>
      <c r="C11" s="835"/>
      <c r="D11" s="143">
        <v>1</v>
      </c>
      <c r="E11" s="143">
        <v>2</v>
      </c>
    </row>
    <row r="12" spans="1:5" ht="23.25" customHeight="1" x14ac:dyDescent="0.25">
      <c r="A12" s="88">
        <v>10</v>
      </c>
      <c r="B12" s="836" t="s">
        <v>1481</v>
      </c>
      <c r="C12" s="673"/>
      <c r="D12" s="24"/>
      <c r="E12" s="24"/>
    </row>
    <row r="13" spans="1:5" ht="20.25" customHeight="1" x14ac:dyDescent="0.25">
      <c r="A13" s="88">
        <v>20</v>
      </c>
      <c r="B13" s="625" t="s">
        <v>1482</v>
      </c>
      <c r="C13" s="673"/>
      <c r="D13" s="24"/>
      <c r="E13" s="24"/>
    </row>
    <row r="14" spans="1:5" ht="23.25" customHeight="1" x14ac:dyDescent="0.25">
      <c r="A14" s="88">
        <v>30</v>
      </c>
      <c r="B14" s="625" t="s">
        <v>1483</v>
      </c>
      <c r="C14" s="673"/>
      <c r="D14" s="24"/>
      <c r="E14" s="24"/>
    </row>
    <row r="15" spans="1:5" ht="23.25" customHeight="1" x14ac:dyDescent="0.25">
      <c r="A15" s="88">
        <v>40</v>
      </c>
      <c r="B15" s="625" t="s">
        <v>1484</v>
      </c>
      <c r="C15" s="673"/>
      <c r="D15" s="24"/>
      <c r="E15" s="24"/>
    </row>
    <row r="16" spans="1:5" ht="22.5" customHeight="1" x14ac:dyDescent="0.25">
      <c r="A16" s="88">
        <v>50</v>
      </c>
      <c r="B16" s="625" t="s">
        <v>1485</v>
      </c>
      <c r="C16" s="673"/>
      <c r="D16" s="24"/>
      <c r="E16" s="24"/>
    </row>
    <row r="17" spans="1:5" ht="19.5" customHeight="1" x14ac:dyDescent="0.25">
      <c r="A17" s="88">
        <v>60</v>
      </c>
      <c r="B17" s="625" t="s">
        <v>1486</v>
      </c>
      <c r="C17" s="673"/>
      <c r="D17" s="389">
        <f>D12+D13+D14-D15-D16</f>
        <v>0</v>
      </c>
      <c r="E17" s="389">
        <f>E12+E13+E14-E15-E16</f>
        <v>0</v>
      </c>
    </row>
    <row r="18" spans="1:5" ht="18.75" customHeight="1" x14ac:dyDescent="0.25">
      <c r="A18" s="88">
        <v>70</v>
      </c>
      <c r="B18" s="830" t="s">
        <v>1487</v>
      </c>
      <c r="C18" s="673"/>
      <c r="D18" s="24"/>
      <c r="E18" s="24"/>
    </row>
  </sheetData>
  <mergeCells count="13">
    <mergeCell ref="D6:E6"/>
    <mergeCell ref="D7:E7"/>
    <mergeCell ref="D8:E8"/>
    <mergeCell ref="B17:C17"/>
    <mergeCell ref="B18:C18"/>
    <mergeCell ref="A9:A11"/>
    <mergeCell ref="B9:C11"/>
    <mergeCell ref="D9:E9"/>
    <mergeCell ref="B12:C12"/>
    <mergeCell ref="B13:C13"/>
    <mergeCell ref="B14:C14"/>
    <mergeCell ref="B15:C15"/>
    <mergeCell ref="B16:C16"/>
  </mergeCells>
  <pageMargins left="0.17708333333333334" right="0.25" top="0.75" bottom="0.75" header="0.29166666666666669" footer="0.29166666666666669"/>
  <pageSetup orientation="portrait" useFirstPageNumber="1"/>
  <headerFooter>
    <oddHeader>&amp;L&amp;"Aptos"&amp;10&amp;K7FAA39 | DNB PUBLIC |&amp;1#_x000D_</oddHead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ADD8E6"/>
  </sheetPr>
  <dimension ref="A1:F20"/>
  <sheetViews>
    <sheetView zoomScale="103" workbookViewId="0">
      <selection activeCell="E8" sqref="E8"/>
    </sheetView>
  </sheetViews>
  <sheetFormatPr defaultColWidth="9.08984375" defaultRowHeight="12.75" customHeight="1" x14ac:dyDescent="0.25"/>
  <cols>
    <col min="1" max="1" width="8.81640625" style="54" customWidth="1"/>
    <col min="2" max="2" width="38.54296875" style="54" customWidth="1"/>
    <col min="3" max="3" width="17.453125" style="54" customWidth="1"/>
    <col min="4" max="4" width="16.7265625" style="54" customWidth="1"/>
    <col min="5" max="5" width="17.08984375" style="54" customWidth="1"/>
    <col min="6" max="6" width="16.81640625" style="54" customWidth="1"/>
    <col min="7" max="7" width="9.08984375" style="1" customWidth="1"/>
    <col min="8" max="16384" width="9.08984375" style="1"/>
  </cols>
  <sheetData>
    <row r="1" spans="1:6" ht="18" customHeight="1" x14ac:dyDescent="0.35">
      <c r="A1" s="5" t="s">
        <v>421</v>
      </c>
      <c r="F1" s="84" t="s">
        <v>1488</v>
      </c>
    </row>
    <row r="2" spans="1:6" ht="15" customHeight="1" x14ac:dyDescent="0.35">
      <c r="A2" s="5"/>
      <c r="B2" s="3"/>
      <c r="D2" s="3"/>
      <c r="F2" s="7"/>
    </row>
    <row r="3" spans="1:6" ht="15" customHeight="1" x14ac:dyDescent="0.35">
      <c r="A3" s="5" t="s">
        <v>1</v>
      </c>
      <c r="B3" s="3"/>
      <c r="D3" s="3"/>
      <c r="F3" s="4" t="s">
        <v>1489</v>
      </c>
    </row>
    <row r="4" spans="1:6" ht="14.25" customHeight="1" x14ac:dyDescent="0.3">
      <c r="B4" s="67"/>
      <c r="C4" s="3"/>
      <c r="D4" s="3"/>
      <c r="F4" s="7" t="s">
        <v>2</v>
      </c>
    </row>
    <row r="5" spans="1:6" ht="14.25" customHeight="1" x14ac:dyDescent="0.35">
      <c r="A5" s="5" t="s">
        <v>3</v>
      </c>
      <c r="B5" s="3"/>
      <c r="C5" s="3"/>
      <c r="D5" s="3"/>
      <c r="F5" s="7" t="s">
        <v>4</v>
      </c>
    </row>
    <row r="6" spans="1:6" ht="18.75" customHeight="1" x14ac:dyDescent="0.25">
      <c r="A6" s="8"/>
      <c r="C6" s="552" t="s">
        <v>5</v>
      </c>
      <c r="D6" s="649"/>
      <c r="E6" s="545"/>
      <c r="F6" s="597"/>
    </row>
    <row r="7" spans="1:6" ht="18.75" customHeight="1" x14ac:dyDescent="0.25">
      <c r="A7" s="8"/>
      <c r="B7" s="3"/>
      <c r="C7" s="560" t="s">
        <v>6</v>
      </c>
      <c r="D7" s="594"/>
      <c r="E7" s="578" t="str">
        <f>""</f>
        <v/>
      </c>
      <c r="F7" s="581"/>
    </row>
    <row r="8" spans="1:6" ht="18.75" customHeight="1" x14ac:dyDescent="0.25">
      <c r="C8" s="552" t="s">
        <v>8</v>
      </c>
      <c r="D8" s="594"/>
      <c r="E8" s="578"/>
      <c r="F8" s="581"/>
    </row>
    <row r="9" spans="1:6" ht="33" customHeight="1" x14ac:dyDescent="0.25">
      <c r="A9" s="838" t="s">
        <v>873</v>
      </c>
      <c r="B9" s="841" t="s">
        <v>1490</v>
      </c>
      <c r="C9" s="838" t="s">
        <v>1491</v>
      </c>
      <c r="D9" s="736" t="s">
        <v>1492</v>
      </c>
      <c r="E9" s="842"/>
      <c r="F9" s="843"/>
    </row>
    <row r="10" spans="1:6" ht="15.75" customHeight="1" x14ac:dyDescent="0.25">
      <c r="A10" s="839"/>
      <c r="B10" s="637"/>
      <c r="C10" s="564"/>
      <c r="D10" s="390" t="s">
        <v>1493</v>
      </c>
      <c r="E10" s="390" t="s">
        <v>1494</v>
      </c>
      <c r="F10" s="390" t="s">
        <v>1495</v>
      </c>
    </row>
    <row r="11" spans="1:6" ht="10.5" customHeight="1" x14ac:dyDescent="0.25">
      <c r="A11" s="840"/>
      <c r="B11" s="630"/>
      <c r="C11" s="391">
        <v>1</v>
      </c>
      <c r="D11" s="391">
        <v>2</v>
      </c>
      <c r="E11" s="391">
        <v>3</v>
      </c>
      <c r="F11" s="391">
        <v>4</v>
      </c>
    </row>
    <row r="12" spans="1:6" ht="18.75" customHeight="1" x14ac:dyDescent="0.25">
      <c r="A12" s="392" t="s">
        <v>124</v>
      </c>
      <c r="B12" s="393" t="s">
        <v>125</v>
      </c>
      <c r="C12" s="152"/>
      <c r="D12" s="152"/>
      <c r="E12" s="152"/>
      <c r="F12" s="152"/>
    </row>
    <row r="13" spans="1:6" ht="18.75" customHeight="1" x14ac:dyDescent="0.25">
      <c r="A13" s="393" t="s">
        <v>126</v>
      </c>
      <c r="B13" s="394" t="s">
        <v>62</v>
      </c>
      <c r="C13" s="28">
        <f>'Balance sheet'!H86</f>
        <v>0</v>
      </c>
      <c r="D13" s="24"/>
      <c r="E13" s="24"/>
      <c r="F13" s="28">
        <f t="shared" ref="F13:F20" si="0">SUM(D13-E13)</f>
        <v>0</v>
      </c>
    </row>
    <row r="14" spans="1:6" ht="18.75" customHeight="1" x14ac:dyDescent="0.25">
      <c r="A14" s="392" t="s">
        <v>127</v>
      </c>
      <c r="B14" s="394" t="s">
        <v>41</v>
      </c>
      <c r="C14" s="28">
        <f>'Balance sheet'!H87</f>
        <v>0</v>
      </c>
      <c r="D14" s="24"/>
      <c r="E14" s="24"/>
      <c r="F14" s="28">
        <f t="shared" si="0"/>
        <v>0</v>
      </c>
    </row>
    <row r="15" spans="1:6" ht="18.75" customHeight="1" x14ac:dyDescent="0.25">
      <c r="A15" s="392" t="s">
        <v>128</v>
      </c>
      <c r="B15" s="394" t="s">
        <v>51</v>
      </c>
      <c r="C15" s="28">
        <f>'Balance sheet'!H88</f>
        <v>0</v>
      </c>
      <c r="D15" s="24"/>
      <c r="E15" s="24"/>
      <c r="F15" s="28">
        <f t="shared" si="0"/>
        <v>0</v>
      </c>
    </row>
    <row r="16" spans="1:6" ht="18.75" customHeight="1" x14ac:dyDescent="0.25">
      <c r="A16" s="392" t="s">
        <v>129</v>
      </c>
      <c r="B16" s="394" t="s">
        <v>53</v>
      </c>
      <c r="C16" s="28">
        <f>'Balance sheet'!H89</f>
        <v>0</v>
      </c>
      <c r="D16" s="24"/>
      <c r="E16" s="24"/>
      <c r="F16" s="28">
        <f t="shared" si="0"/>
        <v>0</v>
      </c>
    </row>
    <row r="17" spans="1:6" ht="18.75" customHeight="1" x14ac:dyDescent="0.25">
      <c r="A17" s="392" t="s">
        <v>130</v>
      </c>
      <c r="B17" s="394" t="s">
        <v>55</v>
      </c>
      <c r="C17" s="28">
        <f>'Balance sheet'!H90</f>
        <v>0</v>
      </c>
      <c r="D17" s="24"/>
      <c r="E17" s="24"/>
      <c r="F17" s="28">
        <f t="shared" si="0"/>
        <v>0</v>
      </c>
    </row>
    <row r="18" spans="1:6" ht="18.75" customHeight="1" x14ac:dyDescent="0.25">
      <c r="A18" s="392" t="s">
        <v>131</v>
      </c>
      <c r="B18" s="394" t="s">
        <v>132</v>
      </c>
      <c r="C18" s="28">
        <f>'Balance sheet'!H91</f>
        <v>0</v>
      </c>
      <c r="D18" s="24"/>
      <c r="E18" s="24"/>
      <c r="F18" s="28">
        <f t="shared" si="0"/>
        <v>0</v>
      </c>
    </row>
    <row r="19" spans="1:6" ht="18.75" customHeight="1" x14ac:dyDescent="0.25">
      <c r="A19" s="393" t="s">
        <v>133</v>
      </c>
      <c r="B19" s="394" t="s">
        <v>134</v>
      </c>
      <c r="C19" s="28">
        <f>'Balance sheet'!H92</f>
        <v>0</v>
      </c>
      <c r="D19" s="24"/>
      <c r="E19" s="24"/>
      <c r="F19" s="28">
        <f t="shared" si="0"/>
        <v>0</v>
      </c>
    </row>
    <row r="20" spans="1:6" ht="18.75" customHeight="1" x14ac:dyDescent="0.25">
      <c r="A20" s="393" t="s">
        <v>122</v>
      </c>
      <c r="B20" s="395" t="s">
        <v>1496</v>
      </c>
      <c r="C20" s="28">
        <f>SUM(C13:C19)</f>
        <v>0</v>
      </c>
      <c r="D20" s="28">
        <f>SUM(D13:D19)</f>
        <v>0</v>
      </c>
      <c r="E20" s="28">
        <f>SUM(E13:E19)</f>
        <v>0</v>
      </c>
      <c r="F20" s="28">
        <f t="shared" si="0"/>
        <v>0</v>
      </c>
    </row>
  </sheetData>
  <mergeCells count="10">
    <mergeCell ref="A9:A11"/>
    <mergeCell ref="B9:B11"/>
    <mergeCell ref="C9:C10"/>
    <mergeCell ref="D9:F9"/>
    <mergeCell ref="E6:F6"/>
    <mergeCell ref="E7:F7"/>
    <mergeCell ref="E8:F8"/>
    <mergeCell ref="C6:D6"/>
    <mergeCell ref="C7:D7"/>
    <mergeCell ref="C8:D8"/>
  </mergeCells>
  <pageMargins left="0.69791666666666663" right="0.69791666666666663" top="0.75" bottom="0.75" header="0.29166666666666669" footer="0.29166666666666669"/>
  <pageSetup orientation="landscape" useFirstPageNumber="1"/>
  <headerFooter>
    <oddHeader>&amp;L&amp;"Aptos"&amp;10&amp;K7FAA39 | DNB PUBLIC |&amp;1#_x000D_</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ADD8E6"/>
  </sheetPr>
  <dimension ref="A1:H66"/>
  <sheetViews>
    <sheetView workbookViewId="0">
      <selection activeCell="B10" sqref="B10"/>
    </sheetView>
  </sheetViews>
  <sheetFormatPr defaultColWidth="9.08984375" defaultRowHeight="12.75" customHeight="1" x14ac:dyDescent="0.25"/>
  <cols>
    <col min="1" max="1" width="8.81640625" style="54" customWidth="1"/>
    <col min="2" max="2" width="5.81640625" style="54" customWidth="1"/>
    <col min="3" max="3" width="40.54296875" style="54" customWidth="1"/>
    <col min="4" max="4" width="13.81640625" style="54" customWidth="1"/>
    <col min="5" max="5" width="15.08984375" style="54" customWidth="1"/>
    <col min="6" max="8" width="13.7265625" style="54" customWidth="1"/>
    <col min="9" max="9" width="9.08984375" style="1" customWidth="1"/>
    <col min="10" max="16384" width="9.08984375" style="1"/>
  </cols>
  <sheetData>
    <row r="1" spans="1:8" ht="18" customHeight="1" x14ac:dyDescent="0.35">
      <c r="A1" s="5" t="s">
        <v>421</v>
      </c>
      <c r="H1" s="84" t="s">
        <v>1497</v>
      </c>
    </row>
    <row r="2" spans="1:8" ht="15" customHeight="1" x14ac:dyDescent="0.35">
      <c r="A2" s="5"/>
      <c r="C2" s="3"/>
      <c r="D2" s="3"/>
      <c r="E2" s="3"/>
      <c r="F2" s="3"/>
      <c r="G2" s="3"/>
      <c r="H2" s="388"/>
    </row>
    <row r="3" spans="1:8" ht="15" customHeight="1" x14ac:dyDescent="0.35">
      <c r="A3" s="5" t="s">
        <v>1</v>
      </c>
      <c r="C3" s="3"/>
      <c r="D3" s="3"/>
      <c r="E3" s="3"/>
      <c r="F3" s="3"/>
      <c r="G3" s="3"/>
      <c r="H3" s="4" t="s">
        <v>1498</v>
      </c>
    </row>
    <row r="4" spans="1:8" ht="14.25" customHeight="1" x14ac:dyDescent="0.25">
      <c r="C4" s="3"/>
      <c r="D4" s="3"/>
      <c r="E4" s="3"/>
      <c r="F4" s="3"/>
      <c r="H4" s="299" t="s">
        <v>1499</v>
      </c>
    </row>
    <row r="5" spans="1:8" ht="15" customHeight="1" x14ac:dyDescent="0.35">
      <c r="A5" s="5" t="s">
        <v>3</v>
      </c>
      <c r="C5" s="3"/>
      <c r="D5" s="3"/>
      <c r="F5" s="3"/>
      <c r="H5" s="7" t="s">
        <v>2</v>
      </c>
    </row>
    <row r="6" spans="1:8" ht="15" customHeight="1" x14ac:dyDescent="0.3">
      <c r="A6" s="8"/>
      <c r="B6" s="3"/>
      <c r="C6" s="67"/>
      <c r="D6" s="3"/>
      <c r="F6" s="3"/>
      <c r="H6" s="7" t="s">
        <v>4</v>
      </c>
    </row>
    <row r="7" spans="1:8" ht="18.75" customHeight="1" x14ac:dyDescent="0.25">
      <c r="A7" s="8"/>
      <c r="B7" s="3"/>
      <c r="C7" s="67"/>
      <c r="D7" s="9" t="s">
        <v>5</v>
      </c>
      <c r="E7" s="9"/>
      <c r="F7" s="545"/>
      <c r="G7" s="802"/>
      <c r="H7" s="597"/>
    </row>
    <row r="8" spans="1:8" ht="18.75" customHeight="1" x14ac:dyDescent="0.25">
      <c r="A8" s="8"/>
      <c r="B8" s="3"/>
      <c r="D8" s="560" t="s">
        <v>6</v>
      </c>
      <c r="E8" s="857"/>
      <c r="F8" s="848" t="str">
        <f>""</f>
        <v/>
      </c>
      <c r="G8" s="849"/>
      <c r="H8" s="581"/>
    </row>
    <row r="9" spans="1:8" ht="18.75" customHeight="1" x14ac:dyDescent="0.25">
      <c r="A9" s="8"/>
      <c r="B9" s="3"/>
      <c r="C9" s="67"/>
      <c r="D9" s="73" t="s">
        <v>8</v>
      </c>
      <c r="E9" s="396"/>
      <c r="F9" s="848"/>
      <c r="G9" s="849"/>
      <c r="H9" s="581"/>
    </row>
    <row r="10" spans="1:8" ht="25.5" customHeight="1" x14ac:dyDescent="0.25">
      <c r="A10" s="838" t="s">
        <v>1500</v>
      </c>
      <c r="B10" s="850" t="s">
        <v>1501</v>
      </c>
      <c r="C10" s="851" t="s">
        <v>1502</v>
      </c>
      <c r="D10" s="736" t="s">
        <v>1503</v>
      </c>
      <c r="E10" s="844"/>
      <c r="F10" s="844"/>
      <c r="G10" s="845"/>
      <c r="H10" s="781" t="s">
        <v>12</v>
      </c>
    </row>
    <row r="11" spans="1:8" ht="15.75" customHeight="1" x14ac:dyDescent="0.25">
      <c r="A11" s="839"/>
      <c r="B11" s="852"/>
      <c r="C11" s="853"/>
      <c r="D11" s="736" t="s">
        <v>1504</v>
      </c>
      <c r="E11" s="844"/>
      <c r="F11" s="844"/>
      <c r="G11" s="845"/>
      <c r="H11" s="846"/>
    </row>
    <row r="12" spans="1:8" ht="15.75" customHeight="1" x14ac:dyDescent="0.3">
      <c r="A12" s="840"/>
      <c r="B12" s="854"/>
      <c r="C12" s="855"/>
      <c r="D12" s="87" t="s">
        <v>1505</v>
      </c>
      <c r="E12" s="87" t="s">
        <v>1506</v>
      </c>
      <c r="F12" s="87" t="s">
        <v>1507</v>
      </c>
      <c r="G12" s="87" t="s">
        <v>1508</v>
      </c>
      <c r="H12" s="847"/>
    </row>
    <row r="13" spans="1:8" ht="12" customHeight="1" x14ac:dyDescent="0.3">
      <c r="A13" s="397"/>
      <c r="B13" s="398"/>
      <c r="C13" s="398"/>
      <c r="D13" s="399">
        <v>1</v>
      </c>
      <c r="E13" s="399">
        <v>2</v>
      </c>
      <c r="F13" s="399">
        <v>3</v>
      </c>
      <c r="G13" s="399">
        <v>4</v>
      </c>
      <c r="H13" s="391">
        <v>5</v>
      </c>
    </row>
    <row r="14" spans="1:8" ht="18.75" customHeight="1" x14ac:dyDescent="0.25">
      <c r="A14" s="35" t="s">
        <v>124</v>
      </c>
      <c r="B14" s="35"/>
      <c r="C14" s="35" t="s">
        <v>1509</v>
      </c>
      <c r="D14" s="123"/>
      <c r="E14" s="123"/>
      <c r="F14" s="123"/>
      <c r="G14" s="123"/>
      <c r="H14" s="400"/>
    </row>
    <row r="15" spans="1:8" ht="18.75" customHeight="1" x14ac:dyDescent="0.25">
      <c r="A15" s="23" t="s">
        <v>126</v>
      </c>
      <c r="B15" s="401">
        <v>10</v>
      </c>
      <c r="C15" s="23" t="s">
        <v>62</v>
      </c>
      <c r="D15" s="24"/>
      <c r="E15" s="24"/>
      <c r="F15" s="24"/>
      <c r="G15" s="24"/>
      <c r="H15" s="25">
        <f t="shared" ref="H15:H22" si="0">SUM(D15:G15)</f>
        <v>0</v>
      </c>
    </row>
    <row r="16" spans="1:8" ht="18.75" customHeight="1" x14ac:dyDescent="0.25">
      <c r="A16" s="23" t="s">
        <v>127</v>
      </c>
      <c r="B16" s="401">
        <v>20</v>
      </c>
      <c r="C16" s="23" t="s">
        <v>41</v>
      </c>
      <c r="D16" s="24"/>
      <c r="E16" s="24"/>
      <c r="F16" s="24"/>
      <c r="G16" s="24"/>
      <c r="H16" s="25">
        <f t="shared" si="0"/>
        <v>0</v>
      </c>
    </row>
    <row r="17" spans="1:8" ht="18.75" customHeight="1" x14ac:dyDescent="0.25">
      <c r="A17" s="23" t="s">
        <v>128</v>
      </c>
      <c r="B17" s="401">
        <v>30</v>
      </c>
      <c r="C17" s="23" t="s">
        <v>51</v>
      </c>
      <c r="D17" s="24"/>
      <c r="E17" s="24"/>
      <c r="F17" s="24"/>
      <c r="G17" s="24"/>
      <c r="H17" s="25">
        <f t="shared" si="0"/>
        <v>0</v>
      </c>
    </row>
    <row r="18" spans="1:8" ht="18.75" customHeight="1" x14ac:dyDescent="0.25">
      <c r="A18" s="23" t="s">
        <v>129</v>
      </c>
      <c r="B18" s="401">
        <v>40</v>
      </c>
      <c r="C18" s="23" t="s">
        <v>53</v>
      </c>
      <c r="D18" s="24"/>
      <c r="E18" s="24"/>
      <c r="F18" s="24"/>
      <c r="G18" s="24"/>
      <c r="H18" s="25">
        <f t="shared" si="0"/>
        <v>0</v>
      </c>
    </row>
    <row r="19" spans="1:8" ht="18.75" customHeight="1" x14ac:dyDescent="0.25">
      <c r="A19" s="23" t="s">
        <v>130</v>
      </c>
      <c r="B19" s="401">
        <v>50</v>
      </c>
      <c r="C19" s="23" t="s">
        <v>55</v>
      </c>
      <c r="D19" s="24"/>
      <c r="E19" s="24"/>
      <c r="F19" s="24"/>
      <c r="G19" s="24"/>
      <c r="H19" s="25">
        <f t="shared" si="0"/>
        <v>0</v>
      </c>
    </row>
    <row r="20" spans="1:8" ht="18.75" customHeight="1" x14ac:dyDescent="0.25">
      <c r="A20" s="23" t="s">
        <v>131</v>
      </c>
      <c r="B20" s="401">
        <v>60</v>
      </c>
      <c r="C20" s="23" t="s">
        <v>132</v>
      </c>
      <c r="D20" s="24"/>
      <c r="E20" s="24"/>
      <c r="F20" s="24"/>
      <c r="G20" s="24"/>
      <c r="H20" s="25">
        <f t="shared" si="0"/>
        <v>0</v>
      </c>
    </row>
    <row r="21" spans="1:8" ht="18.75" customHeight="1" x14ac:dyDescent="0.25">
      <c r="A21" s="23" t="s">
        <v>133</v>
      </c>
      <c r="B21" s="401">
        <v>70</v>
      </c>
      <c r="C21" s="23" t="s">
        <v>134</v>
      </c>
      <c r="D21" s="24"/>
      <c r="E21" s="24"/>
      <c r="F21" s="24"/>
      <c r="G21" s="24"/>
      <c r="H21" s="25">
        <f t="shared" si="0"/>
        <v>0</v>
      </c>
    </row>
    <row r="22" spans="1:8" ht="18.75" customHeight="1" x14ac:dyDescent="0.25">
      <c r="A22" s="23" t="s">
        <v>124</v>
      </c>
      <c r="B22" s="401">
        <v>80</v>
      </c>
      <c r="C22" s="402" t="s">
        <v>1510</v>
      </c>
      <c r="D22" s="25">
        <f>SUM(D14:D21)</f>
        <v>0</v>
      </c>
      <c r="E22" s="25">
        <f>SUM(E14:E21)</f>
        <v>0</v>
      </c>
      <c r="F22" s="25">
        <f>SUM(F14:F21)</f>
        <v>0</v>
      </c>
      <c r="G22" s="25">
        <f>SUM(G14:G21)</f>
        <v>0</v>
      </c>
      <c r="H22" s="28">
        <f t="shared" si="0"/>
        <v>0</v>
      </c>
    </row>
    <row r="23" spans="1:8" ht="18.75" customHeight="1" x14ac:dyDescent="0.25">
      <c r="A23" s="35" t="s">
        <v>136</v>
      </c>
      <c r="B23" s="403"/>
      <c r="C23" s="35" t="s">
        <v>137</v>
      </c>
      <c r="D23" s="632"/>
      <c r="E23" s="633"/>
      <c r="F23" s="633"/>
      <c r="G23" s="633"/>
      <c r="H23" s="856"/>
    </row>
    <row r="24" spans="1:8" ht="18.75" customHeight="1" x14ac:dyDescent="0.25">
      <c r="A24" s="41" t="s">
        <v>138</v>
      </c>
      <c r="B24" s="404">
        <v>90</v>
      </c>
      <c r="C24" s="23" t="s">
        <v>62</v>
      </c>
      <c r="D24" s="24"/>
      <c r="E24" s="24"/>
      <c r="F24" s="24"/>
      <c r="G24" s="24"/>
      <c r="H24" s="25">
        <f t="shared" ref="H24:H31" si="1">SUM(D24:G24)</f>
        <v>0</v>
      </c>
    </row>
    <row r="25" spans="1:8" ht="18.75" customHeight="1" x14ac:dyDescent="0.25">
      <c r="A25" s="41" t="s">
        <v>139</v>
      </c>
      <c r="B25" s="404">
        <v>100</v>
      </c>
      <c r="C25" s="23" t="s">
        <v>41</v>
      </c>
      <c r="D25" s="24"/>
      <c r="E25" s="24"/>
      <c r="F25" s="24"/>
      <c r="G25" s="24"/>
      <c r="H25" s="25">
        <f t="shared" si="1"/>
        <v>0</v>
      </c>
    </row>
    <row r="26" spans="1:8" ht="18.75" customHeight="1" x14ac:dyDescent="0.25">
      <c r="A26" s="41" t="s">
        <v>140</v>
      </c>
      <c r="B26" s="404">
        <v>110</v>
      </c>
      <c r="C26" s="23" t="s">
        <v>51</v>
      </c>
      <c r="D26" s="24"/>
      <c r="E26" s="24"/>
      <c r="F26" s="24"/>
      <c r="G26" s="24"/>
      <c r="H26" s="25">
        <f t="shared" si="1"/>
        <v>0</v>
      </c>
    </row>
    <row r="27" spans="1:8" ht="18.75" customHeight="1" x14ac:dyDescent="0.25">
      <c r="A27" s="41" t="s">
        <v>141</v>
      </c>
      <c r="B27" s="404">
        <v>120</v>
      </c>
      <c r="C27" s="23" t="s">
        <v>53</v>
      </c>
      <c r="D27" s="24"/>
      <c r="E27" s="24"/>
      <c r="F27" s="24"/>
      <c r="G27" s="24"/>
      <c r="H27" s="25">
        <f t="shared" si="1"/>
        <v>0</v>
      </c>
    </row>
    <row r="28" spans="1:8" ht="18.75" customHeight="1" x14ac:dyDescent="0.25">
      <c r="A28" s="41" t="s">
        <v>142</v>
      </c>
      <c r="B28" s="404">
        <v>130</v>
      </c>
      <c r="C28" s="23" t="s">
        <v>55</v>
      </c>
      <c r="D28" s="24"/>
      <c r="E28" s="24"/>
      <c r="F28" s="24"/>
      <c r="G28" s="24"/>
      <c r="H28" s="25">
        <f t="shared" si="1"/>
        <v>0</v>
      </c>
    </row>
    <row r="29" spans="1:8" ht="18.75" customHeight="1" x14ac:dyDescent="0.25">
      <c r="A29" s="41" t="s">
        <v>143</v>
      </c>
      <c r="B29" s="404">
        <v>140</v>
      </c>
      <c r="C29" s="23" t="s">
        <v>132</v>
      </c>
      <c r="D29" s="24"/>
      <c r="E29" s="24"/>
      <c r="F29" s="24"/>
      <c r="G29" s="24"/>
      <c r="H29" s="25">
        <f t="shared" si="1"/>
        <v>0</v>
      </c>
    </row>
    <row r="30" spans="1:8" ht="18.75" customHeight="1" x14ac:dyDescent="0.25">
      <c r="A30" s="41" t="s">
        <v>144</v>
      </c>
      <c r="B30" s="404">
        <v>150</v>
      </c>
      <c r="C30" s="23" t="s">
        <v>134</v>
      </c>
      <c r="D30" s="24"/>
      <c r="E30" s="24"/>
      <c r="F30" s="24"/>
      <c r="G30" s="24"/>
      <c r="H30" s="25">
        <f t="shared" si="1"/>
        <v>0</v>
      </c>
    </row>
    <row r="31" spans="1:8" ht="18.75" customHeight="1" x14ac:dyDescent="0.25">
      <c r="A31" s="23" t="s">
        <v>136</v>
      </c>
      <c r="B31" s="405"/>
      <c r="C31" s="406" t="s">
        <v>1511</v>
      </c>
      <c r="D31" s="25">
        <f>SUM(D24:D30)</f>
        <v>0</v>
      </c>
      <c r="E31" s="25">
        <f>SUM(E24:E30)</f>
        <v>0</v>
      </c>
      <c r="F31" s="25">
        <f>SUM(F24:F30)</f>
        <v>0</v>
      </c>
      <c r="G31" s="25">
        <f>SUM(G24:G30)</f>
        <v>0</v>
      </c>
      <c r="H31" s="28">
        <f t="shared" si="1"/>
        <v>0</v>
      </c>
    </row>
    <row r="32" spans="1:8" ht="18.75" customHeight="1" x14ac:dyDescent="0.25">
      <c r="A32" s="35" t="s">
        <v>1512</v>
      </c>
      <c r="B32" s="407">
        <v>160</v>
      </c>
      <c r="C32" s="35" t="s">
        <v>147</v>
      </c>
      <c r="D32" s="632"/>
      <c r="E32" s="633"/>
      <c r="F32" s="633"/>
      <c r="G32" s="633"/>
      <c r="H32" s="856"/>
    </row>
    <row r="33" spans="1:8" ht="18.75" customHeight="1" x14ac:dyDescent="0.25">
      <c r="A33" s="41" t="s">
        <v>148</v>
      </c>
      <c r="B33" s="404">
        <v>170</v>
      </c>
      <c r="C33" s="23" t="s">
        <v>1513</v>
      </c>
      <c r="D33" s="24"/>
      <c r="E33" s="24"/>
      <c r="F33" s="24"/>
      <c r="G33" s="24"/>
      <c r="H33" s="25">
        <f t="shared" ref="H33:H47" si="2">SUM(D33:G33)</f>
        <v>0</v>
      </c>
    </row>
    <row r="34" spans="1:8" ht="18.75" customHeight="1" x14ac:dyDescent="0.25">
      <c r="A34" s="41" t="s">
        <v>1514</v>
      </c>
      <c r="B34" s="404">
        <v>180</v>
      </c>
      <c r="C34" s="23" t="s">
        <v>1515</v>
      </c>
      <c r="D34" s="24"/>
      <c r="E34" s="24"/>
      <c r="F34" s="24"/>
      <c r="G34" s="24"/>
      <c r="H34" s="25">
        <f t="shared" si="2"/>
        <v>0</v>
      </c>
    </row>
    <row r="35" spans="1:8" ht="18.75" customHeight="1" x14ac:dyDescent="0.25">
      <c r="A35" s="41" t="s">
        <v>149</v>
      </c>
      <c r="B35" s="404">
        <v>190</v>
      </c>
      <c r="C35" s="23" t="s">
        <v>1516</v>
      </c>
      <c r="D35" s="24"/>
      <c r="E35" s="24"/>
      <c r="F35" s="24"/>
      <c r="G35" s="24"/>
      <c r="H35" s="25">
        <f t="shared" si="2"/>
        <v>0</v>
      </c>
    </row>
    <row r="36" spans="1:8" ht="18.75" customHeight="1" x14ac:dyDescent="0.25">
      <c r="A36" s="41" t="s">
        <v>1517</v>
      </c>
      <c r="B36" s="404">
        <v>200</v>
      </c>
      <c r="C36" s="23" t="s">
        <v>1518</v>
      </c>
      <c r="D36" s="24"/>
      <c r="E36" s="24"/>
      <c r="F36" s="24"/>
      <c r="G36" s="24"/>
      <c r="H36" s="25">
        <f t="shared" si="2"/>
        <v>0</v>
      </c>
    </row>
    <row r="37" spans="1:8" ht="18.75" customHeight="1" x14ac:dyDescent="0.25">
      <c r="A37" s="41" t="s">
        <v>150</v>
      </c>
      <c r="B37" s="404">
        <v>210</v>
      </c>
      <c r="C37" s="23" t="s">
        <v>1519</v>
      </c>
      <c r="D37" s="24"/>
      <c r="E37" s="24"/>
      <c r="F37" s="24"/>
      <c r="G37" s="24"/>
      <c r="H37" s="25">
        <f t="shared" si="2"/>
        <v>0</v>
      </c>
    </row>
    <row r="38" spans="1:8" ht="18.75" customHeight="1" x14ac:dyDescent="0.25">
      <c r="A38" s="41" t="s">
        <v>1520</v>
      </c>
      <c r="B38" s="404">
        <v>220</v>
      </c>
      <c r="C38" s="23" t="s">
        <v>1521</v>
      </c>
      <c r="D38" s="24"/>
      <c r="E38" s="24"/>
      <c r="F38" s="24"/>
      <c r="G38" s="24"/>
      <c r="H38" s="25">
        <f t="shared" si="2"/>
        <v>0</v>
      </c>
    </row>
    <row r="39" spans="1:8" ht="18.75" customHeight="1" x14ac:dyDescent="0.25">
      <c r="A39" s="41" t="s">
        <v>151</v>
      </c>
      <c r="B39" s="404">
        <v>230</v>
      </c>
      <c r="C39" s="23" t="s">
        <v>1522</v>
      </c>
      <c r="D39" s="24"/>
      <c r="E39" s="24"/>
      <c r="F39" s="24"/>
      <c r="G39" s="24"/>
      <c r="H39" s="25">
        <f t="shared" si="2"/>
        <v>0</v>
      </c>
    </row>
    <row r="40" spans="1:8" ht="18.75" customHeight="1" x14ac:dyDescent="0.25">
      <c r="A40" s="41" t="s">
        <v>1523</v>
      </c>
      <c r="B40" s="404">
        <v>240</v>
      </c>
      <c r="C40" s="23" t="s">
        <v>1524</v>
      </c>
      <c r="D40" s="24"/>
      <c r="E40" s="24"/>
      <c r="F40" s="24"/>
      <c r="G40" s="24"/>
      <c r="H40" s="25">
        <f t="shared" si="2"/>
        <v>0</v>
      </c>
    </row>
    <row r="41" spans="1:8" ht="18.75" customHeight="1" x14ac:dyDescent="0.25">
      <c r="A41" s="41" t="s">
        <v>152</v>
      </c>
      <c r="B41" s="404">
        <v>250</v>
      </c>
      <c r="C41" s="23" t="s">
        <v>1525</v>
      </c>
      <c r="D41" s="24"/>
      <c r="E41" s="24"/>
      <c r="F41" s="24"/>
      <c r="G41" s="24"/>
      <c r="H41" s="25">
        <f t="shared" si="2"/>
        <v>0</v>
      </c>
    </row>
    <row r="42" spans="1:8" ht="18.75" customHeight="1" x14ac:dyDescent="0.25">
      <c r="A42" s="41" t="s">
        <v>1526</v>
      </c>
      <c r="B42" s="404">
        <v>260</v>
      </c>
      <c r="C42" s="23" t="s">
        <v>1527</v>
      </c>
      <c r="D42" s="24"/>
      <c r="E42" s="24"/>
      <c r="F42" s="24"/>
      <c r="G42" s="24"/>
      <c r="H42" s="25">
        <f t="shared" si="2"/>
        <v>0</v>
      </c>
    </row>
    <row r="43" spans="1:8" ht="18.75" customHeight="1" x14ac:dyDescent="0.25">
      <c r="A43" s="41" t="s">
        <v>153</v>
      </c>
      <c r="B43" s="404">
        <v>270</v>
      </c>
      <c r="C43" s="23" t="s">
        <v>1528</v>
      </c>
      <c r="D43" s="24"/>
      <c r="E43" s="24"/>
      <c r="F43" s="24"/>
      <c r="G43" s="24"/>
      <c r="H43" s="25">
        <f t="shared" si="2"/>
        <v>0</v>
      </c>
    </row>
    <row r="44" spans="1:8" ht="18.75" customHeight="1" x14ac:dyDescent="0.25">
      <c r="A44" s="41" t="s">
        <v>1529</v>
      </c>
      <c r="B44" s="404">
        <v>280</v>
      </c>
      <c r="C44" s="23" t="s">
        <v>1530</v>
      </c>
      <c r="D44" s="24"/>
      <c r="E44" s="24"/>
      <c r="F44" s="24"/>
      <c r="G44" s="24"/>
      <c r="H44" s="25">
        <f t="shared" si="2"/>
        <v>0</v>
      </c>
    </row>
    <row r="45" spans="1:8" ht="18.75" customHeight="1" x14ac:dyDescent="0.25">
      <c r="A45" s="41" t="s">
        <v>154</v>
      </c>
      <c r="B45" s="404">
        <v>290</v>
      </c>
      <c r="C45" s="23" t="s">
        <v>1531</v>
      </c>
      <c r="D45" s="24"/>
      <c r="E45" s="24"/>
      <c r="F45" s="24"/>
      <c r="G45" s="24"/>
      <c r="H45" s="25">
        <f t="shared" si="2"/>
        <v>0</v>
      </c>
    </row>
    <row r="46" spans="1:8" ht="18.75" customHeight="1" x14ac:dyDescent="0.25">
      <c r="A46" s="41" t="s">
        <v>1532</v>
      </c>
      <c r="B46" s="404">
        <v>300</v>
      </c>
      <c r="C46" s="23" t="s">
        <v>1533</v>
      </c>
      <c r="D46" s="24"/>
      <c r="E46" s="24"/>
      <c r="F46" s="24"/>
      <c r="G46" s="24"/>
      <c r="H46" s="25">
        <f t="shared" si="2"/>
        <v>0</v>
      </c>
    </row>
    <row r="47" spans="1:8" ht="18.75" customHeight="1" x14ac:dyDescent="0.25">
      <c r="A47" s="23" t="s">
        <v>1512</v>
      </c>
      <c r="B47" s="404">
        <v>310</v>
      </c>
      <c r="C47" s="406" t="s">
        <v>155</v>
      </c>
      <c r="D47" s="25">
        <f>SUM(D33:D46)</f>
        <v>0</v>
      </c>
      <c r="E47" s="25">
        <f>SUM(E33:E46)</f>
        <v>0</v>
      </c>
      <c r="F47" s="25">
        <f>SUM(F33:F46)</f>
        <v>0</v>
      </c>
      <c r="G47" s="25">
        <f>SUM(G33:G46)</f>
        <v>0</v>
      </c>
      <c r="H47" s="28">
        <f t="shared" si="2"/>
        <v>0</v>
      </c>
    </row>
    <row r="48" spans="1:8" ht="18.75" customHeight="1" x14ac:dyDescent="0.25">
      <c r="A48" s="35" t="s">
        <v>1534</v>
      </c>
      <c r="B48" s="35"/>
      <c r="C48" s="35" t="s">
        <v>157</v>
      </c>
      <c r="D48" s="632"/>
      <c r="E48" s="633"/>
      <c r="F48" s="633"/>
      <c r="G48" s="633"/>
      <c r="H48" s="627"/>
    </row>
    <row r="49" spans="1:8" ht="18.75" customHeight="1" x14ac:dyDescent="0.25">
      <c r="A49" s="41" t="s">
        <v>158</v>
      </c>
      <c r="B49" s="404">
        <v>320</v>
      </c>
      <c r="C49" s="23" t="s">
        <v>62</v>
      </c>
      <c r="D49" s="24"/>
      <c r="E49" s="24"/>
      <c r="F49" s="24"/>
      <c r="G49" s="24"/>
      <c r="H49" s="25">
        <f t="shared" ref="H49:H55" si="3">SUM(D49:G49)</f>
        <v>0</v>
      </c>
    </row>
    <row r="50" spans="1:8" ht="18.75" customHeight="1" x14ac:dyDescent="0.25">
      <c r="A50" s="41" t="s">
        <v>159</v>
      </c>
      <c r="B50" s="404">
        <v>330</v>
      </c>
      <c r="C50" s="23" t="s">
        <v>41</v>
      </c>
      <c r="D50" s="24"/>
      <c r="E50" s="24"/>
      <c r="F50" s="24"/>
      <c r="G50" s="24"/>
      <c r="H50" s="25">
        <f t="shared" si="3"/>
        <v>0</v>
      </c>
    </row>
    <row r="51" spans="1:8" ht="18.75" customHeight="1" x14ac:dyDescent="0.25">
      <c r="A51" s="41" t="s">
        <v>160</v>
      </c>
      <c r="B51" s="404">
        <v>340</v>
      </c>
      <c r="C51" s="23" t="s">
        <v>51</v>
      </c>
      <c r="D51" s="24"/>
      <c r="E51" s="24"/>
      <c r="F51" s="24"/>
      <c r="G51" s="24"/>
      <c r="H51" s="25">
        <f t="shared" si="3"/>
        <v>0</v>
      </c>
    </row>
    <row r="52" spans="1:8" ht="18.75" customHeight="1" x14ac:dyDescent="0.25">
      <c r="A52" s="41" t="s">
        <v>161</v>
      </c>
      <c r="B52" s="404">
        <v>350</v>
      </c>
      <c r="C52" s="23" t="s">
        <v>53</v>
      </c>
      <c r="D52" s="24"/>
      <c r="E52" s="24"/>
      <c r="F52" s="24"/>
      <c r="G52" s="24"/>
      <c r="H52" s="25">
        <f t="shared" si="3"/>
        <v>0</v>
      </c>
    </row>
    <row r="53" spans="1:8" ht="18.75" customHeight="1" x14ac:dyDescent="0.25">
      <c r="A53" s="41" t="s">
        <v>162</v>
      </c>
      <c r="B53" s="404">
        <v>360</v>
      </c>
      <c r="C53" s="23" t="s">
        <v>55</v>
      </c>
      <c r="D53" s="24"/>
      <c r="E53" s="24"/>
      <c r="F53" s="24"/>
      <c r="G53" s="24"/>
      <c r="H53" s="25">
        <f t="shared" si="3"/>
        <v>0</v>
      </c>
    </row>
    <row r="54" spans="1:8" ht="18.75" customHeight="1" x14ac:dyDescent="0.25">
      <c r="A54" s="41" t="s">
        <v>163</v>
      </c>
      <c r="B54" s="404">
        <v>370</v>
      </c>
      <c r="C54" s="23" t="s">
        <v>132</v>
      </c>
      <c r="D54" s="24"/>
      <c r="E54" s="24"/>
      <c r="F54" s="24"/>
      <c r="G54" s="24"/>
      <c r="H54" s="25">
        <f t="shared" si="3"/>
        <v>0</v>
      </c>
    </row>
    <row r="55" spans="1:8" ht="18.75" customHeight="1" x14ac:dyDescent="0.25">
      <c r="A55" s="41" t="s">
        <v>164</v>
      </c>
      <c r="B55" s="404">
        <v>380</v>
      </c>
      <c r="C55" s="23" t="s">
        <v>134</v>
      </c>
      <c r="D55" s="24"/>
      <c r="E55" s="24"/>
      <c r="F55" s="24"/>
      <c r="G55" s="24"/>
      <c r="H55" s="25">
        <f t="shared" si="3"/>
        <v>0</v>
      </c>
    </row>
    <row r="56" spans="1:8" ht="18.75" customHeight="1" x14ac:dyDescent="0.25">
      <c r="A56" s="23" t="s">
        <v>1534</v>
      </c>
      <c r="B56" s="404">
        <v>390</v>
      </c>
      <c r="C56" s="406" t="s">
        <v>1535</v>
      </c>
      <c r="D56" s="25">
        <f>SUM(D49:D55)</f>
        <v>0</v>
      </c>
      <c r="E56" s="25">
        <f>SUM(E49:E55)</f>
        <v>0</v>
      </c>
      <c r="F56" s="25">
        <f>SUM(F49:F55)</f>
        <v>0</v>
      </c>
      <c r="G56" s="25">
        <f>SUM(G49:G55)</f>
        <v>0</v>
      </c>
      <c r="H56" s="28">
        <f>SUM(H49:H55)</f>
        <v>0</v>
      </c>
    </row>
    <row r="57" spans="1:8" ht="18.75" customHeight="1" x14ac:dyDescent="0.25">
      <c r="A57" s="35" t="s">
        <v>1536</v>
      </c>
      <c r="B57" s="403"/>
      <c r="C57" s="35" t="s">
        <v>167</v>
      </c>
      <c r="D57" s="632"/>
      <c r="E57" s="633"/>
      <c r="F57" s="633"/>
      <c r="G57" s="633"/>
      <c r="H57" s="627"/>
    </row>
    <row r="58" spans="1:8" ht="18.75" customHeight="1" x14ac:dyDescent="0.25">
      <c r="A58" s="41" t="s">
        <v>168</v>
      </c>
      <c r="B58" s="404">
        <v>400</v>
      </c>
      <c r="C58" s="23" t="s">
        <v>62</v>
      </c>
      <c r="D58" s="24"/>
      <c r="E58" s="24"/>
      <c r="F58" s="24"/>
      <c r="G58" s="24"/>
      <c r="H58" s="25">
        <f t="shared" ref="H58:H64" si="4">SUM(D58:G58)</f>
        <v>0</v>
      </c>
    </row>
    <row r="59" spans="1:8" ht="18.75" customHeight="1" x14ac:dyDescent="0.25">
      <c r="A59" s="41" t="s">
        <v>169</v>
      </c>
      <c r="B59" s="404">
        <v>410</v>
      </c>
      <c r="C59" s="23" t="s">
        <v>41</v>
      </c>
      <c r="D59" s="24"/>
      <c r="E59" s="24"/>
      <c r="F59" s="24"/>
      <c r="G59" s="24"/>
      <c r="H59" s="25">
        <f t="shared" si="4"/>
        <v>0</v>
      </c>
    </row>
    <row r="60" spans="1:8" ht="18.75" customHeight="1" x14ac:dyDescent="0.25">
      <c r="A60" s="41" t="s">
        <v>170</v>
      </c>
      <c r="B60" s="404">
        <v>420</v>
      </c>
      <c r="C60" s="23" t="s">
        <v>51</v>
      </c>
      <c r="D60" s="24"/>
      <c r="E60" s="24"/>
      <c r="F60" s="24"/>
      <c r="G60" s="24"/>
      <c r="H60" s="25">
        <f t="shared" si="4"/>
        <v>0</v>
      </c>
    </row>
    <row r="61" spans="1:8" ht="18.75" customHeight="1" x14ac:dyDescent="0.25">
      <c r="A61" s="41" t="s">
        <v>171</v>
      </c>
      <c r="B61" s="404">
        <v>430</v>
      </c>
      <c r="C61" s="23" t="s">
        <v>53</v>
      </c>
      <c r="D61" s="24"/>
      <c r="E61" s="24"/>
      <c r="F61" s="24"/>
      <c r="G61" s="24"/>
      <c r="H61" s="25">
        <f t="shared" si="4"/>
        <v>0</v>
      </c>
    </row>
    <row r="62" spans="1:8" ht="18.75" customHeight="1" x14ac:dyDescent="0.25">
      <c r="A62" s="41" t="s">
        <v>172</v>
      </c>
      <c r="B62" s="404">
        <v>440</v>
      </c>
      <c r="C62" s="23" t="s">
        <v>55</v>
      </c>
      <c r="D62" s="24"/>
      <c r="E62" s="24"/>
      <c r="F62" s="24"/>
      <c r="G62" s="24"/>
      <c r="H62" s="25">
        <f t="shared" si="4"/>
        <v>0</v>
      </c>
    </row>
    <row r="63" spans="1:8" ht="18.75" customHeight="1" x14ac:dyDescent="0.25">
      <c r="A63" s="41" t="s">
        <v>173</v>
      </c>
      <c r="B63" s="404">
        <v>450</v>
      </c>
      <c r="C63" s="23" t="s">
        <v>132</v>
      </c>
      <c r="D63" s="24"/>
      <c r="E63" s="24"/>
      <c r="F63" s="24"/>
      <c r="G63" s="24"/>
      <c r="H63" s="25">
        <f t="shared" si="4"/>
        <v>0</v>
      </c>
    </row>
    <row r="64" spans="1:8" ht="18.75" customHeight="1" x14ac:dyDescent="0.25">
      <c r="A64" s="41" t="s">
        <v>174</v>
      </c>
      <c r="B64" s="404">
        <v>460</v>
      </c>
      <c r="C64" s="23" t="s">
        <v>134</v>
      </c>
      <c r="D64" s="24"/>
      <c r="E64" s="24"/>
      <c r="F64" s="24"/>
      <c r="G64" s="24"/>
      <c r="H64" s="25">
        <f t="shared" si="4"/>
        <v>0</v>
      </c>
    </row>
    <row r="65" spans="1:8" ht="18.75" customHeight="1" x14ac:dyDescent="0.25">
      <c r="A65" s="23" t="s">
        <v>1536</v>
      </c>
      <c r="B65" s="404">
        <v>470</v>
      </c>
      <c r="C65" s="406" t="s">
        <v>1537</v>
      </c>
      <c r="D65" s="25">
        <f>SUM(D58:D64)</f>
        <v>0</v>
      </c>
      <c r="E65" s="25">
        <f>SUM(E58:E64)</f>
        <v>0</v>
      </c>
      <c r="F65" s="25">
        <f>SUM(F58:F64)</f>
        <v>0</v>
      </c>
      <c r="G65" s="25">
        <f>SUM(G58:G64)</f>
        <v>0</v>
      </c>
      <c r="H65" s="25">
        <f>SUM(H58:H64)</f>
        <v>0</v>
      </c>
    </row>
    <row r="66" spans="1:8" ht="25.5" customHeight="1" x14ac:dyDescent="0.25">
      <c r="A66" s="408"/>
      <c r="B66" s="409">
        <v>480</v>
      </c>
      <c r="C66" s="62" t="s">
        <v>1538</v>
      </c>
      <c r="D66" s="28">
        <f>D31+D47+D56+D65+D22</f>
        <v>0</v>
      </c>
      <c r="E66" s="28">
        <f>E31+E47+E56+E65+E22</f>
        <v>0</v>
      </c>
      <c r="F66" s="28">
        <f>F31+F47+F56+F65+F22</f>
        <v>0</v>
      </c>
      <c r="G66" s="28">
        <f>G31+G47+G56+G65+G22</f>
        <v>0</v>
      </c>
      <c r="H66" s="28">
        <f>SUM(D66:G66)</f>
        <v>0</v>
      </c>
    </row>
  </sheetData>
  <mergeCells count="13">
    <mergeCell ref="D57:H57"/>
    <mergeCell ref="D8:E8"/>
    <mergeCell ref="F7:H7"/>
    <mergeCell ref="B10:C12"/>
    <mergeCell ref="D23:H23"/>
    <mergeCell ref="D32:H32"/>
    <mergeCell ref="D48:H48"/>
    <mergeCell ref="A10:A12"/>
    <mergeCell ref="D10:G10"/>
    <mergeCell ref="H10:H12"/>
    <mergeCell ref="D11:G11"/>
    <mergeCell ref="F8:H8"/>
    <mergeCell ref="F9:H9"/>
  </mergeCells>
  <dataValidations count="1">
    <dataValidation type="list" allowBlank="1" showInputMessage="1" showErrorMessage="1" sqref="H14 H32 H23" xr:uid="{00000000-0002-0000-2100-000000000000}">
      <formula1>"YES,NO"</formula1>
    </dataValidation>
  </dataValidations>
  <pageMargins left="0.21875" right="0.21875" top="0.5" bottom="0.38541666666666669" header="0.29166666666666669" footer="0.29166666666666669"/>
  <pageSetup orientation="portrait" useFirstPageNumber="1"/>
  <headerFooter>
    <oddHeader>&amp;L&amp;"Aptos"&amp;10&amp;K7FAA39 | DNB PUBLIC |&amp;1#_x000D_</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ADD8E6"/>
  </sheetPr>
  <dimension ref="A1:F29"/>
  <sheetViews>
    <sheetView workbookViewId="0">
      <selection activeCell="F9" sqref="F9"/>
    </sheetView>
  </sheetViews>
  <sheetFormatPr defaultColWidth="9.08984375" defaultRowHeight="12.75" customHeight="1" x14ac:dyDescent="0.25"/>
  <cols>
    <col min="1" max="1" width="7" style="54" customWidth="1"/>
    <col min="2" max="3" width="12.7265625" style="54" customWidth="1"/>
    <col min="4" max="4" width="17.453125" style="54" customWidth="1"/>
    <col min="5" max="5" width="27.453125" style="54" customWidth="1"/>
    <col min="6" max="6" width="46" style="54" customWidth="1"/>
    <col min="7" max="7" width="9.08984375" style="1" customWidth="1"/>
    <col min="8" max="16384" width="9.08984375" style="1"/>
  </cols>
  <sheetData>
    <row r="1" spans="1:6" ht="18" customHeight="1" x14ac:dyDescent="0.35">
      <c r="A1" s="5" t="s">
        <v>421</v>
      </c>
      <c r="F1" s="84" t="s">
        <v>1539</v>
      </c>
    </row>
    <row r="2" spans="1:6" ht="15" customHeight="1" x14ac:dyDescent="0.35">
      <c r="A2" s="5"/>
      <c r="F2" s="388"/>
    </row>
    <row r="3" spans="1:6" ht="14.25" customHeight="1" x14ac:dyDescent="0.35">
      <c r="A3" s="5" t="s">
        <v>1</v>
      </c>
      <c r="F3" s="299" t="s">
        <v>1540</v>
      </c>
    </row>
    <row r="4" spans="1:6" ht="14.25" customHeight="1" x14ac:dyDescent="0.3">
      <c r="F4" s="7" t="s">
        <v>2</v>
      </c>
    </row>
    <row r="5" spans="1:6" ht="14.25" customHeight="1" x14ac:dyDescent="0.35">
      <c r="A5" s="5" t="s">
        <v>3</v>
      </c>
      <c r="F5" s="7" t="s">
        <v>1231</v>
      </c>
    </row>
    <row r="6" spans="1:6" ht="18.75" customHeight="1" x14ac:dyDescent="0.25">
      <c r="A6" s="8"/>
      <c r="E6" s="73" t="s">
        <v>5</v>
      </c>
      <c r="F6" s="80"/>
    </row>
    <row r="7" spans="1:6" ht="18.75" customHeight="1" x14ac:dyDescent="0.25">
      <c r="E7" s="73" t="s">
        <v>6</v>
      </c>
      <c r="F7" s="85" t="s">
        <v>7</v>
      </c>
    </row>
    <row r="8" spans="1:6" ht="18.75" customHeight="1" x14ac:dyDescent="0.25">
      <c r="E8" s="73" t="s">
        <v>8</v>
      </c>
      <c r="F8" s="85"/>
    </row>
    <row r="9" spans="1:6" ht="37.5" customHeight="1" x14ac:dyDescent="0.25">
      <c r="A9" s="858" t="s">
        <v>678</v>
      </c>
      <c r="B9" s="736" t="s">
        <v>694</v>
      </c>
      <c r="C9" s="843"/>
      <c r="D9" s="860" t="s">
        <v>1541</v>
      </c>
      <c r="E9" s="860" t="s">
        <v>1542</v>
      </c>
      <c r="F9" s="860" t="s">
        <v>1543</v>
      </c>
    </row>
    <row r="10" spans="1:6" ht="15.75" customHeight="1" x14ac:dyDescent="0.25">
      <c r="A10" s="859"/>
      <c r="B10" s="390" t="s">
        <v>1347</v>
      </c>
      <c r="C10" s="390" t="s">
        <v>1544</v>
      </c>
      <c r="D10" s="847"/>
      <c r="E10" s="847"/>
      <c r="F10" s="859"/>
    </row>
    <row r="11" spans="1:6" ht="15.75" customHeight="1" x14ac:dyDescent="0.25">
      <c r="A11" s="391">
        <v>1</v>
      </c>
      <c r="B11" s="391">
        <v>2</v>
      </c>
      <c r="C11" s="391">
        <v>3</v>
      </c>
      <c r="D11" s="391">
        <v>4</v>
      </c>
      <c r="E11" s="391">
        <v>5</v>
      </c>
      <c r="F11" s="391">
        <v>6</v>
      </c>
    </row>
    <row r="12" spans="1:6" ht="18.75" customHeight="1" x14ac:dyDescent="0.3">
      <c r="A12" s="237" t="s">
        <v>1545</v>
      </c>
      <c r="B12" s="24"/>
      <c r="C12" s="24"/>
      <c r="D12" s="410"/>
      <c r="E12" s="410"/>
      <c r="F12" s="410"/>
    </row>
    <row r="13" spans="1:6" ht="18.75" customHeight="1" x14ac:dyDescent="0.3">
      <c r="A13" s="237" t="s">
        <v>1546</v>
      </c>
      <c r="B13" s="24"/>
      <c r="C13" s="24"/>
      <c r="D13" s="410"/>
      <c r="E13" s="410"/>
      <c r="F13" s="410"/>
    </row>
    <row r="14" spans="1:6" ht="18.75" customHeight="1" x14ac:dyDescent="0.3">
      <c r="A14" s="237" t="s">
        <v>1547</v>
      </c>
      <c r="B14" s="24"/>
      <c r="C14" s="24"/>
      <c r="D14" s="410"/>
      <c r="E14" s="410"/>
      <c r="F14" s="410"/>
    </row>
    <row r="15" spans="1:6" ht="18.75" customHeight="1" x14ac:dyDescent="0.3">
      <c r="A15" s="237" t="s">
        <v>1548</v>
      </c>
      <c r="B15" s="24"/>
      <c r="C15" s="24"/>
      <c r="D15" s="410"/>
      <c r="E15" s="410"/>
      <c r="F15" s="410"/>
    </row>
    <row r="16" spans="1:6" ht="18.75" customHeight="1" x14ac:dyDescent="0.3">
      <c r="A16" s="237" t="s">
        <v>1549</v>
      </c>
      <c r="B16" s="24"/>
      <c r="C16" s="24"/>
      <c r="D16" s="410"/>
      <c r="E16" s="410"/>
      <c r="F16" s="410"/>
    </row>
    <row r="17" spans="1:6" ht="18.75" customHeight="1" x14ac:dyDescent="0.3">
      <c r="A17" s="237" t="s">
        <v>1550</v>
      </c>
      <c r="B17" s="24"/>
      <c r="C17" s="24"/>
      <c r="D17" s="410"/>
      <c r="E17" s="410"/>
      <c r="F17" s="410"/>
    </row>
    <row r="18" spans="1:6" ht="18.75" customHeight="1" x14ac:dyDescent="0.3">
      <c r="A18" s="237" t="s">
        <v>1551</v>
      </c>
      <c r="B18" s="24"/>
      <c r="C18" s="24"/>
      <c r="D18" s="410"/>
      <c r="E18" s="410"/>
      <c r="F18" s="410"/>
    </row>
    <row r="19" spans="1:6" ht="18.75" customHeight="1" x14ac:dyDescent="0.3">
      <c r="A19" s="237" t="s">
        <v>1552</v>
      </c>
      <c r="B19" s="24"/>
      <c r="C19" s="24"/>
      <c r="D19" s="410"/>
      <c r="E19" s="410"/>
      <c r="F19" s="410"/>
    </row>
    <row r="20" spans="1:6" ht="18.75" customHeight="1" x14ac:dyDescent="0.3">
      <c r="A20" s="237" t="s">
        <v>1553</v>
      </c>
      <c r="B20" s="24"/>
      <c r="C20" s="24"/>
      <c r="D20" s="410"/>
      <c r="E20" s="410"/>
      <c r="F20" s="410"/>
    </row>
    <row r="21" spans="1:6" ht="18.75" customHeight="1" x14ac:dyDescent="0.3">
      <c r="A21" s="237" t="s">
        <v>1554</v>
      </c>
      <c r="B21" s="24"/>
      <c r="C21" s="24"/>
      <c r="D21" s="410"/>
      <c r="E21" s="410"/>
      <c r="F21" s="410"/>
    </row>
    <row r="22" spans="1:6" ht="18.75" customHeight="1" x14ac:dyDescent="0.3">
      <c r="A22" s="237" t="s">
        <v>1555</v>
      </c>
      <c r="B22" s="24"/>
      <c r="C22" s="24"/>
      <c r="D22" s="410"/>
      <c r="E22" s="410"/>
      <c r="F22" s="410"/>
    </row>
    <row r="23" spans="1:6" ht="18.75" customHeight="1" x14ac:dyDescent="0.3">
      <c r="A23" s="237" t="s">
        <v>1556</v>
      </c>
      <c r="B23" s="24"/>
      <c r="C23" s="24"/>
      <c r="D23" s="410"/>
      <c r="E23" s="410"/>
      <c r="F23" s="410"/>
    </row>
    <row r="24" spans="1:6" ht="18.75" customHeight="1" x14ac:dyDescent="0.3">
      <c r="A24" s="237" t="s">
        <v>1557</v>
      </c>
      <c r="B24" s="24"/>
      <c r="C24" s="24"/>
      <c r="D24" s="410"/>
      <c r="E24" s="410"/>
      <c r="F24" s="410"/>
    </row>
    <row r="25" spans="1:6" ht="18.75" customHeight="1" x14ac:dyDescent="0.3">
      <c r="A25" s="237" t="s">
        <v>1558</v>
      </c>
      <c r="B25" s="24"/>
      <c r="C25" s="24"/>
      <c r="D25" s="410"/>
      <c r="E25" s="410"/>
      <c r="F25" s="410"/>
    </row>
    <row r="26" spans="1:6" ht="18.75" customHeight="1" x14ac:dyDescent="0.3">
      <c r="A26" s="237" t="s">
        <v>1559</v>
      </c>
      <c r="B26" s="24"/>
      <c r="C26" s="24"/>
      <c r="D26" s="410"/>
      <c r="E26" s="410"/>
      <c r="F26" s="410"/>
    </row>
    <row r="27" spans="1:6" ht="18.75" customHeight="1" x14ac:dyDescent="0.3">
      <c r="A27" s="237" t="s">
        <v>1560</v>
      </c>
      <c r="B27" s="24"/>
      <c r="C27" s="24"/>
      <c r="D27" s="410"/>
      <c r="E27" s="410"/>
      <c r="F27" s="410"/>
    </row>
    <row r="28" spans="1:6" ht="18.75" customHeight="1" x14ac:dyDescent="0.3">
      <c r="A28" s="237" t="s">
        <v>1561</v>
      </c>
      <c r="B28" s="24"/>
      <c r="C28" s="24"/>
      <c r="D28" s="410"/>
      <c r="E28" s="410"/>
      <c r="F28" s="410"/>
    </row>
    <row r="29" spans="1:6" ht="18.75" customHeight="1" x14ac:dyDescent="0.3">
      <c r="A29" s="411">
        <v>180</v>
      </c>
      <c r="B29" s="28">
        <f>SUM(B12:B28)</f>
        <v>0</v>
      </c>
      <c r="C29" s="28">
        <f>SUM(C12:C28)</f>
        <v>0</v>
      </c>
      <c r="D29" s="19"/>
      <c r="E29" s="19"/>
      <c r="F29" s="19"/>
    </row>
  </sheetData>
  <mergeCells count="5">
    <mergeCell ref="A9:A10"/>
    <mergeCell ref="D9:D10"/>
    <mergeCell ref="E9:E10"/>
    <mergeCell ref="F9:F10"/>
    <mergeCell ref="B9:C9"/>
  </mergeCells>
  <pageMargins left="0.25" right="0.19791666666666666" top="0.75" bottom="0.75" header="0.29166666666666669" footer="0.29166666666666669"/>
  <pageSetup orientation="portrait" useFirstPageNumber="1"/>
  <headerFooter>
    <oddHeader>&amp;L&amp;"Aptos"&amp;10&amp;K7FAA39 | DNB PUBLIC |&amp;1#_x000D_</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ADD8E6"/>
  </sheetPr>
  <dimension ref="A1:I61"/>
  <sheetViews>
    <sheetView workbookViewId="0">
      <selection activeCell="G8" sqref="G8"/>
    </sheetView>
  </sheetViews>
  <sheetFormatPr defaultColWidth="9.08984375" defaultRowHeight="12.75" customHeight="1" x14ac:dyDescent="0.25"/>
  <cols>
    <col min="1" max="1" width="8.81640625" style="54" customWidth="1"/>
    <col min="2" max="2" width="46.7265625" style="54" customWidth="1"/>
    <col min="3" max="8" width="12.08984375" style="54" customWidth="1"/>
    <col min="9" max="9" width="11.26953125" style="54" customWidth="1"/>
    <col min="10" max="10" width="9.08984375" style="1" customWidth="1"/>
    <col min="11" max="16384" width="9.08984375" style="1"/>
  </cols>
  <sheetData>
    <row r="1" spans="1:9" ht="18" customHeight="1" x14ac:dyDescent="0.35">
      <c r="A1" s="5" t="s">
        <v>421</v>
      </c>
      <c r="I1" s="187" t="s">
        <v>1562</v>
      </c>
    </row>
    <row r="2" spans="1:9" ht="15" customHeight="1" x14ac:dyDescent="0.35">
      <c r="A2" s="5"/>
      <c r="B2" s="3"/>
      <c r="D2" s="3"/>
      <c r="E2" s="3"/>
      <c r="F2" s="3"/>
      <c r="H2" s="3"/>
      <c r="I2" s="188"/>
    </row>
    <row r="3" spans="1:9" ht="14.25" customHeight="1" x14ac:dyDescent="0.35">
      <c r="A3" s="5" t="s">
        <v>1</v>
      </c>
      <c r="B3" s="3"/>
      <c r="C3" s="3"/>
      <c r="D3" s="3"/>
      <c r="E3" s="3"/>
      <c r="F3" s="3"/>
      <c r="I3" s="4" t="s">
        <v>1563</v>
      </c>
    </row>
    <row r="4" spans="1:9" ht="14.25" customHeight="1" x14ac:dyDescent="0.3">
      <c r="B4" s="67"/>
      <c r="C4" s="3"/>
      <c r="D4" s="3"/>
      <c r="E4" s="3"/>
      <c r="F4" s="3"/>
      <c r="I4" s="7" t="s">
        <v>2</v>
      </c>
    </row>
    <row r="5" spans="1:9" ht="14.25" customHeight="1" x14ac:dyDescent="0.35">
      <c r="A5" s="5" t="s">
        <v>3</v>
      </c>
      <c r="B5" s="3"/>
      <c r="C5" s="3"/>
      <c r="D5" s="3"/>
      <c r="E5" s="3"/>
      <c r="F5" s="3"/>
      <c r="I5" s="7" t="s">
        <v>692</v>
      </c>
    </row>
    <row r="6" spans="1:9" ht="18.75" customHeight="1" x14ac:dyDescent="0.25">
      <c r="A6" s="8"/>
      <c r="C6" s="3"/>
      <c r="D6" s="552" t="s">
        <v>5</v>
      </c>
      <c r="E6" s="553"/>
      <c r="F6" s="593"/>
      <c r="G6" s="545"/>
      <c r="H6" s="633"/>
      <c r="I6" s="541"/>
    </row>
    <row r="7" spans="1:9" ht="18.75" customHeight="1" x14ac:dyDescent="0.25">
      <c r="B7" s="3"/>
      <c r="C7" s="3"/>
      <c r="D7" s="560" t="s">
        <v>6</v>
      </c>
      <c r="E7" s="604"/>
      <c r="F7" s="673"/>
      <c r="G7" s="712" t="str">
        <f>""</f>
        <v/>
      </c>
      <c r="H7" s="633"/>
      <c r="I7" s="541"/>
    </row>
    <row r="8" spans="1:9" ht="18.75" customHeight="1" x14ac:dyDescent="0.25">
      <c r="B8" s="3"/>
      <c r="D8" s="560" t="s">
        <v>8</v>
      </c>
      <c r="E8" s="604"/>
      <c r="F8" s="673"/>
      <c r="G8" s="712"/>
      <c r="H8" s="633"/>
      <c r="I8" s="541"/>
    </row>
    <row r="9" spans="1:9" ht="18" customHeight="1" x14ac:dyDescent="0.3">
      <c r="A9" s="167" t="s">
        <v>9</v>
      </c>
      <c r="B9" s="71"/>
      <c r="C9" s="15"/>
      <c r="D9" s="86"/>
      <c r="E9" s="15" t="s">
        <v>1564</v>
      </c>
      <c r="F9" s="86"/>
      <c r="G9" s="86"/>
      <c r="H9" s="86"/>
      <c r="I9" s="86" t="s">
        <v>12</v>
      </c>
    </row>
    <row r="10" spans="1:9" ht="18" customHeight="1" x14ac:dyDescent="0.3">
      <c r="A10" s="167" t="s">
        <v>13</v>
      </c>
      <c r="B10" s="167"/>
      <c r="C10" s="86" t="s">
        <v>1449</v>
      </c>
      <c r="D10" s="86" t="s">
        <v>1450</v>
      </c>
      <c r="E10" s="86" t="s">
        <v>1451</v>
      </c>
      <c r="F10" s="86" t="s">
        <v>1452</v>
      </c>
      <c r="G10" s="86" t="s">
        <v>1453</v>
      </c>
      <c r="H10" s="86" t="s">
        <v>1454</v>
      </c>
      <c r="I10" s="86"/>
    </row>
    <row r="11" spans="1:9" ht="18" customHeight="1" x14ac:dyDescent="0.3">
      <c r="A11" s="167" t="s">
        <v>18</v>
      </c>
      <c r="B11" s="167"/>
      <c r="C11" s="168">
        <v>1</v>
      </c>
      <c r="D11" s="168">
        <v>2</v>
      </c>
      <c r="E11" s="168">
        <v>3</v>
      </c>
      <c r="F11" s="168">
        <v>4</v>
      </c>
      <c r="G11" s="168">
        <v>5</v>
      </c>
      <c r="H11" s="168">
        <v>6</v>
      </c>
      <c r="I11" s="412">
        <v>7</v>
      </c>
    </row>
    <row r="12" spans="1:9" ht="18" customHeight="1" x14ac:dyDescent="0.3">
      <c r="A12" s="40" t="s">
        <v>25</v>
      </c>
      <c r="B12" s="20" t="s">
        <v>26</v>
      </c>
      <c r="C12" s="130">
        <f>'SS21 Gross to Net Report'!O18+'SS21 Gross to Net Report'!P18+'SS21 Gross to Net Report'!Q18+'SS21 Gross to Net Report'!R18</f>
        <v>0</v>
      </c>
      <c r="D12" s="290"/>
      <c r="E12" s="290"/>
      <c r="F12" s="290"/>
      <c r="G12" s="290"/>
      <c r="H12" s="290"/>
      <c r="I12" s="130">
        <f>C12</f>
        <v>0</v>
      </c>
    </row>
    <row r="13" spans="1:9" ht="18" customHeight="1" x14ac:dyDescent="0.3">
      <c r="A13" s="40" t="s">
        <v>38</v>
      </c>
      <c r="B13" s="26" t="s">
        <v>39</v>
      </c>
      <c r="C13" s="130">
        <f>'SS21 Gross to Net Report'!O21+'SS21 Gross to Net Report'!P21+'SS21 Gross to Net Report'!Q21+'SS21 Gross to Net Report'!R21</f>
        <v>0</v>
      </c>
      <c r="D13" s="290"/>
      <c r="E13" s="290"/>
      <c r="F13" s="290"/>
      <c r="G13" s="290"/>
      <c r="H13" s="290"/>
      <c r="I13" s="130">
        <f>C13</f>
        <v>0</v>
      </c>
    </row>
    <row r="14" spans="1:9" ht="18" customHeight="1" x14ac:dyDescent="0.3">
      <c r="A14" s="40" t="s">
        <v>43</v>
      </c>
      <c r="B14" s="26" t="s">
        <v>44</v>
      </c>
      <c r="C14" s="864"/>
      <c r="D14" s="807"/>
      <c r="E14" s="807"/>
      <c r="F14" s="807"/>
      <c r="G14" s="807"/>
      <c r="H14" s="807"/>
      <c r="I14" s="863"/>
    </row>
    <row r="15" spans="1:9" ht="18" customHeight="1" x14ac:dyDescent="0.3">
      <c r="A15" s="40" t="s">
        <v>45</v>
      </c>
      <c r="B15" s="23" t="s">
        <v>46</v>
      </c>
      <c r="C15" s="130">
        <f>'SS21 Gross to Net Report'!O39+'SS21 Gross to Net Report'!P39+'SS21 Gross to Net Report'!Q39+'SS21 Gross to Net Report'!R39</f>
        <v>0</v>
      </c>
      <c r="D15" s="290"/>
      <c r="E15" s="290"/>
      <c r="F15" s="290"/>
      <c r="G15" s="290"/>
      <c r="H15" s="290"/>
      <c r="I15" s="130">
        <f>C15</f>
        <v>0</v>
      </c>
    </row>
    <row r="16" spans="1:9" ht="18" customHeight="1" x14ac:dyDescent="0.25">
      <c r="A16" s="40" t="s">
        <v>70</v>
      </c>
      <c r="B16" s="23" t="s">
        <v>71</v>
      </c>
      <c r="C16" s="24"/>
      <c r="D16" s="24"/>
      <c r="E16" s="24"/>
      <c r="F16" s="24"/>
      <c r="G16" s="24"/>
      <c r="H16" s="24"/>
      <c r="I16" s="130">
        <f>SUM(C16:H16)</f>
        <v>0</v>
      </c>
    </row>
    <row r="17" spans="1:9" ht="18" customHeight="1" x14ac:dyDescent="0.3">
      <c r="A17" s="40" t="s">
        <v>91</v>
      </c>
      <c r="B17" s="53" t="s">
        <v>92</v>
      </c>
      <c r="C17" s="290"/>
      <c r="D17" s="413"/>
      <c r="E17" s="290"/>
      <c r="F17" s="290"/>
      <c r="G17" s="290"/>
      <c r="H17" s="290"/>
      <c r="I17" s="290"/>
    </row>
    <row r="18" spans="1:9" ht="18" customHeight="1" x14ac:dyDescent="0.3">
      <c r="A18" s="40" t="s">
        <v>99</v>
      </c>
      <c r="B18" s="20" t="s">
        <v>100</v>
      </c>
      <c r="C18" s="290"/>
      <c r="D18" s="413"/>
      <c r="E18" s="290"/>
      <c r="F18" s="290"/>
      <c r="G18" s="290"/>
      <c r="H18" s="290"/>
      <c r="I18" s="290"/>
    </row>
    <row r="19" spans="1:9" ht="18" customHeight="1" x14ac:dyDescent="0.3">
      <c r="A19" s="40" t="s">
        <v>101</v>
      </c>
      <c r="B19" s="23" t="s">
        <v>102</v>
      </c>
      <c r="C19" s="130">
        <f>'SS21 Gross to Net Report'!O69+'SS21 Gross to Net Report'!P69+'SS21 Gross to Net Report'!Q69+'SS21 Gross to Net Report'!R69</f>
        <v>0</v>
      </c>
      <c r="D19" s="414"/>
      <c r="E19" s="290"/>
      <c r="F19" s="290"/>
      <c r="G19" s="290"/>
      <c r="H19" s="290"/>
      <c r="I19" s="130">
        <f>C19</f>
        <v>0</v>
      </c>
    </row>
    <row r="20" spans="1:9" ht="18" customHeight="1" x14ac:dyDescent="0.25">
      <c r="A20" s="40" t="s">
        <v>103</v>
      </c>
      <c r="B20" s="23" t="s">
        <v>300</v>
      </c>
      <c r="C20" s="24"/>
      <c r="D20" s="24"/>
      <c r="E20" s="24"/>
      <c r="F20" s="24"/>
      <c r="G20" s="24"/>
      <c r="H20" s="24"/>
      <c r="I20" s="130">
        <f>SUM(C20:H20)</f>
        <v>0</v>
      </c>
    </row>
    <row r="21" spans="1:9" ht="18" customHeight="1" x14ac:dyDescent="0.25">
      <c r="A21" s="40" t="s">
        <v>99</v>
      </c>
      <c r="B21" s="26" t="s">
        <v>112</v>
      </c>
      <c r="C21" s="130">
        <f>SUM(C19:C20)</f>
        <v>0</v>
      </c>
      <c r="D21" s="130">
        <f>D20</f>
        <v>0</v>
      </c>
      <c r="E21" s="130">
        <f>E20</f>
        <v>0</v>
      </c>
      <c r="F21" s="130">
        <f>F20</f>
        <v>0</v>
      </c>
      <c r="G21" s="130">
        <f>G20</f>
        <v>0</v>
      </c>
      <c r="H21" s="130">
        <f>H20</f>
        <v>0</v>
      </c>
      <c r="I21" s="130">
        <f>SUM(C21:H21)</f>
        <v>0</v>
      </c>
    </row>
    <row r="22" spans="1:9" ht="18" customHeight="1" x14ac:dyDescent="0.25">
      <c r="A22" s="40" t="s">
        <v>113</v>
      </c>
      <c r="B22" s="23" t="s">
        <v>114</v>
      </c>
      <c r="C22" s="24"/>
      <c r="D22" s="24"/>
      <c r="E22" s="24"/>
      <c r="F22" s="24"/>
      <c r="G22" s="24"/>
      <c r="H22" s="24"/>
      <c r="I22" s="130">
        <f>SUM(C22:H22)</f>
        <v>0</v>
      </c>
    </row>
    <row r="23" spans="1:9" ht="18" customHeight="1" x14ac:dyDescent="0.25">
      <c r="A23" s="40" t="s">
        <v>43</v>
      </c>
      <c r="B23" s="26" t="s">
        <v>121</v>
      </c>
      <c r="C23" s="130">
        <f t="shared" ref="C23:H23" si="0">C15+C16+C21+C22</f>
        <v>0</v>
      </c>
      <c r="D23" s="130">
        <f t="shared" si="0"/>
        <v>0</v>
      </c>
      <c r="E23" s="130">
        <f t="shared" si="0"/>
        <v>0</v>
      </c>
      <c r="F23" s="130">
        <f t="shared" si="0"/>
        <v>0</v>
      </c>
      <c r="G23" s="130">
        <f t="shared" si="0"/>
        <v>0</v>
      </c>
      <c r="H23" s="130">
        <f t="shared" si="0"/>
        <v>0</v>
      </c>
      <c r="I23" s="130">
        <f>SUM(C23:H23)</f>
        <v>0</v>
      </c>
    </row>
    <row r="24" spans="1:9" ht="18" customHeight="1" x14ac:dyDescent="0.3">
      <c r="A24" s="40" t="s">
        <v>122</v>
      </c>
      <c r="B24" s="26" t="s">
        <v>123</v>
      </c>
      <c r="C24" s="861"/>
      <c r="D24" s="807"/>
      <c r="E24" s="807"/>
      <c r="F24" s="862"/>
      <c r="G24" s="807"/>
      <c r="H24" s="807"/>
      <c r="I24" s="863"/>
    </row>
    <row r="25" spans="1:9" ht="18" customHeight="1" x14ac:dyDescent="0.3">
      <c r="A25" s="40" t="s">
        <v>124</v>
      </c>
      <c r="B25" s="23" t="s">
        <v>1565</v>
      </c>
      <c r="C25" s="130">
        <f>'SS21 Gross to Net Report'!O93+'SS21 Gross to Net Report'!P93+'SS21 Gross to Net Report'!Q93+'SS21 Gross to Net Report'!R93</f>
        <v>0</v>
      </c>
      <c r="D25" s="290"/>
      <c r="E25" s="290"/>
      <c r="F25" s="290"/>
      <c r="G25" s="290"/>
      <c r="H25" s="290"/>
      <c r="I25" s="130">
        <f>C25</f>
        <v>0</v>
      </c>
    </row>
    <row r="26" spans="1:9" ht="18" customHeight="1" x14ac:dyDescent="0.25">
      <c r="A26" s="40" t="s">
        <v>136</v>
      </c>
      <c r="B26" s="23" t="s">
        <v>137</v>
      </c>
      <c r="C26" s="24"/>
      <c r="D26" s="24"/>
      <c r="E26" s="24"/>
      <c r="F26" s="24"/>
      <c r="G26" s="24"/>
      <c r="H26" s="24"/>
      <c r="I26" s="130">
        <f t="shared" ref="I26:I34" si="1">SUM(C26:H26)</f>
        <v>0</v>
      </c>
    </row>
    <row r="27" spans="1:9" ht="18" customHeight="1" x14ac:dyDescent="0.25">
      <c r="A27" s="40" t="s">
        <v>146</v>
      </c>
      <c r="B27" s="23" t="s">
        <v>147</v>
      </c>
      <c r="C27" s="24"/>
      <c r="D27" s="24"/>
      <c r="E27" s="24"/>
      <c r="F27" s="24"/>
      <c r="G27" s="24"/>
      <c r="H27" s="24"/>
      <c r="I27" s="130">
        <f t="shared" si="1"/>
        <v>0</v>
      </c>
    </row>
    <row r="28" spans="1:9" ht="18" customHeight="1" x14ac:dyDescent="0.25">
      <c r="A28" s="40" t="s">
        <v>156</v>
      </c>
      <c r="B28" s="23" t="s">
        <v>1566</v>
      </c>
      <c r="C28" s="24"/>
      <c r="D28" s="24"/>
      <c r="E28" s="24"/>
      <c r="F28" s="24"/>
      <c r="G28" s="24"/>
      <c r="H28" s="24"/>
      <c r="I28" s="130">
        <f t="shared" si="1"/>
        <v>0</v>
      </c>
    </row>
    <row r="29" spans="1:9" ht="18" customHeight="1" x14ac:dyDescent="0.25">
      <c r="A29" s="40" t="s">
        <v>166</v>
      </c>
      <c r="B29" s="23" t="s">
        <v>453</v>
      </c>
      <c r="C29" s="24"/>
      <c r="D29" s="24"/>
      <c r="E29" s="24"/>
      <c r="F29" s="24"/>
      <c r="G29" s="24"/>
      <c r="H29" s="24"/>
      <c r="I29" s="130">
        <f t="shared" si="1"/>
        <v>0</v>
      </c>
    </row>
    <row r="30" spans="1:9" ht="18" customHeight="1" x14ac:dyDescent="0.25">
      <c r="A30" s="40" t="s">
        <v>122</v>
      </c>
      <c r="B30" s="26" t="s">
        <v>178</v>
      </c>
      <c r="C30" s="130">
        <f>SUM(C25:C29)</f>
        <v>0</v>
      </c>
      <c r="D30" s="130">
        <f>SUM(D26:D29)</f>
        <v>0</v>
      </c>
      <c r="E30" s="130">
        <f>SUM(E26:E29)</f>
        <v>0</v>
      </c>
      <c r="F30" s="130">
        <f>SUM(F26:F29)</f>
        <v>0</v>
      </c>
      <c r="G30" s="130">
        <f>SUM(G26:G29)</f>
        <v>0</v>
      </c>
      <c r="H30" s="130">
        <f>SUM(H26:H29)</f>
        <v>0</v>
      </c>
      <c r="I30" s="130">
        <f t="shared" si="1"/>
        <v>0</v>
      </c>
    </row>
    <row r="31" spans="1:9" ht="18" customHeight="1" x14ac:dyDescent="0.25">
      <c r="A31" s="42" t="s">
        <v>179</v>
      </c>
      <c r="B31" s="20" t="s">
        <v>1567</v>
      </c>
      <c r="C31" s="24"/>
      <c r="D31" s="24"/>
      <c r="E31" s="24"/>
      <c r="F31" s="24"/>
      <c r="G31" s="24"/>
      <c r="H31" s="24"/>
      <c r="I31" s="130">
        <f t="shared" si="1"/>
        <v>0</v>
      </c>
    </row>
    <row r="32" spans="1:9" ht="18" customHeight="1" x14ac:dyDescent="0.25">
      <c r="A32" s="40" t="s">
        <v>213</v>
      </c>
      <c r="B32" s="20" t="s">
        <v>214</v>
      </c>
      <c r="C32" s="24"/>
      <c r="D32" s="24"/>
      <c r="E32" s="24"/>
      <c r="F32" s="24"/>
      <c r="G32" s="24"/>
      <c r="H32" s="24"/>
      <c r="I32" s="130">
        <f t="shared" si="1"/>
        <v>0</v>
      </c>
    </row>
    <row r="33" spans="1:9" ht="18" customHeight="1" x14ac:dyDescent="0.25">
      <c r="A33" s="35" t="s">
        <v>241</v>
      </c>
      <c r="B33" s="35" t="s">
        <v>242</v>
      </c>
      <c r="C33" s="130">
        <f>C12+C13+C23+C30+C31+C32</f>
        <v>0</v>
      </c>
      <c r="D33" s="130">
        <f>D23+D30+D31+D32</f>
        <v>0</v>
      </c>
      <c r="E33" s="130">
        <f>E23+E30+E31+E32</f>
        <v>0</v>
      </c>
      <c r="F33" s="130">
        <f>F23+F30+F31+F32</f>
        <v>0</v>
      </c>
      <c r="G33" s="130">
        <f>G23+G30+G31+G32</f>
        <v>0</v>
      </c>
      <c r="H33" s="130">
        <f>H23+H30+H31+H32</f>
        <v>0</v>
      </c>
      <c r="I33" s="130">
        <f t="shared" si="1"/>
        <v>0</v>
      </c>
    </row>
    <row r="34" spans="1:9" ht="18" customHeight="1" x14ac:dyDescent="0.25">
      <c r="A34" s="35"/>
      <c r="B34" s="35" t="s">
        <v>1568</v>
      </c>
      <c r="C34" s="130">
        <f t="shared" ref="C34:H34" si="2">C33</f>
        <v>0</v>
      </c>
      <c r="D34" s="130">
        <f t="shared" si="2"/>
        <v>0</v>
      </c>
      <c r="E34" s="130">
        <f t="shared" si="2"/>
        <v>0</v>
      </c>
      <c r="F34" s="130">
        <f t="shared" si="2"/>
        <v>0</v>
      </c>
      <c r="G34" s="130">
        <f t="shared" si="2"/>
        <v>0</v>
      </c>
      <c r="H34" s="130">
        <f t="shared" si="2"/>
        <v>0</v>
      </c>
      <c r="I34" s="130">
        <f t="shared" si="1"/>
        <v>0</v>
      </c>
    </row>
    <row r="35" spans="1:9" ht="18" customHeight="1" x14ac:dyDescent="0.25">
      <c r="A35" s="35"/>
      <c r="B35" s="393" t="s">
        <v>1569</v>
      </c>
      <c r="C35" s="130">
        <f>C34</f>
        <v>0</v>
      </c>
      <c r="D35" s="130">
        <f>C35+D34</f>
        <v>0</v>
      </c>
      <c r="E35" s="130">
        <f>D35+E34</f>
        <v>0</v>
      </c>
      <c r="F35" s="130">
        <f>E35+F34</f>
        <v>0</v>
      </c>
      <c r="G35" s="130">
        <f>F35+G34</f>
        <v>0</v>
      </c>
      <c r="H35" s="130">
        <f>G35+H34</f>
        <v>0</v>
      </c>
      <c r="I35" s="130">
        <f>SUM(H35)</f>
        <v>0</v>
      </c>
    </row>
    <row r="36" spans="1:9" ht="18" customHeight="1" x14ac:dyDescent="0.3">
      <c r="A36" s="31" t="s">
        <v>9</v>
      </c>
      <c r="B36" s="415"/>
      <c r="C36" s="416"/>
      <c r="D36" s="417"/>
      <c r="E36" s="416" t="s">
        <v>1564</v>
      </c>
      <c r="F36" s="417"/>
      <c r="G36" s="417"/>
      <c r="H36" s="417"/>
      <c r="I36" s="417" t="s">
        <v>12</v>
      </c>
    </row>
    <row r="37" spans="1:9" ht="18" customHeight="1" x14ac:dyDescent="0.3">
      <c r="A37" s="31" t="s">
        <v>13</v>
      </c>
      <c r="B37" s="31"/>
      <c r="C37" s="417" t="s">
        <v>1449</v>
      </c>
      <c r="D37" s="417" t="s">
        <v>1450</v>
      </c>
      <c r="E37" s="417" t="s">
        <v>1451</v>
      </c>
      <c r="F37" s="417" t="s">
        <v>1452</v>
      </c>
      <c r="G37" s="417" t="s">
        <v>1453</v>
      </c>
      <c r="H37" s="417" t="s">
        <v>1454</v>
      </c>
      <c r="I37" s="417"/>
    </row>
    <row r="38" spans="1:9" ht="18" customHeight="1" x14ac:dyDescent="0.3">
      <c r="A38" s="31" t="s">
        <v>18</v>
      </c>
      <c r="B38" s="31"/>
      <c r="C38" s="418">
        <v>1</v>
      </c>
      <c r="D38" s="418">
        <v>2</v>
      </c>
      <c r="E38" s="418">
        <v>3</v>
      </c>
      <c r="F38" s="418">
        <v>4</v>
      </c>
      <c r="G38" s="418">
        <v>5</v>
      </c>
      <c r="H38" s="418">
        <v>6</v>
      </c>
      <c r="I38" s="419">
        <v>7</v>
      </c>
    </row>
    <row r="39" spans="1:9" ht="18" customHeight="1" x14ac:dyDescent="0.25">
      <c r="A39" s="40" t="s">
        <v>244</v>
      </c>
      <c r="B39" s="20" t="s">
        <v>245</v>
      </c>
      <c r="C39" s="865"/>
      <c r="D39" s="862"/>
      <c r="E39" s="862"/>
      <c r="F39" s="862"/>
      <c r="G39" s="862"/>
      <c r="H39" s="862"/>
      <c r="I39" s="866"/>
    </row>
    <row r="40" spans="1:9" ht="18" customHeight="1" x14ac:dyDescent="0.25">
      <c r="A40" s="40" t="s">
        <v>246</v>
      </c>
      <c r="B40" s="23" t="s">
        <v>247</v>
      </c>
      <c r="C40" s="130">
        <f>'SS21 Gross to Net Report'!O183+'SS21 Gross to Net Report'!P183+'SS21 Gross to Net Report'!Q183+'SS21 Gross to Net Report'!R183</f>
        <v>0</v>
      </c>
      <c r="D40" s="867"/>
      <c r="E40" s="868"/>
      <c r="F40" s="868"/>
      <c r="G40" s="868"/>
      <c r="H40" s="869"/>
      <c r="I40" s="130">
        <f>C40</f>
        <v>0</v>
      </c>
    </row>
    <row r="41" spans="1:9" ht="18" customHeight="1" x14ac:dyDescent="0.25">
      <c r="A41" s="40" t="s">
        <v>256</v>
      </c>
      <c r="B41" s="23" t="s">
        <v>460</v>
      </c>
      <c r="C41" s="130">
        <f>'SS21 Gross to Net Report'!O192+'SS21 Gross to Net Report'!P192+'SS21 Gross to Net Report'!Q192+'SS21 Gross to Net Report'!R192</f>
        <v>0</v>
      </c>
      <c r="D41" s="870"/>
      <c r="E41" s="871"/>
      <c r="F41" s="871"/>
      <c r="G41" s="871"/>
      <c r="H41" s="872"/>
      <c r="I41" s="130">
        <f>C41</f>
        <v>0</v>
      </c>
    </row>
    <row r="42" spans="1:9" ht="18" customHeight="1" x14ac:dyDescent="0.25">
      <c r="A42" s="40" t="s">
        <v>266</v>
      </c>
      <c r="B42" s="23" t="s">
        <v>114</v>
      </c>
      <c r="C42" s="24"/>
      <c r="D42" s="24"/>
      <c r="E42" s="24"/>
      <c r="F42" s="24"/>
      <c r="G42" s="24"/>
      <c r="H42" s="24"/>
      <c r="I42" s="130">
        <f>SUM(C42:H42)</f>
        <v>0</v>
      </c>
    </row>
    <row r="43" spans="1:9" ht="18" customHeight="1" x14ac:dyDescent="0.25">
      <c r="A43" s="40" t="s">
        <v>244</v>
      </c>
      <c r="B43" s="26" t="s">
        <v>274</v>
      </c>
      <c r="C43" s="130">
        <f>SUM(C40:C42)</f>
        <v>0</v>
      </c>
      <c r="D43" s="130">
        <f>D42</f>
        <v>0</v>
      </c>
      <c r="E43" s="130">
        <f>E42</f>
        <v>0</v>
      </c>
      <c r="F43" s="130">
        <f>F42</f>
        <v>0</v>
      </c>
      <c r="G43" s="130">
        <f>G42</f>
        <v>0</v>
      </c>
      <c r="H43" s="130">
        <f>H42</f>
        <v>0</v>
      </c>
      <c r="I43" s="130">
        <f>SUM(C43:H43)</f>
        <v>0</v>
      </c>
    </row>
    <row r="44" spans="1:9" ht="18" customHeight="1" x14ac:dyDescent="0.25">
      <c r="A44" s="40" t="s">
        <v>275</v>
      </c>
      <c r="B44" s="20" t="s">
        <v>276</v>
      </c>
      <c r="C44" s="413"/>
      <c r="D44" s="867"/>
      <c r="E44" s="868"/>
      <c r="F44" s="868"/>
      <c r="G44" s="868"/>
      <c r="H44" s="869"/>
      <c r="I44" s="413"/>
    </row>
    <row r="45" spans="1:9" ht="18" customHeight="1" x14ac:dyDescent="0.25">
      <c r="A45" s="40" t="s">
        <v>277</v>
      </c>
      <c r="B45" s="53" t="s">
        <v>1465</v>
      </c>
      <c r="C45" s="130">
        <f>'SS21 Gross to Net Report'!O207+'SS21 Gross to Net Report'!P207+'SS21 Gross to Net Report'!Q207+'SS21 Gross to Net Report'!R207</f>
        <v>0</v>
      </c>
      <c r="D45" s="870"/>
      <c r="E45" s="871"/>
      <c r="F45" s="871"/>
      <c r="G45" s="871"/>
      <c r="H45" s="872"/>
      <c r="I45" s="130">
        <f>C45</f>
        <v>0</v>
      </c>
    </row>
    <row r="46" spans="1:9" ht="18" customHeight="1" x14ac:dyDescent="0.25">
      <c r="A46" s="40" t="s">
        <v>283</v>
      </c>
      <c r="B46" s="23" t="s">
        <v>1570</v>
      </c>
      <c r="C46" s="24"/>
      <c r="D46" s="24"/>
      <c r="E46" s="24"/>
      <c r="F46" s="24"/>
      <c r="G46" s="24"/>
      <c r="H46" s="24"/>
      <c r="I46" s="130">
        <f>SUM(C46:H46)</f>
        <v>0</v>
      </c>
    </row>
    <row r="47" spans="1:9" ht="18" customHeight="1" x14ac:dyDescent="0.25">
      <c r="A47" s="40" t="s">
        <v>275</v>
      </c>
      <c r="B47" s="26" t="s">
        <v>295</v>
      </c>
      <c r="C47" s="130">
        <f>SUM(C45:C46)</f>
        <v>0</v>
      </c>
      <c r="D47" s="130">
        <f>D46</f>
        <v>0</v>
      </c>
      <c r="E47" s="130">
        <f>E46</f>
        <v>0</v>
      </c>
      <c r="F47" s="130">
        <f>F46</f>
        <v>0</v>
      </c>
      <c r="G47" s="130">
        <f>G46</f>
        <v>0</v>
      </c>
      <c r="H47" s="130">
        <f>H46</f>
        <v>0</v>
      </c>
      <c r="I47" s="130">
        <f>SUM(C47:H47)</f>
        <v>0</v>
      </c>
    </row>
    <row r="48" spans="1:9" ht="18" customHeight="1" x14ac:dyDescent="0.25">
      <c r="A48" s="40" t="s">
        <v>296</v>
      </c>
      <c r="B48" s="20" t="s">
        <v>1438</v>
      </c>
      <c r="C48" s="413"/>
      <c r="D48" s="867"/>
      <c r="E48" s="868"/>
      <c r="F48" s="868"/>
      <c r="G48" s="868"/>
      <c r="H48" s="869"/>
      <c r="I48" s="413"/>
    </row>
    <row r="49" spans="1:9" ht="18" customHeight="1" x14ac:dyDescent="0.25">
      <c r="A49" s="40" t="s">
        <v>298</v>
      </c>
      <c r="B49" s="53" t="s">
        <v>1571</v>
      </c>
      <c r="C49" s="130">
        <f>'SS21 Gross to Net Report'!O223+'SS21 Gross to Net Report'!P223+'SS21 Gross to Net Report'!Q223+'SS21 Gross to Net Report'!R223</f>
        <v>0</v>
      </c>
      <c r="D49" s="873"/>
      <c r="E49" s="874"/>
      <c r="F49" s="874"/>
      <c r="G49" s="874"/>
      <c r="H49" s="875"/>
      <c r="I49" s="130">
        <f t="shared" ref="I49:I57" si="3">SUM(C49:H49)</f>
        <v>0</v>
      </c>
    </row>
    <row r="50" spans="1:9" ht="18" customHeight="1" x14ac:dyDescent="0.25">
      <c r="A50" s="40" t="s">
        <v>299</v>
      </c>
      <c r="B50" s="53" t="s">
        <v>1572</v>
      </c>
      <c r="C50" s="130">
        <f>'SS21 Gross to Net Report'!O228+'SS21 Gross to Net Report'!P228+'SS21 Gross to Net Report'!Q228+'SS21 Gross to Net Report'!R228</f>
        <v>0</v>
      </c>
      <c r="D50" s="876"/>
      <c r="E50" s="871"/>
      <c r="F50" s="871"/>
      <c r="G50" s="871"/>
      <c r="H50" s="872"/>
      <c r="I50" s="130">
        <f t="shared" si="3"/>
        <v>0</v>
      </c>
    </row>
    <row r="51" spans="1:9" ht="18" customHeight="1" x14ac:dyDescent="0.25">
      <c r="A51" s="40" t="s">
        <v>296</v>
      </c>
      <c r="B51" s="20" t="s">
        <v>1573</v>
      </c>
      <c r="C51" s="130">
        <f t="shared" ref="C51:H51" si="4">SUM(C49:C50)</f>
        <v>0</v>
      </c>
      <c r="D51" s="130">
        <f t="shared" si="4"/>
        <v>0</v>
      </c>
      <c r="E51" s="130">
        <f t="shared" si="4"/>
        <v>0</v>
      </c>
      <c r="F51" s="130">
        <f t="shared" si="4"/>
        <v>0</v>
      </c>
      <c r="G51" s="130">
        <f t="shared" si="4"/>
        <v>0</v>
      </c>
      <c r="H51" s="130">
        <f t="shared" si="4"/>
        <v>0</v>
      </c>
      <c r="I51" s="130">
        <f t="shared" si="3"/>
        <v>0</v>
      </c>
    </row>
    <row r="52" spans="1:9" ht="18" customHeight="1" x14ac:dyDescent="0.25">
      <c r="A52" s="40" t="s">
        <v>309</v>
      </c>
      <c r="B52" s="20" t="s">
        <v>310</v>
      </c>
      <c r="C52" s="130">
        <f>'SS21 Gross to Net Report'!O232+'SS21 Gross to Net Report'!P232+'SS21 Gross to Net Report'!Q232+'SS21 Gross to Net Report'!R232</f>
        <v>0</v>
      </c>
      <c r="D52" s="865"/>
      <c r="E52" s="862"/>
      <c r="F52" s="862"/>
      <c r="G52" s="862"/>
      <c r="H52" s="866"/>
      <c r="I52" s="130">
        <f t="shared" si="3"/>
        <v>0</v>
      </c>
    </row>
    <row r="53" spans="1:9" ht="18" customHeight="1" x14ac:dyDescent="0.25">
      <c r="A53" s="40" t="s">
        <v>313</v>
      </c>
      <c r="B53" s="20" t="s">
        <v>314</v>
      </c>
      <c r="C53" s="24"/>
      <c r="D53" s="24"/>
      <c r="E53" s="24"/>
      <c r="F53" s="24"/>
      <c r="G53" s="24"/>
      <c r="H53" s="24"/>
      <c r="I53" s="130">
        <f t="shared" si="3"/>
        <v>0</v>
      </c>
    </row>
    <row r="54" spans="1:9" ht="18" customHeight="1" x14ac:dyDescent="0.25">
      <c r="A54" s="40" t="s">
        <v>315</v>
      </c>
      <c r="B54" s="20" t="s">
        <v>316</v>
      </c>
      <c r="C54" s="24"/>
      <c r="D54" s="24"/>
      <c r="E54" s="24"/>
      <c r="F54" s="24"/>
      <c r="G54" s="24"/>
      <c r="H54" s="24"/>
      <c r="I54" s="130">
        <f t="shared" si="3"/>
        <v>0</v>
      </c>
    </row>
    <row r="55" spans="1:9" ht="30.75" customHeight="1" x14ac:dyDescent="0.25">
      <c r="A55" s="40" t="s">
        <v>341</v>
      </c>
      <c r="B55" s="20" t="s">
        <v>342</v>
      </c>
      <c r="C55" s="24"/>
      <c r="D55" s="24"/>
      <c r="E55" s="24"/>
      <c r="F55" s="24"/>
      <c r="G55" s="24"/>
      <c r="H55" s="24"/>
      <c r="I55" s="130">
        <f t="shared" si="3"/>
        <v>0</v>
      </c>
    </row>
    <row r="56" spans="1:9" ht="18" customHeight="1" x14ac:dyDescent="0.25">
      <c r="A56" s="35" t="s">
        <v>353</v>
      </c>
      <c r="B56" s="32" t="s">
        <v>354</v>
      </c>
      <c r="C56" s="130">
        <f t="shared" ref="C56:H56" si="5">C43+C47+C51+C52+C53+C54+C55</f>
        <v>0</v>
      </c>
      <c r="D56" s="130">
        <f t="shared" si="5"/>
        <v>0</v>
      </c>
      <c r="E56" s="130">
        <f t="shared" si="5"/>
        <v>0</v>
      </c>
      <c r="F56" s="130">
        <f t="shared" si="5"/>
        <v>0</v>
      </c>
      <c r="G56" s="130">
        <f t="shared" si="5"/>
        <v>0</v>
      </c>
      <c r="H56" s="130">
        <f t="shared" si="5"/>
        <v>0</v>
      </c>
      <c r="I56" s="130">
        <f t="shared" si="3"/>
        <v>0</v>
      </c>
    </row>
    <row r="57" spans="1:9" ht="18" customHeight="1" x14ac:dyDescent="0.25">
      <c r="A57" s="35"/>
      <c r="B57" s="35" t="s">
        <v>1568</v>
      </c>
      <c r="C57" s="130">
        <f t="shared" ref="C57:H57" si="6">C56</f>
        <v>0</v>
      </c>
      <c r="D57" s="130">
        <f t="shared" si="6"/>
        <v>0</v>
      </c>
      <c r="E57" s="130">
        <f t="shared" si="6"/>
        <v>0</v>
      </c>
      <c r="F57" s="130">
        <f t="shared" si="6"/>
        <v>0</v>
      </c>
      <c r="G57" s="130">
        <f t="shared" si="6"/>
        <v>0</v>
      </c>
      <c r="H57" s="130">
        <f t="shared" si="6"/>
        <v>0</v>
      </c>
      <c r="I57" s="130">
        <f t="shared" si="3"/>
        <v>0</v>
      </c>
    </row>
    <row r="58" spans="1:9" ht="18" customHeight="1" x14ac:dyDescent="0.25">
      <c r="A58" s="35"/>
      <c r="B58" s="393" t="s">
        <v>1569</v>
      </c>
      <c r="C58" s="130">
        <f>C57</f>
        <v>0</v>
      </c>
      <c r="D58" s="130">
        <f>C58+D57</f>
        <v>0</v>
      </c>
      <c r="E58" s="130">
        <f>D58+E57</f>
        <v>0</v>
      </c>
      <c r="F58" s="130">
        <f>E58+F57</f>
        <v>0</v>
      </c>
      <c r="G58" s="130">
        <f>F58+G57</f>
        <v>0</v>
      </c>
      <c r="H58" s="130">
        <f>G58+H57</f>
        <v>0</v>
      </c>
      <c r="I58" s="130">
        <f>SUM(H58)</f>
        <v>0</v>
      </c>
    </row>
    <row r="59" spans="1:9" ht="18" customHeight="1" x14ac:dyDescent="0.25">
      <c r="A59" s="393"/>
      <c r="B59" s="35" t="s">
        <v>1574</v>
      </c>
      <c r="C59" s="865"/>
      <c r="D59" s="862"/>
      <c r="E59" s="862"/>
      <c r="F59" s="862"/>
      <c r="G59" s="862"/>
      <c r="H59" s="862"/>
      <c r="I59" s="866"/>
    </row>
    <row r="60" spans="1:9" ht="18" customHeight="1" x14ac:dyDescent="0.25">
      <c r="A60" s="393"/>
      <c r="B60" s="35" t="s">
        <v>1568</v>
      </c>
      <c r="C60" s="90">
        <f t="shared" ref="C60:I61" si="7">C34-C57</f>
        <v>0</v>
      </c>
      <c r="D60" s="90">
        <f t="shared" si="7"/>
        <v>0</v>
      </c>
      <c r="E60" s="90">
        <f t="shared" si="7"/>
        <v>0</v>
      </c>
      <c r="F60" s="90">
        <f t="shared" si="7"/>
        <v>0</v>
      </c>
      <c r="G60" s="90">
        <f t="shared" si="7"/>
        <v>0</v>
      </c>
      <c r="H60" s="90">
        <f t="shared" si="7"/>
        <v>0</v>
      </c>
      <c r="I60" s="90">
        <f t="shared" si="7"/>
        <v>0</v>
      </c>
    </row>
    <row r="61" spans="1:9" ht="18" customHeight="1" x14ac:dyDescent="0.25">
      <c r="A61" s="393"/>
      <c r="B61" s="35" t="s">
        <v>1569</v>
      </c>
      <c r="C61" s="90">
        <f t="shared" si="7"/>
        <v>0</v>
      </c>
      <c r="D61" s="90">
        <f t="shared" si="7"/>
        <v>0</v>
      </c>
      <c r="E61" s="90">
        <f t="shared" si="7"/>
        <v>0</v>
      </c>
      <c r="F61" s="90">
        <f t="shared" si="7"/>
        <v>0</v>
      </c>
      <c r="G61" s="90">
        <f t="shared" si="7"/>
        <v>0</v>
      </c>
      <c r="H61" s="90">
        <f t="shared" si="7"/>
        <v>0</v>
      </c>
      <c r="I61" s="90">
        <f t="shared" si="7"/>
        <v>0</v>
      </c>
    </row>
  </sheetData>
  <mergeCells count="14">
    <mergeCell ref="D48:H50"/>
    <mergeCell ref="D52:H52"/>
    <mergeCell ref="C59:I59"/>
    <mergeCell ref="C24:I24"/>
    <mergeCell ref="C14:I14"/>
    <mergeCell ref="C39:I39"/>
    <mergeCell ref="D40:H41"/>
    <mergeCell ref="D44:H45"/>
    <mergeCell ref="G6:I6"/>
    <mergeCell ref="G7:I7"/>
    <mergeCell ref="G8:I8"/>
    <mergeCell ref="D6:F6"/>
    <mergeCell ref="D7:F7"/>
    <mergeCell ref="D8:F8"/>
  </mergeCells>
  <pageMargins left="0.23958333333333334" right="0.25" top="0.36458333333333331" bottom="0.34375" header="0.29166666666666669" footer="0.29166666666666669"/>
  <pageSetup orientation="landscape" useFirstPageNumber="1"/>
  <headerFooter>
    <oddHeader>&amp;L&amp;"Aptos"&amp;10&amp;K7FAA39 | DNB PUBLIC |&amp;1#_x000D_</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ADD8E6"/>
  </sheetPr>
  <dimension ref="A1:D66"/>
  <sheetViews>
    <sheetView workbookViewId="0">
      <selection activeCell="D8" sqref="D8"/>
    </sheetView>
  </sheetViews>
  <sheetFormatPr defaultColWidth="9.08984375" defaultRowHeight="12.75" customHeight="1" x14ac:dyDescent="0.25"/>
  <cols>
    <col min="1" max="1" width="10.08984375" style="54" customWidth="1"/>
    <col min="2" max="2" width="48.81640625" style="54" customWidth="1"/>
    <col min="3" max="3" width="30.7265625" style="54" customWidth="1"/>
    <col min="4" max="4" width="32.7265625" style="54" customWidth="1"/>
    <col min="5" max="5" width="9.08984375" style="1" customWidth="1"/>
    <col min="6" max="16384" width="9.08984375" style="1"/>
  </cols>
  <sheetData>
    <row r="1" spans="1:4" ht="18.75" customHeight="1" x14ac:dyDescent="0.35">
      <c r="A1" s="5" t="s">
        <v>421</v>
      </c>
      <c r="D1" s="84" t="s">
        <v>1575</v>
      </c>
    </row>
    <row r="2" spans="1:4" ht="15.75" customHeight="1" x14ac:dyDescent="0.35">
      <c r="A2" s="5"/>
      <c r="B2" s="3"/>
      <c r="D2" s="7"/>
    </row>
    <row r="3" spans="1:4" ht="15.75" customHeight="1" x14ac:dyDescent="0.35">
      <c r="A3" s="5" t="s">
        <v>1</v>
      </c>
      <c r="D3" s="299" t="s">
        <v>1576</v>
      </c>
    </row>
    <row r="4" spans="1:4" ht="15.75" customHeight="1" x14ac:dyDescent="0.3">
      <c r="D4" s="7" t="s">
        <v>2</v>
      </c>
    </row>
    <row r="5" spans="1:4" ht="15.75" customHeight="1" x14ac:dyDescent="0.35">
      <c r="A5" s="5" t="s">
        <v>3</v>
      </c>
      <c r="D5" s="67" t="s">
        <v>4</v>
      </c>
    </row>
    <row r="6" spans="1:4" ht="18.75" customHeight="1" x14ac:dyDescent="0.25">
      <c r="A6" s="8"/>
      <c r="C6" s="73" t="s">
        <v>5</v>
      </c>
      <c r="D6" s="80"/>
    </row>
    <row r="7" spans="1:4" ht="18.75" customHeight="1" x14ac:dyDescent="0.25">
      <c r="B7" s="3"/>
      <c r="C7" s="73" t="s">
        <v>6</v>
      </c>
      <c r="D7" s="80" t="str">
        <f>""</f>
        <v/>
      </c>
    </row>
    <row r="8" spans="1:4" ht="18.75" customHeight="1" x14ac:dyDescent="0.25">
      <c r="C8" s="73" t="s">
        <v>8</v>
      </c>
      <c r="D8" s="80"/>
    </row>
    <row r="9" spans="1:4" ht="29.25" customHeight="1" x14ac:dyDescent="0.25">
      <c r="A9" s="13" t="s">
        <v>243</v>
      </c>
      <c r="B9" s="415"/>
      <c r="C9" s="877" t="s">
        <v>10</v>
      </c>
      <c r="D9" s="843"/>
    </row>
    <row r="10" spans="1:4" ht="13.5" customHeight="1" x14ac:dyDescent="0.25">
      <c r="A10" s="31" t="s">
        <v>873</v>
      </c>
      <c r="B10" s="31"/>
      <c r="C10" s="17" t="s">
        <v>15</v>
      </c>
      <c r="D10" s="390" t="s">
        <v>16</v>
      </c>
    </row>
    <row r="11" spans="1:4" ht="12.75" customHeight="1" x14ac:dyDescent="0.25">
      <c r="A11" s="123"/>
      <c r="B11" s="14"/>
      <c r="C11" s="391">
        <v>1</v>
      </c>
      <c r="D11" s="391">
        <v>2</v>
      </c>
    </row>
    <row r="12" spans="1:4" ht="18.75" customHeight="1" x14ac:dyDescent="0.25">
      <c r="A12" s="420" t="s">
        <v>244</v>
      </c>
      <c r="B12" s="62" t="s">
        <v>245</v>
      </c>
      <c r="C12" s="880"/>
      <c r="D12" s="881"/>
    </row>
    <row r="13" spans="1:4" ht="18.75" customHeight="1" x14ac:dyDescent="0.25">
      <c r="A13" s="41" t="s">
        <v>246</v>
      </c>
      <c r="B13" s="35" t="s">
        <v>247</v>
      </c>
      <c r="C13" s="882"/>
      <c r="D13" s="883"/>
    </row>
    <row r="14" spans="1:4" ht="18.75" customHeight="1" x14ac:dyDescent="0.25">
      <c r="A14" s="41" t="s">
        <v>248</v>
      </c>
      <c r="B14" s="33" t="s">
        <v>1577</v>
      </c>
      <c r="C14" s="130">
        <f>'Balance sheet'!D179</f>
        <v>0</v>
      </c>
      <c r="D14" s="130">
        <f>'Balance sheet'!E179</f>
        <v>0</v>
      </c>
    </row>
    <row r="15" spans="1:4" ht="18.75" customHeight="1" x14ac:dyDescent="0.25">
      <c r="A15" s="41" t="s">
        <v>249</v>
      </c>
      <c r="B15" s="33" t="s">
        <v>41</v>
      </c>
      <c r="C15" s="130">
        <f>'Balance sheet'!D180</f>
        <v>0</v>
      </c>
      <c r="D15" s="130">
        <f>'Balance sheet'!E180</f>
        <v>0</v>
      </c>
    </row>
    <row r="16" spans="1:4" ht="18.75" customHeight="1" x14ac:dyDescent="0.25">
      <c r="A16" s="41" t="s">
        <v>1578</v>
      </c>
      <c r="B16" s="37" t="s">
        <v>1579</v>
      </c>
      <c r="C16" s="421"/>
      <c r="D16" s="421"/>
    </row>
    <row r="17" spans="1:4" ht="18.75" customHeight="1" x14ac:dyDescent="0.25">
      <c r="A17" s="41" t="s">
        <v>1580</v>
      </c>
      <c r="B17" s="23" t="s">
        <v>1581</v>
      </c>
      <c r="C17" s="130">
        <f>C15-C16</f>
        <v>0</v>
      </c>
      <c r="D17" s="130">
        <f>D15-D16</f>
        <v>0</v>
      </c>
    </row>
    <row r="18" spans="1:4" ht="18.75" customHeight="1" x14ac:dyDescent="0.25">
      <c r="A18" s="41" t="s">
        <v>250</v>
      </c>
      <c r="B18" s="33" t="s">
        <v>51</v>
      </c>
      <c r="C18" s="130">
        <f>'Balance sheet'!D181</f>
        <v>0</v>
      </c>
      <c r="D18" s="130">
        <f>'Balance sheet'!E181</f>
        <v>0</v>
      </c>
    </row>
    <row r="19" spans="1:4" ht="18.75" customHeight="1" x14ac:dyDescent="0.25">
      <c r="A19" s="41" t="s">
        <v>251</v>
      </c>
      <c r="B19" s="33" t="s">
        <v>53</v>
      </c>
      <c r="C19" s="130">
        <f>'Balance sheet'!D182</f>
        <v>0</v>
      </c>
      <c r="D19" s="130">
        <f>'Balance sheet'!E182</f>
        <v>0</v>
      </c>
    </row>
    <row r="20" spans="1:4" ht="18.75" customHeight="1" x14ac:dyDescent="0.25">
      <c r="A20" s="41" t="s">
        <v>262</v>
      </c>
      <c r="B20" s="33" t="s">
        <v>55</v>
      </c>
      <c r="C20" s="130">
        <f>'Balance sheet'!D183</f>
        <v>0</v>
      </c>
      <c r="D20" s="130">
        <f>'Balance sheet'!E183</f>
        <v>0</v>
      </c>
    </row>
    <row r="21" spans="1:4" ht="18.75" customHeight="1" x14ac:dyDescent="0.25">
      <c r="A21" s="41" t="s">
        <v>272</v>
      </c>
      <c r="B21" s="33" t="s">
        <v>132</v>
      </c>
      <c r="C21" s="130">
        <f>'Balance sheet'!D184</f>
        <v>0</v>
      </c>
      <c r="D21" s="130">
        <f>'Balance sheet'!E184</f>
        <v>0</v>
      </c>
    </row>
    <row r="22" spans="1:4" ht="18.75" customHeight="1" x14ac:dyDescent="0.25">
      <c r="A22" s="41" t="s">
        <v>254</v>
      </c>
      <c r="B22" s="33" t="s">
        <v>57</v>
      </c>
      <c r="C22" s="130">
        <f>'Balance sheet'!D185</f>
        <v>0</v>
      </c>
      <c r="D22" s="130">
        <f>'Balance sheet'!E185</f>
        <v>0</v>
      </c>
    </row>
    <row r="23" spans="1:4" ht="18.75" customHeight="1" x14ac:dyDescent="0.25">
      <c r="A23" s="41" t="s">
        <v>246</v>
      </c>
      <c r="B23" s="26" t="s">
        <v>255</v>
      </c>
      <c r="C23" s="130">
        <f>C14+C17+C18+C19+C20+C21+C22</f>
        <v>0</v>
      </c>
      <c r="D23" s="130">
        <f>D14+D17+D18+D19+D20+D21+D22</f>
        <v>0</v>
      </c>
    </row>
    <row r="24" spans="1:4" ht="18.75" customHeight="1" x14ac:dyDescent="0.25">
      <c r="A24" s="41" t="s">
        <v>256</v>
      </c>
      <c r="B24" s="35" t="s">
        <v>460</v>
      </c>
      <c r="C24" s="878"/>
      <c r="D24" s="879"/>
    </row>
    <row r="25" spans="1:4" ht="18.75" customHeight="1" x14ac:dyDescent="0.25">
      <c r="A25" s="41" t="s">
        <v>258</v>
      </c>
      <c r="B25" s="33" t="s">
        <v>1577</v>
      </c>
      <c r="C25" s="130">
        <f>'Balance sheet'!D188</f>
        <v>0</v>
      </c>
      <c r="D25" s="130">
        <f>'Balance sheet'!E188</f>
        <v>0</v>
      </c>
    </row>
    <row r="26" spans="1:4" ht="18.75" customHeight="1" x14ac:dyDescent="0.25">
      <c r="A26" s="41" t="s">
        <v>259</v>
      </c>
      <c r="B26" s="33" t="s">
        <v>41</v>
      </c>
      <c r="C26" s="130">
        <f>'Balance sheet'!D189</f>
        <v>0</v>
      </c>
      <c r="D26" s="130">
        <f>'Balance sheet'!E189</f>
        <v>0</v>
      </c>
    </row>
    <row r="27" spans="1:4" ht="18.75" customHeight="1" x14ac:dyDescent="0.25">
      <c r="A27" s="41" t="s">
        <v>1582</v>
      </c>
      <c r="B27" s="37" t="s">
        <v>1579</v>
      </c>
      <c r="C27" s="421"/>
      <c r="D27" s="421"/>
    </row>
    <row r="28" spans="1:4" ht="18.75" customHeight="1" x14ac:dyDescent="0.25">
      <c r="A28" s="41" t="s">
        <v>1583</v>
      </c>
      <c r="B28" s="23" t="s">
        <v>1584</v>
      </c>
      <c r="C28" s="130">
        <f>C26-C27</f>
        <v>0</v>
      </c>
      <c r="D28" s="130">
        <f>D26-D27</f>
        <v>0</v>
      </c>
    </row>
    <row r="29" spans="1:4" ht="18.75" customHeight="1" x14ac:dyDescent="0.25">
      <c r="A29" s="41" t="s">
        <v>260</v>
      </c>
      <c r="B29" s="33" t="s">
        <v>51</v>
      </c>
      <c r="C29" s="130">
        <f>'Balance sheet'!D190</f>
        <v>0</v>
      </c>
      <c r="D29" s="130">
        <f>'Balance sheet'!E190</f>
        <v>0</v>
      </c>
    </row>
    <row r="30" spans="1:4" ht="18.75" customHeight="1" x14ac:dyDescent="0.25">
      <c r="A30" s="41" t="s">
        <v>261</v>
      </c>
      <c r="B30" s="33" t="s">
        <v>53</v>
      </c>
      <c r="C30" s="130">
        <f>'Balance sheet'!D191</f>
        <v>0</v>
      </c>
      <c r="D30" s="130">
        <f>'Balance sheet'!E191</f>
        <v>0</v>
      </c>
    </row>
    <row r="31" spans="1:4" ht="18.75" customHeight="1" x14ac:dyDescent="0.25">
      <c r="A31" s="41" t="s">
        <v>271</v>
      </c>
      <c r="B31" s="33" t="s">
        <v>55</v>
      </c>
      <c r="C31" s="130">
        <f>'Balance sheet'!D192</f>
        <v>0</v>
      </c>
      <c r="D31" s="130">
        <f>'Balance sheet'!E192</f>
        <v>0</v>
      </c>
    </row>
    <row r="32" spans="1:4" ht="18.75" customHeight="1" x14ac:dyDescent="0.25">
      <c r="A32" s="41" t="s">
        <v>263</v>
      </c>
      <c r="B32" s="33" t="s">
        <v>132</v>
      </c>
      <c r="C32" s="130">
        <f>'Balance sheet'!D193</f>
        <v>0</v>
      </c>
      <c r="D32" s="130">
        <f>'Balance sheet'!E193</f>
        <v>0</v>
      </c>
    </row>
    <row r="33" spans="1:4" ht="18.75" customHeight="1" x14ac:dyDescent="0.25">
      <c r="A33" s="41" t="s">
        <v>264</v>
      </c>
      <c r="B33" s="33" t="s">
        <v>57</v>
      </c>
      <c r="C33" s="130">
        <f>'Balance sheet'!D194</f>
        <v>0</v>
      </c>
      <c r="D33" s="130">
        <f>'Balance sheet'!E194</f>
        <v>0</v>
      </c>
    </row>
    <row r="34" spans="1:4" ht="18.75" customHeight="1" x14ac:dyDescent="0.25">
      <c r="A34" s="41" t="s">
        <v>256</v>
      </c>
      <c r="B34" s="26" t="s">
        <v>265</v>
      </c>
      <c r="C34" s="130">
        <f>C25+C28+C29+C30+C31+C32+C33</f>
        <v>0</v>
      </c>
      <c r="D34" s="130">
        <f>D25+D28+D29+D30+D31+D32+D33</f>
        <v>0</v>
      </c>
    </row>
    <row r="35" spans="1:4" ht="18.75" customHeight="1" x14ac:dyDescent="0.25">
      <c r="A35" s="41" t="s">
        <v>266</v>
      </c>
      <c r="B35" s="35" t="s">
        <v>114</v>
      </c>
      <c r="C35" s="878"/>
      <c r="D35" s="879"/>
    </row>
    <row r="36" spans="1:4" ht="18.75" customHeight="1" x14ac:dyDescent="0.25">
      <c r="A36" s="41" t="s">
        <v>267</v>
      </c>
      <c r="B36" s="33" t="s">
        <v>1577</v>
      </c>
      <c r="C36" s="130">
        <f>'Balance sheet'!D197</f>
        <v>0</v>
      </c>
      <c r="D36" s="130">
        <f>'Balance sheet'!E197</f>
        <v>0</v>
      </c>
    </row>
    <row r="37" spans="1:4" ht="18.75" customHeight="1" x14ac:dyDescent="0.25">
      <c r="A37" s="41" t="s">
        <v>268</v>
      </c>
      <c r="B37" s="33" t="s">
        <v>41</v>
      </c>
      <c r="C37" s="130">
        <f>'Balance sheet'!D198</f>
        <v>0</v>
      </c>
      <c r="D37" s="130">
        <f>'Balance sheet'!E198</f>
        <v>0</v>
      </c>
    </row>
    <row r="38" spans="1:4" ht="18.75" customHeight="1" x14ac:dyDescent="0.25">
      <c r="A38" s="41" t="s">
        <v>1585</v>
      </c>
      <c r="B38" s="37" t="s">
        <v>1579</v>
      </c>
      <c r="C38" s="421"/>
      <c r="D38" s="421"/>
    </row>
    <row r="39" spans="1:4" ht="18.75" customHeight="1" x14ac:dyDescent="0.25">
      <c r="A39" s="41" t="s">
        <v>1586</v>
      </c>
      <c r="B39" s="23" t="s">
        <v>1584</v>
      </c>
      <c r="C39" s="130">
        <f>C37-C38</f>
        <v>0</v>
      </c>
      <c r="D39" s="130">
        <f>D37-D38</f>
        <v>0</v>
      </c>
    </row>
    <row r="40" spans="1:4" ht="18.75" customHeight="1" x14ac:dyDescent="0.25">
      <c r="A40" s="41" t="s">
        <v>269</v>
      </c>
      <c r="B40" s="33" t="s">
        <v>51</v>
      </c>
      <c r="C40" s="130">
        <f>'Balance sheet'!D199</f>
        <v>0</v>
      </c>
      <c r="D40" s="130">
        <f>'Balance sheet'!E199</f>
        <v>0</v>
      </c>
    </row>
    <row r="41" spans="1:4" ht="18.75" customHeight="1" x14ac:dyDescent="0.25">
      <c r="A41" s="41" t="s">
        <v>270</v>
      </c>
      <c r="B41" s="33" t="s">
        <v>53</v>
      </c>
      <c r="C41" s="130">
        <f>'Balance sheet'!D200</f>
        <v>0</v>
      </c>
      <c r="D41" s="130">
        <f>'Balance sheet'!E200</f>
        <v>0</v>
      </c>
    </row>
    <row r="42" spans="1:4" ht="18.75" customHeight="1" x14ac:dyDescent="0.25">
      <c r="A42" s="41" t="s">
        <v>1587</v>
      </c>
      <c r="B42" s="33" t="s">
        <v>55</v>
      </c>
      <c r="C42" s="130">
        <f>'Balance sheet'!D201</f>
        <v>0</v>
      </c>
      <c r="D42" s="130">
        <f>'Balance sheet'!E201</f>
        <v>0</v>
      </c>
    </row>
    <row r="43" spans="1:4" ht="18.75" customHeight="1" x14ac:dyDescent="0.25">
      <c r="A43" s="41" t="s">
        <v>272</v>
      </c>
      <c r="B43" s="33" t="s">
        <v>132</v>
      </c>
      <c r="C43" s="130">
        <f>'Balance sheet'!D202</f>
        <v>0</v>
      </c>
      <c r="D43" s="130">
        <f>'Balance sheet'!E202</f>
        <v>0</v>
      </c>
    </row>
    <row r="44" spans="1:4" ht="18.75" customHeight="1" x14ac:dyDescent="0.25">
      <c r="A44" s="41" t="s">
        <v>273</v>
      </c>
      <c r="B44" s="33" t="s">
        <v>57</v>
      </c>
      <c r="C44" s="130">
        <f>'Balance sheet'!D203</f>
        <v>0</v>
      </c>
      <c r="D44" s="130">
        <f>'Balance sheet'!E203</f>
        <v>0</v>
      </c>
    </row>
    <row r="45" spans="1:4" ht="18.75" customHeight="1" x14ac:dyDescent="0.25">
      <c r="A45" s="41" t="s">
        <v>266</v>
      </c>
      <c r="B45" s="26" t="s">
        <v>118</v>
      </c>
      <c r="C45" s="130">
        <f>C36+C39+C40+C41+C42+C43+C44</f>
        <v>0</v>
      </c>
      <c r="D45" s="130">
        <f>D36+D39+D40+D41+D42+D43+D44</f>
        <v>0</v>
      </c>
    </row>
    <row r="46" spans="1:4" ht="18.75" customHeight="1" x14ac:dyDescent="0.25">
      <c r="A46" s="40" t="s">
        <v>244</v>
      </c>
      <c r="B46" s="26" t="s">
        <v>1588</v>
      </c>
      <c r="C46" s="130">
        <f>C23+C34+C45</f>
        <v>0</v>
      </c>
      <c r="D46" s="130">
        <f>D23+D34+D45</f>
        <v>0</v>
      </c>
    </row>
    <row r="47" spans="1:4" ht="18.75" customHeight="1" x14ac:dyDescent="0.25">
      <c r="A47" s="41" t="s">
        <v>283</v>
      </c>
      <c r="B47" s="35" t="s">
        <v>284</v>
      </c>
      <c r="C47" s="878"/>
      <c r="D47" s="884"/>
    </row>
    <row r="48" spans="1:4" ht="18.75" customHeight="1" x14ac:dyDescent="0.25">
      <c r="A48" s="41" t="s">
        <v>285</v>
      </c>
      <c r="B48" s="33" t="s">
        <v>62</v>
      </c>
      <c r="C48" s="130">
        <f>'Balance sheet'!D215</f>
        <v>0</v>
      </c>
      <c r="D48" s="130">
        <f>'Balance sheet'!E215</f>
        <v>0</v>
      </c>
    </row>
    <row r="49" spans="1:4" ht="18.75" customHeight="1" x14ac:dyDescent="0.25">
      <c r="A49" s="41" t="s">
        <v>286</v>
      </c>
      <c r="B49" s="33" t="s">
        <v>287</v>
      </c>
      <c r="C49" s="130">
        <f>'Balance sheet'!D216</f>
        <v>0</v>
      </c>
      <c r="D49" s="130">
        <f>'Balance sheet'!E216</f>
        <v>0</v>
      </c>
    </row>
    <row r="50" spans="1:4" ht="18.75" customHeight="1" x14ac:dyDescent="0.25">
      <c r="A50" s="41" t="s">
        <v>288</v>
      </c>
      <c r="B50" s="33" t="s">
        <v>41</v>
      </c>
      <c r="C50" s="130">
        <f>'Balance sheet'!D217</f>
        <v>0</v>
      </c>
      <c r="D50" s="130">
        <f>'Balance sheet'!E217</f>
        <v>0</v>
      </c>
    </row>
    <row r="51" spans="1:4" ht="18.75" customHeight="1" x14ac:dyDescent="0.25">
      <c r="A51" s="41" t="s">
        <v>1589</v>
      </c>
      <c r="B51" s="37" t="s">
        <v>1579</v>
      </c>
      <c r="C51" s="421"/>
      <c r="D51" s="421"/>
    </row>
    <row r="52" spans="1:4" ht="18.75" customHeight="1" x14ac:dyDescent="0.25">
      <c r="A52" s="41" t="s">
        <v>1590</v>
      </c>
      <c r="B52" s="23" t="s">
        <v>1584</v>
      </c>
      <c r="C52" s="130">
        <f>C50-C51</f>
        <v>0</v>
      </c>
      <c r="D52" s="130">
        <f>D50-D51</f>
        <v>0</v>
      </c>
    </row>
    <row r="53" spans="1:4" ht="18.75" customHeight="1" x14ac:dyDescent="0.25">
      <c r="A53" s="41" t="s">
        <v>289</v>
      </c>
      <c r="B53" s="33" t="s">
        <v>51</v>
      </c>
      <c r="C53" s="130">
        <f>'Balance sheet'!D218</f>
        <v>0</v>
      </c>
      <c r="D53" s="130">
        <f>'Balance sheet'!E218</f>
        <v>0</v>
      </c>
    </row>
    <row r="54" spans="1:4" ht="18.75" customHeight="1" x14ac:dyDescent="0.25">
      <c r="A54" s="41" t="s">
        <v>290</v>
      </c>
      <c r="B54" s="33" t="s">
        <v>53</v>
      </c>
      <c r="C54" s="130">
        <f>'Balance sheet'!D219</f>
        <v>0</v>
      </c>
      <c r="D54" s="130">
        <f>'Balance sheet'!E219</f>
        <v>0</v>
      </c>
    </row>
    <row r="55" spans="1:4" ht="18.75" customHeight="1" x14ac:dyDescent="0.25">
      <c r="A55" s="41" t="s">
        <v>291</v>
      </c>
      <c r="B55" s="33" t="s">
        <v>55</v>
      </c>
      <c r="C55" s="130">
        <f>'Balance sheet'!D220</f>
        <v>0</v>
      </c>
      <c r="D55" s="130">
        <f>'Balance sheet'!E220</f>
        <v>0</v>
      </c>
    </row>
    <row r="56" spans="1:4" ht="18.75" customHeight="1" x14ac:dyDescent="0.25">
      <c r="A56" s="41" t="s">
        <v>292</v>
      </c>
      <c r="B56" s="33" t="s">
        <v>132</v>
      </c>
      <c r="C56" s="130">
        <f>'Balance sheet'!D221</f>
        <v>0</v>
      </c>
      <c r="D56" s="130">
        <f>'Balance sheet'!E221</f>
        <v>0</v>
      </c>
    </row>
    <row r="57" spans="1:4" ht="18.75" customHeight="1" x14ac:dyDescent="0.25">
      <c r="A57" s="41" t="s">
        <v>293</v>
      </c>
      <c r="B57" s="33" t="s">
        <v>57</v>
      </c>
      <c r="C57" s="130">
        <f>'Balance sheet'!D222</f>
        <v>0</v>
      </c>
      <c r="D57" s="130">
        <f>'Balance sheet'!E222</f>
        <v>0</v>
      </c>
    </row>
    <row r="58" spans="1:4" ht="18.75" customHeight="1" x14ac:dyDescent="0.25">
      <c r="A58" s="41" t="s">
        <v>283</v>
      </c>
      <c r="B58" s="26" t="s">
        <v>294</v>
      </c>
      <c r="C58" s="130">
        <f>C48+C49+C52+C55+C56+C57</f>
        <v>0</v>
      </c>
      <c r="D58" s="130">
        <f>D48+D49+D52+D55+D56+D57</f>
        <v>0</v>
      </c>
    </row>
    <row r="59" spans="1:4" ht="18.75" customHeight="1" x14ac:dyDescent="0.25">
      <c r="A59" s="40" t="s">
        <v>309</v>
      </c>
      <c r="B59" s="26" t="s">
        <v>310</v>
      </c>
      <c r="C59" s="878"/>
      <c r="D59" s="879"/>
    </row>
    <row r="60" spans="1:4" ht="18.75" customHeight="1" x14ac:dyDescent="0.25">
      <c r="A60" s="41" t="s">
        <v>311</v>
      </c>
      <c r="B60" s="23" t="s">
        <v>41</v>
      </c>
      <c r="C60" s="130">
        <f>'Balance sheet'!D234</f>
        <v>0</v>
      </c>
      <c r="D60" s="130">
        <f>'Balance sheet'!E234</f>
        <v>0</v>
      </c>
    </row>
    <row r="61" spans="1:4" ht="18.75" customHeight="1" x14ac:dyDescent="0.25">
      <c r="A61" s="41" t="s">
        <v>1591</v>
      </c>
      <c r="B61" s="422" t="s">
        <v>1579</v>
      </c>
      <c r="C61" s="421"/>
      <c r="D61" s="421"/>
    </row>
    <row r="62" spans="1:4" ht="18.75" customHeight="1" x14ac:dyDescent="0.25">
      <c r="A62" s="41" t="s">
        <v>1592</v>
      </c>
      <c r="B62" s="423" t="s">
        <v>1584</v>
      </c>
      <c r="C62" s="130">
        <f>C60-C61</f>
        <v>0</v>
      </c>
      <c r="D62" s="130">
        <f>D60-D61</f>
        <v>0</v>
      </c>
    </row>
    <row r="63" spans="1:4" ht="18.75" customHeight="1" x14ac:dyDescent="0.25">
      <c r="A63" s="40" t="s">
        <v>309</v>
      </c>
      <c r="B63" s="26" t="s">
        <v>312</v>
      </c>
      <c r="C63" s="130">
        <f>C62</f>
        <v>0</v>
      </c>
      <c r="D63" s="130">
        <f>D62</f>
        <v>0</v>
      </c>
    </row>
    <row r="64" spans="1:4" ht="18.75" customHeight="1" x14ac:dyDescent="0.25">
      <c r="A64" s="35" t="s">
        <v>353</v>
      </c>
      <c r="B64" s="406" t="s">
        <v>1593</v>
      </c>
      <c r="C64" s="130">
        <f>SUM(C46+C58+C63)</f>
        <v>0</v>
      </c>
      <c r="D64" s="130">
        <f>SUM(D46+D58+D63)</f>
        <v>0</v>
      </c>
    </row>
    <row r="65" spans="1:4" ht="18.75" customHeight="1" x14ac:dyDescent="0.25">
      <c r="A65" s="40" t="s">
        <v>417</v>
      </c>
      <c r="B65" s="35" t="s">
        <v>1594</v>
      </c>
      <c r="C65" s="130">
        <f>'SS46 Maturity of Time Deposits'!C15</f>
        <v>0</v>
      </c>
      <c r="D65" s="130">
        <f>'SS46 Maturity of Time Deposits'!D15</f>
        <v>0</v>
      </c>
    </row>
    <row r="66" spans="1:4" ht="18.75" customHeight="1" x14ac:dyDescent="0.25">
      <c r="A66" s="40" t="s">
        <v>480</v>
      </c>
      <c r="B66" s="406" t="s">
        <v>1595</v>
      </c>
      <c r="C66" s="130">
        <f>C64-C65</f>
        <v>0</v>
      </c>
      <c r="D66" s="130">
        <f>D64-D65</f>
        <v>0</v>
      </c>
    </row>
  </sheetData>
  <mergeCells count="6">
    <mergeCell ref="C59:D59"/>
    <mergeCell ref="C9:D9"/>
    <mergeCell ref="C24:D24"/>
    <mergeCell ref="C12:D13"/>
    <mergeCell ref="C35:D35"/>
    <mergeCell ref="C47:D47"/>
  </mergeCells>
  <pageMargins left="0.23958333333333334" right="0.29166666666666669" top="0.33333333333333331" bottom="0.34375" header="0.29166666666666669" footer="0.29166666666666669"/>
  <pageSetup orientation="portrait" useFirstPageNumber="1"/>
  <headerFooter>
    <oddHeader>&amp;L&amp;"Aptos"&amp;10&amp;K7FAA39 | DNB PUBLIC |&amp;1#_x000D_</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ADD8E6"/>
  </sheetPr>
  <dimension ref="A1:G247"/>
  <sheetViews>
    <sheetView workbookViewId="0">
      <selection activeCell="E8" sqref="E8"/>
    </sheetView>
  </sheetViews>
  <sheetFormatPr defaultColWidth="9.08984375" defaultRowHeight="12.75" customHeight="1" x14ac:dyDescent="0.25"/>
  <cols>
    <col min="1" max="1" width="7.81640625" style="253" customWidth="1"/>
    <col min="2" max="2" width="52.81640625" style="253" customWidth="1"/>
    <col min="3" max="3" width="13.453125" style="253" customWidth="1"/>
    <col min="4" max="4" width="13.54296875" style="253" customWidth="1"/>
    <col min="5" max="7" width="14.453125" style="253" customWidth="1"/>
    <col min="8" max="8" width="9.08984375" style="1" customWidth="1"/>
    <col min="9" max="16384" width="9.08984375" style="1"/>
  </cols>
  <sheetData>
    <row r="1" spans="1:7" ht="18.75" customHeight="1" x14ac:dyDescent="0.35">
      <c r="A1" s="5" t="s">
        <v>421</v>
      </c>
      <c r="B1" s="54"/>
      <c r="F1" s="214"/>
      <c r="G1" s="84" t="s">
        <v>1596</v>
      </c>
    </row>
    <row r="2" spans="1:7" ht="15.75" customHeight="1" x14ac:dyDescent="0.35">
      <c r="A2" s="424"/>
      <c r="F2" s="214"/>
      <c r="G2" s="176"/>
    </row>
    <row r="3" spans="1:7" ht="15.75" customHeight="1" x14ac:dyDescent="0.35">
      <c r="A3" s="5" t="s">
        <v>1</v>
      </c>
      <c r="C3" s="253" t="s">
        <v>728</v>
      </c>
      <c r="F3" s="214"/>
      <c r="G3" s="4" t="s">
        <v>1597</v>
      </c>
    </row>
    <row r="4" spans="1:7" ht="15.75" customHeight="1" x14ac:dyDescent="0.3">
      <c r="A4" s="425"/>
      <c r="F4" s="214"/>
      <c r="G4" s="7" t="s">
        <v>2</v>
      </c>
    </row>
    <row r="5" spans="1:7" ht="15.75" customHeight="1" x14ac:dyDescent="0.35">
      <c r="A5" s="5" t="s">
        <v>3</v>
      </c>
      <c r="F5" s="214"/>
      <c r="G5" s="7" t="s">
        <v>4</v>
      </c>
    </row>
    <row r="6" spans="1:7" ht="18.75" customHeight="1" x14ac:dyDescent="0.3">
      <c r="A6" s="227"/>
      <c r="C6" s="9" t="s">
        <v>5</v>
      </c>
      <c r="D6" s="9"/>
      <c r="E6" s="888"/>
      <c r="F6" s="889"/>
      <c r="G6" s="751"/>
    </row>
    <row r="7" spans="1:7" ht="18.75" customHeight="1" x14ac:dyDescent="0.3">
      <c r="C7" s="552" t="s">
        <v>6</v>
      </c>
      <c r="D7" s="890"/>
      <c r="E7" s="888" t="str">
        <f>""</f>
        <v/>
      </c>
      <c r="F7" s="889"/>
      <c r="G7" s="751"/>
    </row>
    <row r="8" spans="1:7" ht="18.75" customHeight="1" x14ac:dyDescent="0.3">
      <c r="C8" s="9" t="s">
        <v>8</v>
      </c>
      <c r="D8" s="9"/>
      <c r="E8" s="888"/>
      <c r="F8" s="889"/>
      <c r="G8" s="751"/>
    </row>
    <row r="9" spans="1:7" ht="18.75" customHeight="1" x14ac:dyDescent="0.3">
      <c r="A9" s="167" t="s">
        <v>9</v>
      </c>
      <c r="B9" s="167"/>
      <c r="C9" s="717" t="s">
        <v>1598</v>
      </c>
      <c r="D9" s="718"/>
      <c r="E9" s="717" t="s">
        <v>1599</v>
      </c>
      <c r="F9" s="718"/>
      <c r="G9" s="86" t="s">
        <v>1600</v>
      </c>
    </row>
    <row r="10" spans="1:7" ht="18.75" customHeight="1" x14ac:dyDescent="0.3">
      <c r="A10" s="167" t="s">
        <v>13</v>
      </c>
      <c r="B10" s="167"/>
      <c r="C10" s="86" t="s">
        <v>1601</v>
      </c>
      <c r="D10" s="86" t="s">
        <v>1602</v>
      </c>
      <c r="E10" s="86" t="s">
        <v>1601</v>
      </c>
      <c r="F10" s="86" t="s">
        <v>1602</v>
      </c>
      <c r="G10" s="86"/>
    </row>
    <row r="11" spans="1:7" ht="18.75" customHeight="1" x14ac:dyDescent="0.3">
      <c r="A11" s="167" t="s">
        <v>18</v>
      </c>
      <c r="B11" s="167"/>
      <c r="C11" s="426">
        <v>1</v>
      </c>
      <c r="D11" s="426">
        <v>2</v>
      </c>
      <c r="E11" s="426">
        <v>3</v>
      </c>
      <c r="F11" s="426">
        <v>4</v>
      </c>
      <c r="G11" s="426">
        <v>5</v>
      </c>
    </row>
    <row r="12" spans="1:7" ht="18.75" customHeight="1" x14ac:dyDescent="0.25">
      <c r="A12" s="35" t="s">
        <v>25</v>
      </c>
      <c r="B12" s="406" t="s">
        <v>1603</v>
      </c>
      <c r="C12" s="123"/>
      <c r="D12" s="123"/>
      <c r="E12" s="123"/>
      <c r="F12" s="123"/>
      <c r="G12" s="123"/>
    </row>
    <row r="13" spans="1:7" ht="18.75" customHeight="1" x14ac:dyDescent="0.25">
      <c r="A13" s="23" t="s">
        <v>27</v>
      </c>
      <c r="B13" s="23" t="s">
        <v>28</v>
      </c>
      <c r="C13" s="427" t="s">
        <v>7</v>
      </c>
      <c r="D13" s="427">
        <f>'Balance sheet'!G12</f>
        <v>0</v>
      </c>
      <c r="E13" s="123"/>
      <c r="F13" s="123"/>
      <c r="G13" s="428" t="s">
        <v>7</v>
      </c>
    </row>
    <row r="14" spans="1:7" ht="18.75" customHeight="1" x14ac:dyDescent="0.25">
      <c r="A14" s="23" t="s">
        <v>29</v>
      </c>
      <c r="B14" s="23" t="s">
        <v>1604</v>
      </c>
      <c r="C14" s="427">
        <f>'Balance sheet'!F13</f>
        <v>0</v>
      </c>
      <c r="D14" s="427">
        <f>'Balance sheet'!G13</f>
        <v>0</v>
      </c>
      <c r="E14" s="123"/>
      <c r="F14" s="123"/>
      <c r="G14" s="428" t="s">
        <v>7</v>
      </c>
    </row>
    <row r="15" spans="1:7" ht="18.75" customHeight="1" x14ac:dyDescent="0.25">
      <c r="A15" s="23" t="s">
        <v>31</v>
      </c>
      <c r="B15" s="23" t="s">
        <v>32</v>
      </c>
      <c r="C15" s="130">
        <f>'Balance sheet'!F14</f>
        <v>0</v>
      </c>
      <c r="D15" s="130">
        <f>'Balance sheet'!G14</f>
        <v>0</v>
      </c>
      <c r="E15" s="123"/>
      <c r="F15" s="123"/>
      <c r="G15" s="25">
        <f>SUM(C15:D15)</f>
        <v>0</v>
      </c>
    </row>
    <row r="16" spans="1:7" ht="18.75" customHeight="1" x14ac:dyDescent="0.25">
      <c r="A16" s="23" t="s">
        <v>33</v>
      </c>
      <c r="B16" s="23" t="s">
        <v>34</v>
      </c>
      <c r="C16" s="130">
        <f>'Balance sheet'!F15</f>
        <v>0</v>
      </c>
      <c r="D16" s="130">
        <f>'Balance sheet'!G15</f>
        <v>0</v>
      </c>
      <c r="E16" s="123"/>
      <c r="F16" s="123"/>
      <c r="G16" s="25">
        <f>SUM(C16:D16)</f>
        <v>0</v>
      </c>
    </row>
    <row r="17" spans="1:7" ht="18.75" customHeight="1" x14ac:dyDescent="0.25">
      <c r="A17" s="23" t="s">
        <v>35</v>
      </c>
      <c r="B17" s="23" t="s">
        <v>36</v>
      </c>
      <c r="C17" s="130">
        <f>'Balance sheet'!F16</f>
        <v>0</v>
      </c>
      <c r="D17" s="130">
        <f>'Balance sheet'!G16</f>
        <v>0</v>
      </c>
      <c r="E17" s="123"/>
      <c r="F17" s="123"/>
      <c r="G17" s="25">
        <f>SUM(C17:D17)</f>
        <v>0</v>
      </c>
    </row>
    <row r="18" spans="1:7" ht="18.75" customHeight="1" x14ac:dyDescent="0.25">
      <c r="A18" s="35" t="s">
        <v>25</v>
      </c>
      <c r="B18" s="429" t="s">
        <v>1605</v>
      </c>
      <c r="C18" s="28">
        <f>C14+C15+C16+C17</f>
        <v>0</v>
      </c>
      <c r="D18" s="28">
        <f>D13+D14+D15+D16+D17</f>
        <v>0</v>
      </c>
      <c r="E18" s="123"/>
      <c r="F18" s="123"/>
      <c r="G18" s="28">
        <f>SUM(C18:D18)</f>
        <v>0</v>
      </c>
    </row>
    <row r="19" spans="1:7" ht="18.75" customHeight="1" x14ac:dyDescent="0.25">
      <c r="A19" s="35" t="s">
        <v>38</v>
      </c>
      <c r="B19" s="406" t="s">
        <v>39</v>
      </c>
      <c r="C19" s="123"/>
      <c r="D19" s="123"/>
      <c r="E19" s="123"/>
      <c r="F19" s="123"/>
      <c r="G19" s="123"/>
    </row>
    <row r="20" spans="1:7" ht="18.75" customHeight="1" x14ac:dyDescent="0.25">
      <c r="A20" s="23" t="s">
        <v>40</v>
      </c>
      <c r="B20" s="23" t="s">
        <v>41</v>
      </c>
      <c r="C20" s="130">
        <f>'Balance sheet'!F19</f>
        <v>0</v>
      </c>
      <c r="D20" s="130">
        <f>'Balance sheet'!G19</f>
        <v>0</v>
      </c>
      <c r="E20" s="123"/>
      <c r="F20" s="123"/>
      <c r="G20" s="25">
        <f>SUM(C20:D20)</f>
        <v>0</v>
      </c>
    </row>
    <row r="21" spans="1:7" ht="18.75" customHeight="1" x14ac:dyDescent="0.25">
      <c r="A21" s="35" t="s">
        <v>38</v>
      </c>
      <c r="B21" s="429" t="s">
        <v>42</v>
      </c>
      <c r="C21" s="130">
        <f>C20</f>
        <v>0</v>
      </c>
      <c r="D21" s="130">
        <f>D20</f>
        <v>0</v>
      </c>
      <c r="E21" s="123"/>
      <c r="F21" s="123"/>
      <c r="G21" s="28">
        <f>SUM(C21:D21)</f>
        <v>0</v>
      </c>
    </row>
    <row r="22" spans="1:7" ht="18.75" customHeight="1" x14ac:dyDescent="0.25">
      <c r="A22" s="35" t="s">
        <v>43</v>
      </c>
      <c r="B22" s="406" t="s">
        <v>44</v>
      </c>
      <c r="C22" s="123"/>
      <c r="D22" s="123"/>
      <c r="E22" s="123"/>
      <c r="F22" s="123"/>
      <c r="G22" s="123"/>
    </row>
    <row r="23" spans="1:7" ht="18.75" customHeight="1" x14ac:dyDescent="0.25">
      <c r="A23" s="35" t="s">
        <v>45</v>
      </c>
      <c r="B23" s="429" t="s">
        <v>46</v>
      </c>
      <c r="C23" s="123"/>
      <c r="D23" s="123"/>
      <c r="E23" s="123"/>
      <c r="F23" s="123"/>
      <c r="G23" s="123"/>
    </row>
    <row r="24" spans="1:7" ht="18.75" customHeight="1" x14ac:dyDescent="0.25">
      <c r="A24" s="23" t="s">
        <v>47</v>
      </c>
      <c r="B24" s="23" t="s">
        <v>48</v>
      </c>
      <c r="C24" s="123"/>
      <c r="D24" s="123"/>
      <c r="E24" s="123"/>
      <c r="F24" s="123"/>
      <c r="G24" s="123"/>
    </row>
    <row r="25" spans="1:7" ht="18.75" customHeight="1" x14ac:dyDescent="0.25">
      <c r="A25" s="23" t="s">
        <v>49</v>
      </c>
      <c r="B25" s="33" t="s">
        <v>41</v>
      </c>
      <c r="C25" s="130">
        <f>'Balance sheet'!F27</f>
        <v>0</v>
      </c>
      <c r="D25" s="130">
        <f>'Balance sheet'!G27</f>
        <v>0</v>
      </c>
      <c r="E25" s="123"/>
      <c r="F25" s="123"/>
      <c r="G25" s="130">
        <f>SUM(C25:D25)</f>
        <v>0</v>
      </c>
    </row>
    <row r="26" spans="1:7" ht="18.75" customHeight="1" x14ac:dyDescent="0.25">
      <c r="A26" s="23" t="s">
        <v>50</v>
      </c>
      <c r="B26" s="33" t="s">
        <v>51</v>
      </c>
      <c r="C26" s="130">
        <f>'Balance sheet'!F28</f>
        <v>0</v>
      </c>
      <c r="D26" s="130">
        <f>'Balance sheet'!G28</f>
        <v>0</v>
      </c>
      <c r="E26" s="123"/>
      <c r="F26" s="123"/>
      <c r="G26" s="130">
        <f>SUM(C26:D26)</f>
        <v>0</v>
      </c>
    </row>
    <row r="27" spans="1:7" ht="18.75" customHeight="1" x14ac:dyDescent="0.25">
      <c r="A27" s="41" t="s">
        <v>52</v>
      </c>
      <c r="B27" s="33" t="s">
        <v>53</v>
      </c>
      <c r="C27" s="130">
        <f>'Balance sheet'!F29</f>
        <v>0</v>
      </c>
      <c r="D27" s="130">
        <f>'Balance sheet'!G29</f>
        <v>0</v>
      </c>
      <c r="E27" s="123"/>
      <c r="F27" s="123"/>
      <c r="G27" s="130">
        <f>SUM(C27:D27)</f>
        <v>0</v>
      </c>
    </row>
    <row r="28" spans="1:7" ht="18.75" customHeight="1" x14ac:dyDescent="0.25">
      <c r="A28" s="41" t="s">
        <v>54</v>
      </c>
      <c r="B28" s="33" t="s">
        <v>55</v>
      </c>
      <c r="C28" s="130">
        <f>'Balance sheet'!F30</f>
        <v>0</v>
      </c>
      <c r="D28" s="130">
        <f>'Balance sheet'!G30</f>
        <v>0</v>
      </c>
      <c r="E28" s="123"/>
      <c r="F28" s="123"/>
      <c r="G28" s="130">
        <f>SUM(C28:D28)</f>
        <v>0</v>
      </c>
    </row>
    <row r="29" spans="1:7" ht="18.75" customHeight="1" x14ac:dyDescent="0.25">
      <c r="A29" s="41" t="s">
        <v>56</v>
      </c>
      <c r="B29" s="33" t="s">
        <v>57</v>
      </c>
      <c r="C29" s="130">
        <f>'Balance sheet'!F31</f>
        <v>0</v>
      </c>
      <c r="D29" s="130">
        <f>'Balance sheet'!G31</f>
        <v>0</v>
      </c>
      <c r="E29" s="123"/>
      <c r="F29" s="123"/>
      <c r="G29" s="130">
        <f>SUM(C29:D29)</f>
        <v>0</v>
      </c>
    </row>
    <row r="30" spans="1:7" ht="18.75" customHeight="1" x14ac:dyDescent="0.25">
      <c r="A30" s="41" t="s">
        <v>47</v>
      </c>
      <c r="B30" s="429" t="s">
        <v>58</v>
      </c>
      <c r="C30" s="130">
        <f>SUM(C25:C29)</f>
        <v>0</v>
      </c>
      <c r="D30" s="130">
        <f>SUM(D25:D29)</f>
        <v>0</v>
      </c>
      <c r="E30" s="123"/>
      <c r="F30" s="123"/>
      <c r="G30" s="130">
        <f>SUM(G25:G28)</f>
        <v>0</v>
      </c>
    </row>
    <row r="31" spans="1:7" ht="18.75" customHeight="1" x14ac:dyDescent="0.25">
      <c r="A31" s="41" t="s">
        <v>59</v>
      </c>
      <c r="B31" s="23" t="s">
        <v>60</v>
      </c>
      <c r="C31" s="19"/>
      <c r="D31" s="19"/>
      <c r="E31" s="19"/>
      <c r="F31" s="19"/>
      <c r="G31" s="19"/>
    </row>
    <row r="32" spans="1:7" ht="18.75" customHeight="1" x14ac:dyDescent="0.25">
      <c r="A32" s="41" t="s">
        <v>61</v>
      </c>
      <c r="B32" s="33" t="s">
        <v>62</v>
      </c>
      <c r="C32" s="130">
        <f>'Balance sheet'!F34</f>
        <v>0</v>
      </c>
      <c r="D32" s="130">
        <f>'Balance sheet'!G34</f>
        <v>0</v>
      </c>
      <c r="E32" s="123"/>
      <c r="F32" s="123"/>
      <c r="G32" s="130">
        <f t="shared" ref="G32:G38" si="0">SUM(C32:D32)</f>
        <v>0</v>
      </c>
    </row>
    <row r="33" spans="1:7" ht="18.75" customHeight="1" x14ac:dyDescent="0.25">
      <c r="A33" s="41" t="s">
        <v>63</v>
      </c>
      <c r="B33" s="33" t="s">
        <v>41</v>
      </c>
      <c r="C33" s="130">
        <f>'Balance sheet'!F35</f>
        <v>0</v>
      </c>
      <c r="D33" s="130">
        <f>'Balance sheet'!G35</f>
        <v>0</v>
      </c>
      <c r="E33" s="123"/>
      <c r="F33" s="123"/>
      <c r="G33" s="130">
        <f t="shared" si="0"/>
        <v>0</v>
      </c>
    </row>
    <row r="34" spans="1:7" ht="18.75" customHeight="1" x14ac:dyDescent="0.25">
      <c r="A34" s="41" t="s">
        <v>64</v>
      </c>
      <c r="B34" s="33" t="s">
        <v>51</v>
      </c>
      <c r="C34" s="130">
        <f>'Balance sheet'!F36</f>
        <v>0</v>
      </c>
      <c r="D34" s="130">
        <f>'Balance sheet'!G36</f>
        <v>0</v>
      </c>
      <c r="E34" s="123"/>
      <c r="F34" s="123"/>
      <c r="G34" s="130">
        <f t="shared" si="0"/>
        <v>0</v>
      </c>
    </row>
    <row r="35" spans="1:7" ht="18.75" customHeight="1" x14ac:dyDescent="0.25">
      <c r="A35" s="41" t="s">
        <v>65</v>
      </c>
      <c r="B35" s="33" t="s">
        <v>53</v>
      </c>
      <c r="C35" s="130">
        <f>'Balance sheet'!F37</f>
        <v>0</v>
      </c>
      <c r="D35" s="130">
        <f>'Balance sheet'!G37</f>
        <v>0</v>
      </c>
      <c r="E35" s="123"/>
      <c r="F35" s="123"/>
      <c r="G35" s="130">
        <f t="shared" si="0"/>
        <v>0</v>
      </c>
    </row>
    <row r="36" spans="1:7" ht="18.75" customHeight="1" x14ac:dyDescent="0.25">
      <c r="A36" s="41" t="s">
        <v>66</v>
      </c>
      <c r="B36" s="33" t="s">
        <v>55</v>
      </c>
      <c r="C36" s="130">
        <f>'Balance sheet'!F38</f>
        <v>0</v>
      </c>
      <c r="D36" s="130">
        <f>'Balance sheet'!G38</f>
        <v>0</v>
      </c>
      <c r="E36" s="123"/>
      <c r="F36" s="123"/>
      <c r="G36" s="130">
        <f t="shared" si="0"/>
        <v>0</v>
      </c>
    </row>
    <row r="37" spans="1:7" ht="18.75" customHeight="1" x14ac:dyDescent="0.25">
      <c r="A37" s="41" t="s">
        <v>67</v>
      </c>
      <c r="B37" s="33" t="s">
        <v>57</v>
      </c>
      <c r="C37" s="130">
        <f>'Balance sheet'!F39</f>
        <v>0</v>
      </c>
      <c r="D37" s="130">
        <f>'Balance sheet'!G39</f>
        <v>0</v>
      </c>
      <c r="E37" s="123"/>
      <c r="F37" s="123"/>
      <c r="G37" s="130">
        <f t="shared" si="0"/>
        <v>0</v>
      </c>
    </row>
    <row r="38" spans="1:7" ht="18.75" customHeight="1" x14ac:dyDescent="0.25">
      <c r="A38" s="41" t="s">
        <v>59</v>
      </c>
      <c r="B38" s="429" t="s">
        <v>68</v>
      </c>
      <c r="C38" s="130">
        <f>SUM(C32:C37)</f>
        <v>0</v>
      </c>
      <c r="D38" s="130">
        <f>SUM(D32:D37)</f>
        <v>0</v>
      </c>
      <c r="E38" s="123"/>
      <c r="F38" s="123"/>
      <c r="G38" s="130">
        <f t="shared" si="0"/>
        <v>0</v>
      </c>
    </row>
    <row r="39" spans="1:7" ht="18.75" customHeight="1" x14ac:dyDescent="0.25">
      <c r="A39" s="40" t="s">
        <v>45</v>
      </c>
      <c r="B39" s="34" t="s">
        <v>69</v>
      </c>
      <c r="C39" s="90">
        <f>C30+C38</f>
        <v>0</v>
      </c>
      <c r="D39" s="90">
        <f>D30+D38</f>
        <v>0</v>
      </c>
      <c r="E39" s="123"/>
      <c r="F39" s="123"/>
      <c r="G39" s="90">
        <f>SUM(G32:G38)</f>
        <v>0</v>
      </c>
    </row>
    <row r="40" spans="1:7" ht="18.75" customHeight="1" x14ac:dyDescent="0.25">
      <c r="A40" s="40" t="s">
        <v>70</v>
      </c>
      <c r="B40" s="429" t="s">
        <v>71</v>
      </c>
      <c r="C40" s="123"/>
      <c r="D40" s="123"/>
      <c r="E40" s="123"/>
      <c r="F40" s="123"/>
      <c r="G40" s="123"/>
    </row>
    <row r="41" spans="1:7" ht="18.75" customHeight="1" x14ac:dyDescent="0.25">
      <c r="A41" s="41" t="s">
        <v>72</v>
      </c>
      <c r="B41" s="23" t="s">
        <v>73</v>
      </c>
      <c r="C41" s="123"/>
      <c r="D41" s="123"/>
      <c r="E41" s="123"/>
      <c r="F41" s="123"/>
      <c r="G41" s="123"/>
    </row>
    <row r="42" spans="1:7" ht="18.75" customHeight="1" x14ac:dyDescent="0.25">
      <c r="A42" s="41" t="s">
        <v>74</v>
      </c>
      <c r="B42" s="33" t="s">
        <v>62</v>
      </c>
      <c r="C42" s="130">
        <f>'Balance sheet'!F44</f>
        <v>0</v>
      </c>
      <c r="D42" s="130">
        <f>'Balance sheet'!G44</f>
        <v>0</v>
      </c>
      <c r="E42" s="123"/>
      <c r="F42" s="123"/>
      <c r="G42" s="130">
        <f t="shared" ref="G42:G48" si="1">SUM(C42:D42)</f>
        <v>0</v>
      </c>
    </row>
    <row r="43" spans="1:7" ht="18.75" customHeight="1" x14ac:dyDescent="0.25">
      <c r="A43" s="41" t="s">
        <v>75</v>
      </c>
      <c r="B43" s="33" t="s">
        <v>41</v>
      </c>
      <c r="C43" s="130">
        <f>'Balance sheet'!F45</f>
        <v>0</v>
      </c>
      <c r="D43" s="130">
        <f>'Balance sheet'!G45</f>
        <v>0</v>
      </c>
      <c r="E43" s="123"/>
      <c r="F43" s="123"/>
      <c r="G43" s="130">
        <f t="shared" si="1"/>
        <v>0</v>
      </c>
    </row>
    <row r="44" spans="1:7" ht="18.75" customHeight="1" x14ac:dyDescent="0.25">
      <c r="A44" s="41" t="s">
        <v>76</v>
      </c>
      <c r="B44" s="33" t="s">
        <v>51</v>
      </c>
      <c r="C44" s="130">
        <f>'Balance sheet'!F46</f>
        <v>0</v>
      </c>
      <c r="D44" s="130">
        <f>'Balance sheet'!G46</f>
        <v>0</v>
      </c>
      <c r="E44" s="123"/>
      <c r="F44" s="123"/>
      <c r="G44" s="130">
        <f t="shared" si="1"/>
        <v>0</v>
      </c>
    </row>
    <row r="45" spans="1:7" ht="18.75" customHeight="1" x14ac:dyDescent="0.25">
      <c r="A45" s="41" t="s">
        <v>77</v>
      </c>
      <c r="B45" s="33" t="s">
        <v>53</v>
      </c>
      <c r="C45" s="130">
        <f>'Balance sheet'!F47</f>
        <v>0</v>
      </c>
      <c r="D45" s="130">
        <f>'Balance sheet'!G47</f>
        <v>0</v>
      </c>
      <c r="E45" s="123"/>
      <c r="F45" s="123"/>
      <c r="G45" s="130">
        <f t="shared" si="1"/>
        <v>0</v>
      </c>
    </row>
    <row r="46" spans="1:7" ht="18.75" customHeight="1" x14ac:dyDescent="0.25">
      <c r="A46" s="41" t="s">
        <v>78</v>
      </c>
      <c r="B46" s="33" t="s">
        <v>55</v>
      </c>
      <c r="C46" s="130">
        <f>'Balance sheet'!F48</f>
        <v>0</v>
      </c>
      <c r="D46" s="130">
        <f>'Balance sheet'!G48</f>
        <v>0</v>
      </c>
      <c r="E46" s="123"/>
      <c r="F46" s="123"/>
      <c r="G46" s="130">
        <f t="shared" si="1"/>
        <v>0</v>
      </c>
    </row>
    <row r="47" spans="1:7" ht="18.75" customHeight="1" x14ac:dyDescent="0.25">
      <c r="A47" s="41" t="s">
        <v>79</v>
      </c>
      <c r="B47" s="33" t="s">
        <v>57</v>
      </c>
      <c r="C47" s="130">
        <f>'Balance sheet'!F49</f>
        <v>0</v>
      </c>
      <c r="D47" s="130">
        <f>'Balance sheet'!G49</f>
        <v>0</v>
      </c>
      <c r="E47" s="123"/>
      <c r="F47" s="123"/>
      <c r="G47" s="130">
        <f t="shared" si="1"/>
        <v>0</v>
      </c>
    </row>
    <row r="48" spans="1:7" ht="18.75" customHeight="1" x14ac:dyDescent="0.25">
      <c r="A48" s="41" t="s">
        <v>72</v>
      </c>
      <c r="B48" s="429" t="s">
        <v>80</v>
      </c>
      <c r="C48" s="130">
        <f>SUM(C42:C47)</f>
        <v>0</v>
      </c>
      <c r="D48" s="130">
        <f>SUM(D42:D47)</f>
        <v>0</v>
      </c>
      <c r="E48" s="123"/>
      <c r="F48" s="123"/>
      <c r="G48" s="130">
        <f t="shared" si="1"/>
        <v>0</v>
      </c>
    </row>
    <row r="49" spans="1:7" ht="18.75" customHeight="1" x14ac:dyDescent="0.25">
      <c r="A49" s="41" t="s">
        <v>81</v>
      </c>
      <c r="B49" s="23" t="s">
        <v>82</v>
      </c>
      <c r="C49" s="123"/>
      <c r="D49" s="123"/>
      <c r="E49" s="123"/>
      <c r="F49" s="123"/>
      <c r="G49" s="123"/>
    </row>
    <row r="50" spans="1:7" ht="18.75" customHeight="1" x14ac:dyDescent="0.25">
      <c r="A50" s="41" t="s">
        <v>83</v>
      </c>
      <c r="B50" s="33" t="s">
        <v>62</v>
      </c>
      <c r="C50" s="123"/>
      <c r="D50" s="123"/>
      <c r="E50" s="130">
        <f>'Balance sheet'!F52</f>
        <v>0</v>
      </c>
      <c r="F50" s="130">
        <f>'Balance sheet'!G52</f>
        <v>0</v>
      </c>
      <c r="G50" s="130">
        <f t="shared" ref="G50:G56" si="2">SUM(E50:F50)</f>
        <v>0</v>
      </c>
    </row>
    <row r="51" spans="1:7" ht="18.75" customHeight="1" x14ac:dyDescent="0.25">
      <c r="A51" s="41" t="s">
        <v>84</v>
      </c>
      <c r="B51" s="33" t="s">
        <v>41</v>
      </c>
      <c r="C51" s="123"/>
      <c r="D51" s="123"/>
      <c r="E51" s="130">
        <f>'Balance sheet'!F53</f>
        <v>0</v>
      </c>
      <c r="F51" s="130">
        <f>'Balance sheet'!G53</f>
        <v>0</v>
      </c>
      <c r="G51" s="130">
        <f t="shared" si="2"/>
        <v>0</v>
      </c>
    </row>
    <row r="52" spans="1:7" ht="18.75" customHeight="1" x14ac:dyDescent="0.25">
      <c r="A52" s="41" t="s">
        <v>85</v>
      </c>
      <c r="B52" s="33" t="s">
        <v>51</v>
      </c>
      <c r="C52" s="123"/>
      <c r="D52" s="123"/>
      <c r="E52" s="130">
        <f>'Balance sheet'!F54</f>
        <v>0</v>
      </c>
      <c r="F52" s="130">
        <f>'Balance sheet'!G54</f>
        <v>0</v>
      </c>
      <c r="G52" s="130">
        <f t="shared" si="2"/>
        <v>0</v>
      </c>
    </row>
    <row r="53" spans="1:7" ht="18.75" customHeight="1" x14ac:dyDescent="0.25">
      <c r="A53" s="41" t="s">
        <v>86</v>
      </c>
      <c r="B53" s="33" t="s">
        <v>53</v>
      </c>
      <c r="C53" s="123"/>
      <c r="D53" s="57"/>
      <c r="E53" s="130">
        <f>'Balance sheet'!F55</f>
        <v>0</v>
      </c>
      <c r="F53" s="130">
        <f>'Balance sheet'!G55</f>
        <v>0</v>
      </c>
      <c r="G53" s="130">
        <f t="shared" si="2"/>
        <v>0</v>
      </c>
    </row>
    <row r="54" spans="1:7" ht="18.75" customHeight="1" x14ac:dyDescent="0.25">
      <c r="A54" s="41" t="s">
        <v>87</v>
      </c>
      <c r="B54" s="33" t="s">
        <v>55</v>
      </c>
      <c r="C54" s="123"/>
      <c r="D54" s="123"/>
      <c r="E54" s="130">
        <f>'Balance sheet'!F56</f>
        <v>0</v>
      </c>
      <c r="F54" s="130">
        <f>'Balance sheet'!G56</f>
        <v>0</v>
      </c>
      <c r="G54" s="130">
        <f t="shared" si="2"/>
        <v>0</v>
      </c>
    </row>
    <row r="55" spans="1:7" ht="18.75" customHeight="1" x14ac:dyDescent="0.25">
      <c r="A55" s="41" t="s">
        <v>88</v>
      </c>
      <c r="B55" s="33" t="s">
        <v>57</v>
      </c>
      <c r="C55" s="123"/>
      <c r="D55" s="123"/>
      <c r="E55" s="130">
        <f>'Balance sheet'!F57</f>
        <v>0</v>
      </c>
      <c r="F55" s="130">
        <f>'Balance sheet'!G57</f>
        <v>0</v>
      </c>
      <c r="G55" s="130">
        <f t="shared" si="2"/>
        <v>0</v>
      </c>
    </row>
    <row r="56" spans="1:7" ht="18.75" customHeight="1" x14ac:dyDescent="0.25">
      <c r="A56" s="41" t="s">
        <v>81</v>
      </c>
      <c r="B56" s="429" t="s">
        <v>89</v>
      </c>
      <c r="C56" s="123"/>
      <c r="D56" s="123"/>
      <c r="E56" s="130">
        <f>SUM(E50:E55)</f>
        <v>0</v>
      </c>
      <c r="F56" s="130">
        <f>SUM(F50:F55)</f>
        <v>0</v>
      </c>
      <c r="G56" s="130">
        <f t="shared" si="2"/>
        <v>0</v>
      </c>
    </row>
    <row r="57" spans="1:7" ht="18.75" customHeight="1" x14ac:dyDescent="0.25">
      <c r="A57" s="40" t="s">
        <v>70</v>
      </c>
      <c r="B57" s="34" t="s">
        <v>90</v>
      </c>
      <c r="C57" s="90">
        <f>C48</f>
        <v>0</v>
      </c>
      <c r="D57" s="90">
        <f>D48</f>
        <v>0</v>
      </c>
      <c r="E57" s="90">
        <f>E56</f>
        <v>0</v>
      </c>
      <c r="F57" s="90">
        <f>F56</f>
        <v>0</v>
      </c>
      <c r="G57" s="90">
        <f>SUM(C57:F57)</f>
        <v>0</v>
      </c>
    </row>
    <row r="58" spans="1:7" ht="18.75" customHeight="1" x14ac:dyDescent="0.25">
      <c r="A58" s="40" t="s">
        <v>91</v>
      </c>
      <c r="B58" s="430" t="s">
        <v>92</v>
      </c>
      <c r="C58" s="123"/>
      <c r="D58" s="123"/>
      <c r="E58" s="123"/>
      <c r="F58" s="123"/>
      <c r="G58" s="123"/>
    </row>
    <row r="59" spans="1:7" ht="18.75" customHeight="1" x14ac:dyDescent="0.25">
      <c r="A59" s="41" t="s">
        <v>93</v>
      </c>
      <c r="B59" s="33" t="s">
        <v>41</v>
      </c>
      <c r="C59" s="24"/>
      <c r="D59" s="24"/>
      <c r="E59" s="24"/>
      <c r="F59" s="24"/>
      <c r="G59" s="130">
        <f>SUM(C59:F59)</f>
        <v>0</v>
      </c>
    </row>
    <row r="60" spans="1:7" ht="18.75" customHeight="1" x14ac:dyDescent="0.25">
      <c r="A60" s="41" t="s">
        <v>94</v>
      </c>
      <c r="B60" s="33" t="s">
        <v>51</v>
      </c>
      <c r="C60" s="24"/>
      <c r="D60" s="24"/>
      <c r="E60" s="24"/>
      <c r="F60" s="24"/>
      <c r="G60" s="130">
        <f>SUM(C60:F60)</f>
        <v>0</v>
      </c>
    </row>
    <row r="61" spans="1:7" ht="18.75" customHeight="1" x14ac:dyDescent="0.25">
      <c r="A61" s="41" t="s">
        <v>95</v>
      </c>
      <c r="B61" s="33" t="s">
        <v>53</v>
      </c>
      <c r="C61" s="24"/>
      <c r="D61" s="24"/>
      <c r="E61" s="24"/>
      <c r="F61" s="24"/>
      <c r="G61" s="130">
        <f>SUM(C61:F61)</f>
        <v>0</v>
      </c>
    </row>
    <row r="62" spans="1:7" ht="18.75" customHeight="1" x14ac:dyDescent="0.25">
      <c r="A62" s="41" t="s">
        <v>96</v>
      </c>
      <c r="B62" s="33" t="s">
        <v>55</v>
      </c>
      <c r="C62" s="24"/>
      <c r="D62" s="24"/>
      <c r="E62" s="24"/>
      <c r="F62" s="24"/>
      <c r="G62" s="130">
        <f>SUM(C62:F62)</f>
        <v>0</v>
      </c>
    </row>
    <row r="63" spans="1:7" ht="18.75" customHeight="1" x14ac:dyDescent="0.25">
      <c r="A63" s="41" t="s">
        <v>97</v>
      </c>
      <c r="B63" s="33" t="s">
        <v>57</v>
      </c>
      <c r="C63" s="24"/>
      <c r="D63" s="24"/>
      <c r="E63" s="24"/>
      <c r="F63" s="24"/>
      <c r="G63" s="130">
        <f>SUM(C63:F63)</f>
        <v>0</v>
      </c>
    </row>
    <row r="64" spans="1:7" ht="18.75" customHeight="1" x14ac:dyDescent="0.3">
      <c r="A64" s="12" t="s">
        <v>9</v>
      </c>
      <c r="B64" s="71"/>
      <c r="C64" s="61" t="s">
        <v>1606</v>
      </c>
      <c r="D64" s="61"/>
      <c r="E64" s="61" t="s">
        <v>1607</v>
      </c>
      <c r="F64" s="61"/>
      <c r="G64" s="86" t="s">
        <v>12</v>
      </c>
    </row>
    <row r="65" spans="1:7" ht="18.75" customHeight="1" x14ac:dyDescent="0.3">
      <c r="A65" s="167" t="s">
        <v>13</v>
      </c>
      <c r="B65" s="167"/>
      <c r="C65" s="15" t="s">
        <v>15</v>
      </c>
      <c r="D65" s="15" t="s">
        <v>16</v>
      </c>
      <c r="E65" s="15" t="s">
        <v>15</v>
      </c>
      <c r="F65" s="15" t="s">
        <v>16</v>
      </c>
      <c r="G65" s="15"/>
    </row>
    <row r="66" spans="1:7" ht="18.75" customHeight="1" x14ac:dyDescent="0.3">
      <c r="A66" s="167" t="s">
        <v>18</v>
      </c>
      <c r="B66" s="71"/>
      <c r="C66" s="168">
        <v>1</v>
      </c>
      <c r="D66" s="168">
        <v>2</v>
      </c>
      <c r="E66" s="168">
        <v>3</v>
      </c>
      <c r="F66" s="168">
        <v>4</v>
      </c>
      <c r="G66" s="168">
        <v>5</v>
      </c>
    </row>
    <row r="67" spans="1:7" ht="18.75" customHeight="1" x14ac:dyDescent="0.25">
      <c r="A67" s="40" t="s">
        <v>91</v>
      </c>
      <c r="B67" s="34" t="s">
        <v>98</v>
      </c>
      <c r="C67" s="90">
        <f>C59+C60+C61+C62+C63</f>
        <v>0</v>
      </c>
      <c r="D67" s="90">
        <f>D59+D60+D61+D62+D63</f>
        <v>0</v>
      </c>
      <c r="E67" s="90">
        <f>E59+E60+E61+E62+E63</f>
        <v>0</v>
      </c>
      <c r="F67" s="90">
        <f>F59+F60+F61+F62+F63</f>
        <v>0</v>
      </c>
      <c r="G67" s="90">
        <f>SUM(C67:F67)</f>
        <v>0</v>
      </c>
    </row>
    <row r="68" spans="1:7" ht="18.75" customHeight="1" x14ac:dyDescent="0.25">
      <c r="A68" s="40" t="s">
        <v>99</v>
      </c>
      <c r="B68" s="406" t="s">
        <v>1608</v>
      </c>
      <c r="C68" s="19"/>
      <c r="D68" s="19"/>
      <c r="E68" s="19"/>
      <c r="F68" s="19"/>
      <c r="G68" s="19"/>
    </row>
    <row r="69" spans="1:7" ht="18.75" customHeight="1" x14ac:dyDescent="0.25">
      <c r="A69" s="41" t="s">
        <v>101</v>
      </c>
      <c r="B69" s="33" t="s">
        <v>569</v>
      </c>
      <c r="C69" s="24"/>
      <c r="D69" s="24"/>
      <c r="E69" s="24"/>
      <c r="F69" s="24"/>
      <c r="G69" s="130">
        <f>SUM(C69:F69)</f>
        <v>0</v>
      </c>
    </row>
    <row r="70" spans="1:7" ht="18.75" customHeight="1" x14ac:dyDescent="0.25">
      <c r="A70" s="41" t="s">
        <v>103</v>
      </c>
      <c r="B70" s="33" t="s">
        <v>571</v>
      </c>
      <c r="C70" s="19"/>
      <c r="D70" s="19"/>
      <c r="E70" s="19"/>
      <c r="F70" s="19"/>
      <c r="G70" s="19"/>
    </row>
    <row r="71" spans="1:7" ht="18.75" customHeight="1" x14ac:dyDescent="0.25">
      <c r="A71" s="41" t="s">
        <v>105</v>
      </c>
      <c r="B71" s="37" t="s">
        <v>106</v>
      </c>
      <c r="C71" s="118"/>
      <c r="D71" s="24"/>
      <c r="E71" s="24"/>
      <c r="F71" s="24"/>
      <c r="G71" s="130">
        <f>SUM(C71:F71)</f>
        <v>0</v>
      </c>
    </row>
    <row r="72" spans="1:7" ht="18.75" customHeight="1" x14ac:dyDescent="0.25">
      <c r="A72" s="41" t="s">
        <v>107</v>
      </c>
      <c r="B72" s="37" t="s">
        <v>108</v>
      </c>
      <c r="C72" s="118"/>
      <c r="D72" s="24"/>
      <c r="E72" s="24"/>
      <c r="F72" s="24"/>
      <c r="G72" s="130">
        <f>SUM(C72:F72)</f>
        <v>0</v>
      </c>
    </row>
    <row r="73" spans="1:7" ht="18.75" customHeight="1" x14ac:dyDescent="0.25">
      <c r="A73" s="41" t="s">
        <v>109</v>
      </c>
      <c r="B73" s="431" t="s">
        <v>110</v>
      </c>
      <c r="C73" s="118"/>
      <c r="D73" s="24"/>
      <c r="E73" s="24"/>
      <c r="F73" s="24"/>
      <c r="G73" s="130">
        <f>SUM(C73:F73)</f>
        <v>0</v>
      </c>
    </row>
    <row r="74" spans="1:7" ht="18.75" customHeight="1" x14ac:dyDescent="0.25">
      <c r="A74" s="41" t="s">
        <v>103</v>
      </c>
      <c r="B74" s="432" t="s">
        <v>111</v>
      </c>
      <c r="C74" s="130">
        <f>C71+C72+C73</f>
        <v>0</v>
      </c>
      <c r="D74" s="130">
        <f>D71+D72+D73</f>
        <v>0</v>
      </c>
      <c r="E74" s="130">
        <f>E71+E72+E73</f>
        <v>0</v>
      </c>
      <c r="F74" s="130">
        <f>F71+F72+F73</f>
        <v>0</v>
      </c>
      <c r="G74" s="130">
        <f>SUM(C74:F74)</f>
        <v>0</v>
      </c>
    </row>
    <row r="75" spans="1:7" ht="18.75" customHeight="1" x14ac:dyDescent="0.25">
      <c r="A75" s="40" t="s">
        <v>99</v>
      </c>
      <c r="B75" s="34" t="s">
        <v>1609</v>
      </c>
      <c r="C75" s="90">
        <f>SUM(C69:C70)</f>
        <v>0</v>
      </c>
      <c r="D75" s="90">
        <f>SUM(D69:D70)</f>
        <v>0</v>
      </c>
      <c r="E75" s="90">
        <f>SUM(E69:E70)</f>
        <v>0</v>
      </c>
      <c r="F75" s="90">
        <f>SUM(F69:F70)</f>
        <v>0</v>
      </c>
      <c r="G75" s="90">
        <f>SUM(G69:G71)</f>
        <v>0</v>
      </c>
    </row>
    <row r="76" spans="1:7" ht="18.75" customHeight="1" x14ac:dyDescent="0.25">
      <c r="A76" s="40" t="s">
        <v>113</v>
      </c>
      <c r="B76" s="406" t="s">
        <v>114</v>
      </c>
      <c r="C76" s="19"/>
      <c r="D76" s="19"/>
      <c r="E76" s="19"/>
      <c r="F76" s="19"/>
      <c r="G76" s="19"/>
    </row>
    <row r="77" spans="1:7" ht="18.75" customHeight="1" x14ac:dyDescent="0.25">
      <c r="A77" s="41" t="s">
        <v>115</v>
      </c>
      <c r="B77" s="33" t="s">
        <v>442</v>
      </c>
      <c r="C77" s="24"/>
      <c r="D77" s="24"/>
      <c r="E77" s="24"/>
      <c r="F77" s="24"/>
      <c r="G77" s="130">
        <f>SUM(C77:F77)</f>
        <v>0</v>
      </c>
    </row>
    <row r="78" spans="1:7" ht="18.75" customHeight="1" x14ac:dyDescent="0.25">
      <c r="A78" s="41" t="s">
        <v>117</v>
      </c>
      <c r="B78" s="33" t="s">
        <v>41</v>
      </c>
      <c r="C78" s="24"/>
      <c r="D78" s="24"/>
      <c r="E78" s="24"/>
      <c r="F78" s="24"/>
      <c r="G78" s="130">
        <f>SUM(C78:F78)</f>
        <v>0</v>
      </c>
    </row>
    <row r="79" spans="1:7" ht="18.75" customHeight="1" x14ac:dyDescent="0.25">
      <c r="A79" s="41" t="s">
        <v>113</v>
      </c>
      <c r="B79" s="34" t="s">
        <v>118</v>
      </c>
      <c r="C79" s="90">
        <f>SUM(C77:C78)</f>
        <v>0</v>
      </c>
      <c r="D79" s="90">
        <f>SUM(D77:D78)</f>
        <v>0</v>
      </c>
      <c r="E79" s="90">
        <f>SUM(E77:E78)</f>
        <v>0</v>
      </c>
      <c r="F79" s="90">
        <f>SUM(F77:F78)</f>
        <v>0</v>
      </c>
      <c r="G79" s="90">
        <f>SUM(G77:G78)</f>
        <v>0</v>
      </c>
    </row>
    <row r="80" spans="1:7" ht="18.75" customHeight="1" x14ac:dyDescent="0.25">
      <c r="A80" s="40" t="s">
        <v>43</v>
      </c>
      <c r="B80" s="26" t="s">
        <v>121</v>
      </c>
      <c r="C80" s="90">
        <f>C39+C57+C67+C75+C79</f>
        <v>0</v>
      </c>
      <c r="D80" s="90">
        <f>D39+D57+D67+D75+D79</f>
        <v>0</v>
      </c>
      <c r="E80" s="90">
        <f>E39+E57+E67+E75+E79</f>
        <v>0</v>
      </c>
      <c r="F80" s="90">
        <f>F39+F57+F67+F75+F79</f>
        <v>0</v>
      </c>
      <c r="G80" s="90">
        <f>SUM(C80:F80)</f>
        <v>0</v>
      </c>
    </row>
    <row r="81" spans="1:7" ht="18.75" customHeight="1" x14ac:dyDescent="0.25">
      <c r="A81" s="40" t="s">
        <v>122</v>
      </c>
      <c r="B81" s="20" t="s">
        <v>123</v>
      </c>
      <c r="C81" s="19"/>
      <c r="D81" s="19"/>
      <c r="E81" s="19"/>
      <c r="F81" s="19"/>
      <c r="G81" s="19"/>
    </row>
    <row r="82" spans="1:7" ht="18.75" customHeight="1" x14ac:dyDescent="0.25">
      <c r="A82" s="40" t="s">
        <v>124</v>
      </c>
      <c r="B82" s="406" t="s">
        <v>125</v>
      </c>
      <c r="C82" s="19"/>
      <c r="D82" s="19"/>
      <c r="E82" s="19"/>
      <c r="F82" s="19"/>
      <c r="G82" s="19"/>
    </row>
    <row r="83" spans="1:7" ht="18.75" customHeight="1" x14ac:dyDescent="0.3">
      <c r="A83" s="41" t="s">
        <v>126</v>
      </c>
      <c r="B83" s="33" t="s">
        <v>62</v>
      </c>
      <c r="C83" s="433">
        <f>'Balance sheet'!F86</f>
        <v>0</v>
      </c>
      <c r="D83" s="433">
        <f>'Balance sheet'!G86</f>
        <v>0</v>
      </c>
      <c r="E83" s="123"/>
      <c r="F83" s="123"/>
      <c r="G83" s="130">
        <f t="shared" ref="G83:G89" si="3">SUM(C83:D83)</f>
        <v>0</v>
      </c>
    </row>
    <row r="84" spans="1:7" ht="18.75" customHeight="1" x14ac:dyDescent="0.3">
      <c r="A84" s="41" t="s">
        <v>127</v>
      </c>
      <c r="B84" s="33" t="s">
        <v>41</v>
      </c>
      <c r="C84" s="433">
        <f>'Balance sheet'!F87</f>
        <v>0</v>
      </c>
      <c r="D84" s="433">
        <f>'Balance sheet'!G87</f>
        <v>0</v>
      </c>
      <c r="E84" s="123"/>
      <c r="F84" s="123"/>
      <c r="G84" s="130">
        <f t="shared" si="3"/>
        <v>0</v>
      </c>
    </row>
    <row r="85" spans="1:7" ht="18.75" customHeight="1" x14ac:dyDescent="0.3">
      <c r="A85" s="41" t="s">
        <v>128</v>
      </c>
      <c r="B85" s="33" t="s">
        <v>51</v>
      </c>
      <c r="C85" s="433">
        <f>'Balance sheet'!F88</f>
        <v>0</v>
      </c>
      <c r="D85" s="433">
        <f>'Balance sheet'!G88</f>
        <v>0</v>
      </c>
      <c r="E85" s="123"/>
      <c r="F85" s="123"/>
      <c r="G85" s="130">
        <f t="shared" si="3"/>
        <v>0</v>
      </c>
    </row>
    <row r="86" spans="1:7" ht="18.75" customHeight="1" x14ac:dyDescent="0.3">
      <c r="A86" s="41" t="s">
        <v>129</v>
      </c>
      <c r="B86" s="33" t="s">
        <v>53</v>
      </c>
      <c r="C86" s="433">
        <f>'Balance sheet'!F89</f>
        <v>0</v>
      </c>
      <c r="D86" s="433">
        <f>'Balance sheet'!G89</f>
        <v>0</v>
      </c>
      <c r="E86" s="123"/>
      <c r="F86" s="123"/>
      <c r="G86" s="130">
        <f t="shared" si="3"/>
        <v>0</v>
      </c>
    </row>
    <row r="87" spans="1:7" ht="18.75" customHeight="1" x14ac:dyDescent="0.3">
      <c r="A87" s="41" t="s">
        <v>130</v>
      </c>
      <c r="B87" s="33" t="s">
        <v>55</v>
      </c>
      <c r="C87" s="433">
        <f>'Balance sheet'!F90</f>
        <v>0</v>
      </c>
      <c r="D87" s="433">
        <f>'Balance sheet'!G90</f>
        <v>0</v>
      </c>
      <c r="E87" s="123"/>
      <c r="F87" s="123"/>
      <c r="G87" s="130">
        <f t="shared" si="3"/>
        <v>0</v>
      </c>
    </row>
    <row r="88" spans="1:7" ht="18.75" customHeight="1" x14ac:dyDescent="0.3">
      <c r="A88" s="41" t="s">
        <v>131</v>
      </c>
      <c r="B88" s="33" t="s">
        <v>132</v>
      </c>
      <c r="C88" s="433">
        <f>'Balance sheet'!F91</f>
        <v>0</v>
      </c>
      <c r="D88" s="433">
        <f>'Balance sheet'!G91</f>
        <v>0</v>
      </c>
      <c r="E88" s="123"/>
      <c r="F88" s="123"/>
      <c r="G88" s="130">
        <f t="shared" si="3"/>
        <v>0</v>
      </c>
    </row>
    <row r="89" spans="1:7" ht="18.75" customHeight="1" x14ac:dyDescent="0.3">
      <c r="A89" s="41" t="s">
        <v>133</v>
      </c>
      <c r="B89" s="33" t="s">
        <v>57</v>
      </c>
      <c r="C89" s="433">
        <f>'Balance sheet'!F92</f>
        <v>0</v>
      </c>
      <c r="D89" s="433">
        <f>'Balance sheet'!G92</f>
        <v>0</v>
      </c>
      <c r="E89" s="123"/>
      <c r="F89" s="123"/>
      <c r="G89" s="130">
        <f t="shared" si="3"/>
        <v>0</v>
      </c>
    </row>
    <row r="90" spans="1:7" ht="18.75" customHeight="1" x14ac:dyDescent="0.25">
      <c r="A90" s="40" t="s">
        <v>124</v>
      </c>
      <c r="B90" s="38" t="s">
        <v>135</v>
      </c>
      <c r="C90" s="130">
        <f>SUM(C83:C89)</f>
        <v>0</v>
      </c>
      <c r="D90" s="130">
        <f>SUM(D83:D89)</f>
        <v>0</v>
      </c>
      <c r="E90" s="374"/>
      <c r="F90" s="374"/>
      <c r="G90" s="90">
        <f>SUM(G83:G89)</f>
        <v>0</v>
      </c>
    </row>
    <row r="91" spans="1:7" ht="18.75" customHeight="1" x14ac:dyDescent="0.25">
      <c r="A91" s="40" t="s">
        <v>136</v>
      </c>
      <c r="B91" s="406" t="s">
        <v>137</v>
      </c>
      <c r="C91" s="19"/>
      <c r="D91" s="19"/>
      <c r="E91" s="19"/>
      <c r="F91" s="19"/>
      <c r="G91" s="19"/>
    </row>
    <row r="92" spans="1:7" ht="18.75" customHeight="1" x14ac:dyDescent="0.25">
      <c r="A92" s="41" t="s">
        <v>138</v>
      </c>
      <c r="B92" s="33" t="s">
        <v>62</v>
      </c>
      <c r="C92" s="24"/>
      <c r="D92" s="24"/>
      <c r="E92" s="24"/>
      <c r="F92" s="24"/>
      <c r="G92" s="130">
        <f t="shared" ref="G92:G98" si="4">SUM(C92:F92)</f>
        <v>0</v>
      </c>
    </row>
    <row r="93" spans="1:7" ht="18.75" customHeight="1" x14ac:dyDescent="0.25">
      <c r="A93" s="41" t="s">
        <v>139</v>
      </c>
      <c r="B93" s="33" t="s">
        <v>41</v>
      </c>
      <c r="C93" s="24"/>
      <c r="D93" s="24"/>
      <c r="E93" s="24"/>
      <c r="F93" s="24"/>
      <c r="G93" s="130">
        <f t="shared" si="4"/>
        <v>0</v>
      </c>
    </row>
    <row r="94" spans="1:7" ht="18.75" customHeight="1" x14ac:dyDescent="0.25">
      <c r="A94" s="41" t="s">
        <v>140</v>
      </c>
      <c r="B94" s="33" t="s">
        <v>51</v>
      </c>
      <c r="C94" s="24"/>
      <c r="D94" s="24"/>
      <c r="E94" s="24"/>
      <c r="F94" s="24"/>
      <c r="G94" s="130">
        <f t="shared" si="4"/>
        <v>0</v>
      </c>
    </row>
    <row r="95" spans="1:7" ht="18.75" customHeight="1" x14ac:dyDescent="0.25">
      <c r="A95" s="41" t="s">
        <v>141</v>
      </c>
      <c r="B95" s="33" t="s">
        <v>53</v>
      </c>
      <c r="C95" s="24"/>
      <c r="D95" s="24"/>
      <c r="E95" s="24"/>
      <c r="F95" s="24"/>
      <c r="G95" s="130">
        <f t="shared" si="4"/>
        <v>0</v>
      </c>
    </row>
    <row r="96" spans="1:7" ht="18.75" customHeight="1" x14ac:dyDescent="0.25">
      <c r="A96" s="41" t="s">
        <v>142</v>
      </c>
      <c r="B96" s="33" t="s">
        <v>55</v>
      </c>
      <c r="C96" s="24"/>
      <c r="D96" s="24"/>
      <c r="E96" s="24"/>
      <c r="F96" s="24"/>
      <c r="G96" s="130">
        <f t="shared" si="4"/>
        <v>0</v>
      </c>
    </row>
    <row r="97" spans="1:7" ht="18.75" customHeight="1" x14ac:dyDescent="0.25">
      <c r="A97" s="41" t="s">
        <v>143</v>
      </c>
      <c r="B97" s="33" t="s">
        <v>132</v>
      </c>
      <c r="C97" s="24"/>
      <c r="D97" s="24"/>
      <c r="E97" s="24"/>
      <c r="F97" s="24"/>
      <c r="G97" s="130">
        <f t="shared" si="4"/>
        <v>0</v>
      </c>
    </row>
    <row r="98" spans="1:7" ht="18.75" customHeight="1" x14ac:dyDescent="0.25">
      <c r="A98" s="41" t="s">
        <v>144</v>
      </c>
      <c r="B98" s="33" t="s">
        <v>57</v>
      </c>
      <c r="C98" s="24"/>
      <c r="D98" s="24"/>
      <c r="E98" s="24"/>
      <c r="F98" s="24"/>
      <c r="G98" s="130">
        <f t="shared" si="4"/>
        <v>0</v>
      </c>
    </row>
    <row r="99" spans="1:7" ht="18.75" customHeight="1" x14ac:dyDescent="0.25">
      <c r="A99" s="40" t="s">
        <v>136</v>
      </c>
      <c r="B99" s="38" t="s">
        <v>1511</v>
      </c>
      <c r="C99" s="90">
        <f>SUM(C92:C98)</f>
        <v>0</v>
      </c>
      <c r="D99" s="90">
        <f>SUM(D92:D98)</f>
        <v>0</v>
      </c>
      <c r="E99" s="90">
        <f>SUM(E92:E98)</f>
        <v>0</v>
      </c>
      <c r="F99" s="90">
        <f>SUM(F92:F98)</f>
        <v>0</v>
      </c>
      <c r="G99" s="90">
        <f>SUM(G92:G98)</f>
        <v>0</v>
      </c>
    </row>
    <row r="100" spans="1:7" ht="18.75" customHeight="1" x14ac:dyDescent="0.25">
      <c r="A100" s="40" t="s">
        <v>146</v>
      </c>
      <c r="B100" s="406" t="s">
        <v>147</v>
      </c>
      <c r="C100" s="19"/>
      <c r="D100" s="19"/>
      <c r="E100" s="19"/>
      <c r="F100" s="19"/>
      <c r="G100" s="19"/>
    </row>
    <row r="101" spans="1:7" ht="18.75" customHeight="1" x14ac:dyDescent="0.25">
      <c r="A101" s="41" t="s">
        <v>148</v>
      </c>
      <c r="B101" s="33" t="s">
        <v>62</v>
      </c>
      <c r="C101" s="24"/>
      <c r="D101" s="24"/>
      <c r="E101" s="24"/>
      <c r="F101" s="24"/>
      <c r="G101" s="130">
        <f t="shared" ref="G101:G108" si="5">SUM(C101:F101)</f>
        <v>0</v>
      </c>
    </row>
    <row r="102" spans="1:7" ht="18.75" customHeight="1" x14ac:dyDescent="0.25">
      <c r="A102" s="41" t="s">
        <v>149</v>
      </c>
      <c r="B102" s="33" t="s">
        <v>41</v>
      </c>
      <c r="C102" s="24"/>
      <c r="D102" s="24"/>
      <c r="E102" s="24"/>
      <c r="F102" s="24"/>
      <c r="G102" s="130">
        <f t="shared" si="5"/>
        <v>0</v>
      </c>
    </row>
    <row r="103" spans="1:7" ht="18.75" customHeight="1" x14ac:dyDescent="0.25">
      <c r="A103" s="41" t="s">
        <v>150</v>
      </c>
      <c r="B103" s="33" t="s">
        <v>51</v>
      </c>
      <c r="C103" s="24"/>
      <c r="D103" s="24"/>
      <c r="E103" s="24"/>
      <c r="F103" s="24"/>
      <c r="G103" s="130">
        <f t="shared" si="5"/>
        <v>0</v>
      </c>
    </row>
    <row r="104" spans="1:7" ht="18.75" customHeight="1" x14ac:dyDescent="0.25">
      <c r="A104" s="41" t="s">
        <v>151</v>
      </c>
      <c r="B104" s="33" t="s">
        <v>53</v>
      </c>
      <c r="C104" s="24"/>
      <c r="D104" s="24"/>
      <c r="E104" s="24"/>
      <c r="F104" s="24"/>
      <c r="G104" s="130">
        <f t="shared" si="5"/>
        <v>0</v>
      </c>
    </row>
    <row r="105" spans="1:7" ht="18.75" customHeight="1" x14ac:dyDescent="0.25">
      <c r="A105" s="41" t="s">
        <v>152</v>
      </c>
      <c r="B105" s="33" t="s">
        <v>55</v>
      </c>
      <c r="C105" s="24"/>
      <c r="D105" s="24"/>
      <c r="E105" s="24"/>
      <c r="F105" s="24"/>
      <c r="G105" s="130">
        <f t="shared" si="5"/>
        <v>0</v>
      </c>
    </row>
    <row r="106" spans="1:7" ht="18.75" customHeight="1" x14ac:dyDescent="0.25">
      <c r="A106" s="41" t="s">
        <v>153</v>
      </c>
      <c r="B106" s="33" t="s">
        <v>132</v>
      </c>
      <c r="C106" s="24"/>
      <c r="D106" s="24"/>
      <c r="E106" s="24"/>
      <c r="F106" s="24"/>
      <c r="G106" s="130">
        <f t="shared" si="5"/>
        <v>0</v>
      </c>
    </row>
    <row r="107" spans="1:7" ht="18.75" customHeight="1" x14ac:dyDescent="0.25">
      <c r="A107" s="41" t="s">
        <v>154</v>
      </c>
      <c r="B107" s="33" t="s">
        <v>57</v>
      </c>
      <c r="C107" s="24"/>
      <c r="D107" s="24"/>
      <c r="E107" s="24"/>
      <c r="F107" s="24"/>
      <c r="G107" s="130">
        <f t="shared" si="5"/>
        <v>0</v>
      </c>
    </row>
    <row r="108" spans="1:7" ht="18.75" customHeight="1" x14ac:dyDescent="0.25">
      <c r="A108" s="40" t="s">
        <v>146</v>
      </c>
      <c r="B108" s="38" t="s">
        <v>155</v>
      </c>
      <c r="C108" s="90">
        <f>SUM(C101:C107)</f>
        <v>0</v>
      </c>
      <c r="D108" s="90">
        <f>SUM(D101:D107)</f>
        <v>0</v>
      </c>
      <c r="E108" s="90">
        <f>SUM(E101:E107)</f>
        <v>0</v>
      </c>
      <c r="F108" s="90">
        <f>SUM(F101:F107)</f>
        <v>0</v>
      </c>
      <c r="G108" s="90">
        <f t="shared" si="5"/>
        <v>0</v>
      </c>
    </row>
    <row r="109" spans="1:7" ht="18.75" customHeight="1" x14ac:dyDescent="0.25">
      <c r="A109" s="40" t="s">
        <v>156</v>
      </c>
      <c r="B109" s="406" t="s">
        <v>157</v>
      </c>
      <c r="C109" s="19"/>
      <c r="D109" s="19"/>
      <c r="E109" s="19"/>
      <c r="F109" s="19"/>
      <c r="G109" s="19"/>
    </row>
    <row r="110" spans="1:7" ht="18.75" customHeight="1" x14ac:dyDescent="0.25">
      <c r="A110" s="41" t="s">
        <v>158</v>
      </c>
      <c r="B110" s="33" t="s">
        <v>62</v>
      </c>
      <c r="C110" s="364"/>
      <c r="D110" s="364"/>
      <c r="E110" s="364"/>
      <c r="F110" s="364"/>
      <c r="G110" s="130">
        <f t="shared" ref="G110:G116" si="6">SUM(C110:F110)</f>
        <v>0</v>
      </c>
    </row>
    <row r="111" spans="1:7" ht="18.75" customHeight="1" x14ac:dyDescent="0.25">
      <c r="A111" s="41" t="s">
        <v>159</v>
      </c>
      <c r="B111" s="33" t="s">
        <v>41</v>
      </c>
      <c r="C111" s="364"/>
      <c r="D111" s="364"/>
      <c r="E111" s="364"/>
      <c r="F111" s="364"/>
      <c r="G111" s="130">
        <f t="shared" si="6"/>
        <v>0</v>
      </c>
    </row>
    <row r="112" spans="1:7" ht="18.75" customHeight="1" x14ac:dyDescent="0.25">
      <c r="A112" s="41" t="s">
        <v>160</v>
      </c>
      <c r="B112" s="33" t="s">
        <v>51</v>
      </c>
      <c r="C112" s="364"/>
      <c r="D112" s="364"/>
      <c r="E112" s="364"/>
      <c r="F112" s="364"/>
      <c r="G112" s="130">
        <f t="shared" si="6"/>
        <v>0</v>
      </c>
    </row>
    <row r="113" spans="1:7" ht="18.75" customHeight="1" x14ac:dyDescent="0.25">
      <c r="A113" s="41" t="s">
        <v>161</v>
      </c>
      <c r="B113" s="33" t="s">
        <v>53</v>
      </c>
      <c r="C113" s="364"/>
      <c r="D113" s="364"/>
      <c r="E113" s="364"/>
      <c r="F113" s="364"/>
      <c r="G113" s="130">
        <f t="shared" si="6"/>
        <v>0</v>
      </c>
    </row>
    <row r="114" spans="1:7" ht="18.75" customHeight="1" x14ac:dyDescent="0.25">
      <c r="A114" s="41" t="s">
        <v>162</v>
      </c>
      <c r="B114" s="33" t="s">
        <v>55</v>
      </c>
      <c r="C114" s="364"/>
      <c r="D114" s="364"/>
      <c r="E114" s="364"/>
      <c r="F114" s="364"/>
      <c r="G114" s="130">
        <f t="shared" si="6"/>
        <v>0</v>
      </c>
    </row>
    <row r="115" spans="1:7" ht="18.75" customHeight="1" x14ac:dyDescent="0.25">
      <c r="A115" s="41" t="s">
        <v>163</v>
      </c>
      <c r="B115" s="33" t="s">
        <v>132</v>
      </c>
      <c r="C115" s="364"/>
      <c r="D115" s="364"/>
      <c r="E115" s="364"/>
      <c r="F115" s="364"/>
      <c r="G115" s="130">
        <f t="shared" si="6"/>
        <v>0</v>
      </c>
    </row>
    <row r="116" spans="1:7" ht="18.75" customHeight="1" x14ac:dyDescent="0.25">
      <c r="A116" s="41" t="s">
        <v>164</v>
      </c>
      <c r="B116" s="33" t="s">
        <v>57</v>
      </c>
      <c r="C116" s="364"/>
      <c r="D116" s="364"/>
      <c r="E116" s="364"/>
      <c r="F116" s="364"/>
      <c r="G116" s="130">
        <f t="shared" si="6"/>
        <v>0</v>
      </c>
    </row>
    <row r="117" spans="1:7" ht="18.75" customHeight="1" x14ac:dyDescent="0.25">
      <c r="A117" s="40" t="s">
        <v>156</v>
      </c>
      <c r="B117" s="38" t="s">
        <v>165</v>
      </c>
      <c r="C117" s="90">
        <f>SUM(C110:C116)</f>
        <v>0</v>
      </c>
      <c r="D117" s="90">
        <f>SUM(D110:D116)</f>
        <v>0</v>
      </c>
      <c r="E117" s="90">
        <f>SUM(E110:E116)</f>
        <v>0</v>
      </c>
      <c r="F117" s="90">
        <f>SUM(F110:F116)</f>
        <v>0</v>
      </c>
      <c r="G117" s="90">
        <f>SUM(G110:G116)</f>
        <v>0</v>
      </c>
    </row>
    <row r="118" spans="1:7" ht="18.75" customHeight="1" x14ac:dyDescent="0.25">
      <c r="A118" s="40" t="s">
        <v>166</v>
      </c>
      <c r="B118" s="406" t="s">
        <v>453</v>
      </c>
      <c r="C118" s="19"/>
      <c r="D118" s="19"/>
      <c r="E118" s="19"/>
      <c r="F118" s="19"/>
      <c r="G118" s="19"/>
    </row>
    <row r="119" spans="1:7" ht="18.75" customHeight="1" x14ac:dyDescent="0.25">
      <c r="A119" s="41" t="s">
        <v>168</v>
      </c>
      <c r="B119" s="33" t="s">
        <v>62</v>
      </c>
      <c r="C119" s="364"/>
      <c r="D119" s="353"/>
      <c r="E119" s="364"/>
      <c r="F119" s="353"/>
      <c r="G119" s="130">
        <f t="shared" ref="G119:G127" si="7">SUM(C119:F119)</f>
        <v>0</v>
      </c>
    </row>
    <row r="120" spans="1:7" ht="18.75" customHeight="1" x14ac:dyDescent="0.25">
      <c r="A120" s="41" t="s">
        <v>169</v>
      </c>
      <c r="B120" s="33" t="s">
        <v>41</v>
      </c>
      <c r="C120" s="364"/>
      <c r="D120" s="364"/>
      <c r="E120" s="364"/>
      <c r="F120" s="364"/>
      <c r="G120" s="130">
        <f t="shared" si="7"/>
        <v>0</v>
      </c>
    </row>
    <row r="121" spans="1:7" ht="18.75" customHeight="1" x14ac:dyDescent="0.25">
      <c r="A121" s="41" t="s">
        <v>170</v>
      </c>
      <c r="B121" s="33" t="s">
        <v>51</v>
      </c>
      <c r="C121" s="364"/>
      <c r="D121" s="364"/>
      <c r="E121" s="364"/>
      <c r="F121" s="364"/>
      <c r="G121" s="130">
        <f t="shared" si="7"/>
        <v>0</v>
      </c>
    </row>
    <row r="122" spans="1:7" ht="18.75" customHeight="1" x14ac:dyDescent="0.25">
      <c r="A122" s="41" t="s">
        <v>171</v>
      </c>
      <c r="B122" s="33" t="s">
        <v>53</v>
      </c>
      <c r="C122" s="364"/>
      <c r="D122" s="364"/>
      <c r="E122" s="364"/>
      <c r="F122" s="364"/>
      <c r="G122" s="130">
        <f t="shared" si="7"/>
        <v>0</v>
      </c>
    </row>
    <row r="123" spans="1:7" ht="18.75" customHeight="1" x14ac:dyDescent="0.25">
      <c r="A123" s="41" t="s">
        <v>172</v>
      </c>
      <c r="B123" s="33" t="s">
        <v>55</v>
      </c>
      <c r="C123" s="364"/>
      <c r="D123" s="364"/>
      <c r="E123" s="364"/>
      <c r="F123" s="364"/>
      <c r="G123" s="130">
        <f t="shared" si="7"/>
        <v>0</v>
      </c>
    </row>
    <row r="124" spans="1:7" ht="18.75" customHeight="1" x14ac:dyDescent="0.25">
      <c r="A124" s="41" t="s">
        <v>173</v>
      </c>
      <c r="B124" s="33" t="s">
        <v>132</v>
      </c>
      <c r="C124" s="364"/>
      <c r="D124" s="364"/>
      <c r="E124" s="364"/>
      <c r="F124" s="364"/>
      <c r="G124" s="130">
        <f t="shared" si="7"/>
        <v>0</v>
      </c>
    </row>
    <row r="125" spans="1:7" ht="18.75" customHeight="1" x14ac:dyDescent="0.25">
      <c r="A125" s="41" t="s">
        <v>174</v>
      </c>
      <c r="B125" s="33" t="s">
        <v>57</v>
      </c>
      <c r="C125" s="364"/>
      <c r="D125" s="364"/>
      <c r="E125" s="364"/>
      <c r="F125" s="364"/>
      <c r="G125" s="130">
        <f t="shared" si="7"/>
        <v>0</v>
      </c>
    </row>
    <row r="126" spans="1:7" ht="18.75" customHeight="1" x14ac:dyDescent="0.25">
      <c r="A126" s="40" t="s">
        <v>166</v>
      </c>
      <c r="B126" s="38" t="s">
        <v>175</v>
      </c>
      <c r="C126" s="90">
        <f>SUM(C120:C125)</f>
        <v>0</v>
      </c>
      <c r="D126" s="90">
        <f>SUM(D120:D125)</f>
        <v>0</v>
      </c>
      <c r="E126" s="90">
        <f>SUM(E120:E125)</f>
        <v>0</v>
      </c>
      <c r="F126" s="90">
        <f>SUM(F120:F125)</f>
        <v>0</v>
      </c>
      <c r="G126" s="90">
        <f t="shared" si="7"/>
        <v>0</v>
      </c>
    </row>
    <row r="127" spans="1:7" ht="18.75" customHeight="1" x14ac:dyDescent="0.25">
      <c r="A127" s="40" t="s">
        <v>122</v>
      </c>
      <c r="B127" s="26" t="s">
        <v>178</v>
      </c>
      <c r="C127" s="90">
        <f>C90+C99+C108+C117+C126</f>
        <v>0</v>
      </c>
      <c r="D127" s="90">
        <f>D90+D99+D108+D117+D126</f>
        <v>0</v>
      </c>
      <c r="E127" s="90">
        <f>E90+E99+E108+E117+E126</f>
        <v>0</v>
      </c>
      <c r="F127" s="90">
        <f>F90+F99+F108+F117+F126</f>
        <v>0</v>
      </c>
      <c r="G127" s="90">
        <f t="shared" si="7"/>
        <v>0</v>
      </c>
    </row>
    <row r="128" spans="1:7" ht="18.75" customHeight="1" x14ac:dyDescent="0.25">
      <c r="A128" s="40" t="s">
        <v>179</v>
      </c>
      <c r="B128" s="20" t="s">
        <v>1567</v>
      </c>
      <c r="C128" s="19"/>
      <c r="D128" s="19"/>
      <c r="E128" s="19"/>
      <c r="F128" s="19"/>
      <c r="G128" s="19"/>
    </row>
    <row r="129" spans="1:7" ht="18.75" customHeight="1" x14ac:dyDescent="0.25">
      <c r="A129" s="41" t="s">
        <v>181</v>
      </c>
      <c r="B129" s="33" t="s">
        <v>62</v>
      </c>
      <c r="C129" s="24"/>
      <c r="D129" s="24"/>
      <c r="E129" s="24"/>
      <c r="F129" s="24"/>
      <c r="G129" s="130">
        <f>SUM(C129:F129)</f>
        <v>0</v>
      </c>
    </row>
    <row r="130" spans="1:7" ht="18.75" customHeight="1" x14ac:dyDescent="0.25">
      <c r="A130" s="41" t="s">
        <v>182</v>
      </c>
      <c r="B130" s="33" t="s">
        <v>41</v>
      </c>
      <c r="C130" s="24"/>
      <c r="D130" s="24"/>
      <c r="E130" s="24"/>
      <c r="F130" s="24"/>
      <c r="G130" s="130">
        <f>SUM(C130:F130)</f>
        <v>0</v>
      </c>
    </row>
    <row r="131" spans="1:7" ht="18.75" customHeight="1" x14ac:dyDescent="0.25">
      <c r="A131" s="41" t="s">
        <v>183</v>
      </c>
      <c r="B131" s="33" t="s">
        <v>51</v>
      </c>
      <c r="C131" s="24"/>
      <c r="D131" s="24"/>
      <c r="E131" s="24"/>
      <c r="F131" s="24"/>
      <c r="G131" s="130">
        <f>SUM(C131:F131)</f>
        <v>0</v>
      </c>
    </row>
    <row r="132" spans="1:7" ht="18.75" customHeight="1" x14ac:dyDescent="0.25">
      <c r="A132" s="41" t="s">
        <v>184</v>
      </c>
      <c r="B132" s="33" t="s">
        <v>53</v>
      </c>
      <c r="C132" s="24"/>
      <c r="D132" s="24"/>
      <c r="E132" s="24"/>
      <c r="F132" s="24"/>
      <c r="G132" s="130">
        <f>SUM(C132:F132)</f>
        <v>0</v>
      </c>
    </row>
    <row r="133" spans="1:7" ht="18.75" customHeight="1" x14ac:dyDescent="0.25">
      <c r="A133" s="41" t="s">
        <v>185</v>
      </c>
      <c r="B133" s="33" t="s">
        <v>55</v>
      </c>
      <c r="C133" s="24"/>
      <c r="D133" s="24"/>
      <c r="E133" s="24"/>
      <c r="F133" s="24"/>
      <c r="G133" s="130">
        <f>SUM(C133:F133)</f>
        <v>0</v>
      </c>
    </row>
    <row r="134" spans="1:7" ht="18.75" customHeight="1" x14ac:dyDescent="0.3">
      <c r="A134" s="12" t="s">
        <v>9</v>
      </c>
      <c r="B134" s="71"/>
      <c r="C134" s="61" t="s">
        <v>1606</v>
      </c>
      <c r="D134" s="61"/>
      <c r="E134" s="61" t="s">
        <v>1607</v>
      </c>
      <c r="F134" s="61"/>
      <c r="G134" s="86" t="s">
        <v>12</v>
      </c>
    </row>
    <row r="135" spans="1:7" ht="18.75" customHeight="1" x14ac:dyDescent="0.3">
      <c r="A135" s="167" t="s">
        <v>13</v>
      </c>
      <c r="B135" s="167"/>
      <c r="C135" s="15" t="s">
        <v>15</v>
      </c>
      <c r="D135" s="15" t="s">
        <v>16</v>
      </c>
      <c r="E135" s="15" t="s">
        <v>15</v>
      </c>
      <c r="F135" s="15" t="s">
        <v>16</v>
      </c>
      <c r="G135" s="15"/>
    </row>
    <row r="136" spans="1:7" ht="18.75" customHeight="1" x14ac:dyDescent="0.3">
      <c r="A136" s="167" t="s">
        <v>18</v>
      </c>
      <c r="B136" s="71"/>
      <c r="C136" s="168">
        <v>1</v>
      </c>
      <c r="D136" s="168">
        <v>2</v>
      </c>
      <c r="E136" s="168">
        <v>3</v>
      </c>
      <c r="F136" s="168">
        <v>4</v>
      </c>
      <c r="G136" s="168">
        <v>5</v>
      </c>
    </row>
    <row r="137" spans="1:7" ht="18.75" customHeight="1" x14ac:dyDescent="0.25">
      <c r="A137" s="41" t="s">
        <v>186</v>
      </c>
      <c r="B137" s="33" t="s">
        <v>132</v>
      </c>
      <c r="C137" s="24"/>
      <c r="D137" s="24"/>
      <c r="E137" s="24"/>
      <c r="F137" s="24"/>
      <c r="G137" s="130">
        <f>SUM(C137:F137)</f>
        <v>0</v>
      </c>
    </row>
    <row r="138" spans="1:7" ht="18.75" customHeight="1" x14ac:dyDescent="0.25">
      <c r="A138" s="41" t="s">
        <v>187</v>
      </c>
      <c r="B138" s="33" t="s">
        <v>57</v>
      </c>
      <c r="C138" s="24"/>
      <c r="D138" s="24"/>
      <c r="E138" s="24"/>
      <c r="F138" s="24"/>
      <c r="G138" s="130">
        <f>SUM(C138:F138)</f>
        <v>0</v>
      </c>
    </row>
    <row r="139" spans="1:7" ht="18.75" customHeight="1" x14ac:dyDescent="0.25">
      <c r="A139" s="40" t="s">
        <v>179</v>
      </c>
      <c r="B139" s="20" t="s">
        <v>188</v>
      </c>
      <c r="C139" s="90">
        <f>C129+C130+C131+C132+C133+C137+C138</f>
        <v>0</v>
      </c>
      <c r="D139" s="90">
        <f>D129+D130+D131+D132+D133+D137+D138</f>
        <v>0</v>
      </c>
      <c r="E139" s="90">
        <f>E129+E130+E131+E132+E133+E137+E138</f>
        <v>0</v>
      </c>
      <c r="F139" s="90">
        <f>F129+F130+F131+F132+F133+F137+F138</f>
        <v>0</v>
      </c>
      <c r="G139" s="90">
        <f>SUM(C139:F139)</f>
        <v>0</v>
      </c>
    </row>
    <row r="140" spans="1:7" ht="27.75" customHeight="1" x14ac:dyDescent="0.25">
      <c r="A140" s="40" t="s">
        <v>189</v>
      </c>
      <c r="B140" s="434" t="s">
        <v>190</v>
      </c>
      <c r="C140" s="19"/>
      <c r="D140" s="19"/>
      <c r="E140" s="19"/>
      <c r="F140" s="19"/>
      <c r="G140" s="19"/>
    </row>
    <row r="141" spans="1:7" ht="18.75" customHeight="1" x14ac:dyDescent="0.25">
      <c r="A141" s="41" t="s">
        <v>191</v>
      </c>
      <c r="B141" s="53" t="s">
        <v>192</v>
      </c>
      <c r="C141" s="24"/>
      <c r="D141" s="24"/>
      <c r="E141" s="24"/>
      <c r="F141" s="24"/>
      <c r="G141" s="130">
        <f>SUM(C141:F141)</f>
        <v>0</v>
      </c>
    </row>
    <row r="142" spans="1:7" ht="18.75" customHeight="1" x14ac:dyDescent="0.25">
      <c r="A142" s="41" t="s">
        <v>193</v>
      </c>
      <c r="B142" s="23" t="s">
        <v>1610</v>
      </c>
      <c r="C142" s="24"/>
      <c r="D142" s="24"/>
      <c r="E142" s="24"/>
      <c r="F142" s="24"/>
      <c r="G142" s="130">
        <f>SUM(C142:F142)</f>
        <v>0</v>
      </c>
    </row>
    <row r="143" spans="1:7" ht="22.5" customHeight="1" x14ac:dyDescent="0.25">
      <c r="A143" s="40" t="s">
        <v>189</v>
      </c>
      <c r="B143" s="434" t="s">
        <v>1611</v>
      </c>
      <c r="C143" s="90">
        <f>SUM(C141:C142)</f>
        <v>0</v>
      </c>
      <c r="D143" s="90">
        <f>SUM(D141:D142)</f>
        <v>0</v>
      </c>
      <c r="E143" s="90">
        <f>SUM(E141:E142)</f>
        <v>0</v>
      </c>
      <c r="F143" s="90">
        <f>SUM(F141:F142)</f>
        <v>0</v>
      </c>
      <c r="G143" s="90">
        <f>SUM(C143:F143)</f>
        <v>0</v>
      </c>
    </row>
    <row r="144" spans="1:7" ht="18.75" customHeight="1" x14ac:dyDescent="0.25">
      <c r="A144" s="40" t="s">
        <v>197</v>
      </c>
      <c r="B144" s="20" t="s">
        <v>198</v>
      </c>
      <c r="C144" s="19"/>
      <c r="D144" s="19"/>
      <c r="E144" s="19"/>
      <c r="F144" s="19"/>
      <c r="G144" s="19"/>
    </row>
    <row r="145" spans="1:7" ht="18.75" customHeight="1" x14ac:dyDescent="0.25">
      <c r="A145" s="41" t="s">
        <v>199</v>
      </c>
      <c r="B145" s="23" t="s">
        <v>200</v>
      </c>
      <c r="C145" s="123"/>
      <c r="D145" s="123"/>
      <c r="E145" s="435">
        <f>'Balance sheet'!F150</f>
        <v>0</v>
      </c>
      <c r="F145" s="435">
        <f>'Balance sheet'!G150</f>
        <v>0</v>
      </c>
      <c r="G145" s="130">
        <f t="shared" ref="G145:G150" si="8">SUM(E145:F145)</f>
        <v>0</v>
      </c>
    </row>
    <row r="146" spans="1:7" ht="18.75" customHeight="1" x14ac:dyDescent="0.25">
      <c r="A146" s="41" t="s">
        <v>201</v>
      </c>
      <c r="B146" s="23" t="s">
        <v>202</v>
      </c>
      <c r="C146" s="123"/>
      <c r="D146" s="123"/>
      <c r="E146" s="435">
        <f>'Balance sheet'!F151</f>
        <v>0</v>
      </c>
      <c r="F146" s="435">
        <f>'Balance sheet'!G151</f>
        <v>0</v>
      </c>
      <c r="G146" s="130">
        <f t="shared" si="8"/>
        <v>0</v>
      </c>
    </row>
    <row r="147" spans="1:7" ht="18.75" customHeight="1" x14ac:dyDescent="0.25">
      <c r="A147" s="41" t="s">
        <v>203</v>
      </c>
      <c r="B147" s="23" t="s">
        <v>204</v>
      </c>
      <c r="C147" s="123"/>
      <c r="D147" s="123"/>
      <c r="E147" s="435">
        <f>'Balance sheet'!F152</f>
        <v>0</v>
      </c>
      <c r="F147" s="435">
        <f>'Balance sheet'!G152</f>
        <v>0</v>
      </c>
      <c r="G147" s="130">
        <f t="shared" si="8"/>
        <v>0</v>
      </c>
    </row>
    <row r="148" spans="1:7" ht="18.75" customHeight="1" x14ac:dyDescent="0.25">
      <c r="A148" s="41" t="s">
        <v>205</v>
      </c>
      <c r="B148" s="23" t="s">
        <v>206</v>
      </c>
      <c r="C148" s="123"/>
      <c r="D148" s="123"/>
      <c r="E148" s="435">
        <f>'Balance sheet'!F153</f>
        <v>0</v>
      </c>
      <c r="F148" s="435">
        <f>'Balance sheet'!G153</f>
        <v>0</v>
      </c>
      <c r="G148" s="130">
        <f t="shared" si="8"/>
        <v>0</v>
      </c>
    </row>
    <row r="149" spans="1:7" ht="18.75" customHeight="1" x14ac:dyDescent="0.25">
      <c r="A149" s="41" t="s">
        <v>207</v>
      </c>
      <c r="B149" s="23" t="s">
        <v>208</v>
      </c>
      <c r="C149" s="123"/>
      <c r="D149" s="123"/>
      <c r="E149" s="435">
        <f>'Balance sheet'!F154</f>
        <v>0</v>
      </c>
      <c r="F149" s="435">
        <f>'Balance sheet'!G154</f>
        <v>0</v>
      </c>
      <c r="G149" s="130">
        <f t="shared" si="8"/>
        <v>0</v>
      </c>
    </row>
    <row r="150" spans="1:7" ht="18.75" customHeight="1" x14ac:dyDescent="0.25">
      <c r="A150" s="41" t="s">
        <v>209</v>
      </c>
      <c r="B150" s="23" t="s">
        <v>210</v>
      </c>
      <c r="C150" s="123"/>
      <c r="D150" s="123"/>
      <c r="E150" s="435">
        <f>'Balance sheet'!F155</f>
        <v>0</v>
      </c>
      <c r="F150" s="435">
        <f>'Balance sheet'!G155</f>
        <v>0</v>
      </c>
      <c r="G150" s="130">
        <f t="shared" si="8"/>
        <v>0</v>
      </c>
    </row>
    <row r="151" spans="1:7" ht="18.75" customHeight="1" x14ac:dyDescent="0.25">
      <c r="A151" s="40" t="s">
        <v>197</v>
      </c>
      <c r="B151" s="44" t="s">
        <v>212</v>
      </c>
      <c r="C151" s="123"/>
      <c r="D151" s="123"/>
      <c r="E151" s="90">
        <f>SUM(E145:E149)-E150</f>
        <v>0</v>
      </c>
      <c r="F151" s="90">
        <f>SUM(F145:F149)-F150</f>
        <v>0</v>
      </c>
      <c r="G151" s="90">
        <f>SUM(G145:G149)-G150</f>
        <v>0</v>
      </c>
    </row>
    <row r="152" spans="1:7" ht="18.75" customHeight="1" x14ac:dyDescent="0.25">
      <c r="A152" s="40" t="s">
        <v>213</v>
      </c>
      <c r="B152" s="20" t="s">
        <v>214</v>
      </c>
      <c r="C152" s="19"/>
      <c r="D152" s="19"/>
      <c r="E152" s="19"/>
      <c r="F152" s="19"/>
      <c r="G152" s="19"/>
    </row>
    <row r="153" spans="1:7" ht="18.75" customHeight="1" x14ac:dyDescent="0.25">
      <c r="A153" s="41" t="s">
        <v>215</v>
      </c>
      <c r="B153" s="23" t="s">
        <v>1431</v>
      </c>
      <c r="C153" s="19"/>
      <c r="D153" s="19"/>
      <c r="E153" s="19"/>
      <c r="F153" s="19"/>
      <c r="G153" s="19"/>
    </row>
    <row r="154" spans="1:7" ht="18.75" customHeight="1" x14ac:dyDescent="0.25">
      <c r="A154" s="41" t="s">
        <v>217</v>
      </c>
      <c r="B154" s="33" t="s">
        <v>218</v>
      </c>
      <c r="C154" s="24"/>
      <c r="D154" s="24"/>
      <c r="E154" s="24"/>
      <c r="F154" s="24"/>
      <c r="G154" s="130">
        <f>SUM(C154:F154)</f>
        <v>0</v>
      </c>
    </row>
    <row r="155" spans="1:7" ht="18.75" customHeight="1" x14ac:dyDescent="0.25">
      <c r="A155" s="41" t="s">
        <v>219</v>
      </c>
      <c r="B155" s="33" t="s">
        <v>1432</v>
      </c>
      <c r="C155" s="24"/>
      <c r="D155" s="24"/>
      <c r="E155" s="24"/>
      <c r="F155" s="24"/>
      <c r="G155" s="130">
        <f>SUM(C155:F155)</f>
        <v>0</v>
      </c>
    </row>
    <row r="156" spans="1:7" ht="18.75" customHeight="1" x14ac:dyDescent="0.25">
      <c r="A156" s="41" t="s">
        <v>215</v>
      </c>
      <c r="B156" s="38" t="s">
        <v>225</v>
      </c>
      <c r="C156" s="90">
        <f>SUM(C154:C155)</f>
        <v>0</v>
      </c>
      <c r="D156" s="90">
        <f>SUM(D154:D155)</f>
        <v>0</v>
      </c>
      <c r="E156" s="90">
        <f>SUM(E154:E155)</f>
        <v>0</v>
      </c>
      <c r="F156" s="90">
        <f>SUM(F154:F155)</f>
        <v>0</v>
      </c>
      <c r="G156" s="90">
        <f>SUM(C156:F156)</f>
        <v>0</v>
      </c>
    </row>
    <row r="157" spans="1:7" ht="18.75" customHeight="1" x14ac:dyDescent="0.3">
      <c r="A157" s="41" t="s">
        <v>226</v>
      </c>
      <c r="B157" s="23" t="s">
        <v>227</v>
      </c>
      <c r="C157" s="433">
        <f>'Balance sheet'!F165</f>
        <v>0</v>
      </c>
      <c r="D157" s="433">
        <f>'Balance sheet'!G165</f>
        <v>0</v>
      </c>
      <c r="E157" s="123"/>
      <c r="F157" s="123"/>
      <c r="G157" s="130">
        <f>SUM(C157:D157)</f>
        <v>0</v>
      </c>
    </row>
    <row r="158" spans="1:7" ht="18.75" customHeight="1" x14ac:dyDescent="0.3">
      <c r="A158" s="41" t="s">
        <v>228</v>
      </c>
      <c r="B158" s="23" t="s">
        <v>1612</v>
      </c>
      <c r="C158" s="433">
        <f>'Balance sheet'!F166</f>
        <v>0</v>
      </c>
      <c r="D158" s="433">
        <f>'Balance sheet'!G166</f>
        <v>0</v>
      </c>
      <c r="E158" s="123"/>
      <c r="F158" s="123"/>
      <c r="G158" s="130">
        <f>SUM(C158:D158)</f>
        <v>0</v>
      </c>
    </row>
    <row r="159" spans="1:7" ht="18.75" customHeight="1" x14ac:dyDescent="0.3">
      <c r="A159" s="41" t="s">
        <v>230</v>
      </c>
      <c r="B159" s="23" t="s">
        <v>231</v>
      </c>
      <c r="C159" s="433">
        <f>'Balance sheet'!F167</f>
        <v>0</v>
      </c>
      <c r="D159" s="433">
        <f>'Balance sheet'!G167</f>
        <v>0</v>
      </c>
      <c r="E159" s="123"/>
      <c r="F159" s="123"/>
      <c r="G159" s="130">
        <f>SUM(C159:D159)</f>
        <v>0</v>
      </c>
    </row>
    <row r="160" spans="1:7" ht="18.75" customHeight="1" x14ac:dyDescent="0.25">
      <c r="A160" s="41" t="s">
        <v>232</v>
      </c>
      <c r="B160" s="23" t="s">
        <v>233</v>
      </c>
      <c r="C160" s="24"/>
      <c r="D160" s="24"/>
      <c r="E160" s="183"/>
      <c r="F160" s="183"/>
      <c r="G160" s="130">
        <f>SUM(C160:F160)</f>
        <v>0</v>
      </c>
    </row>
    <row r="161" spans="1:7" ht="18.75" customHeight="1" x14ac:dyDescent="0.25">
      <c r="A161" s="41" t="s">
        <v>234</v>
      </c>
      <c r="B161" s="23" t="s">
        <v>235</v>
      </c>
      <c r="C161" s="24"/>
      <c r="D161" s="24"/>
      <c r="E161" s="24"/>
      <c r="F161" s="24"/>
      <c r="G161" s="130">
        <f>SUM(C161:F161)</f>
        <v>0</v>
      </c>
    </row>
    <row r="162" spans="1:7" ht="18.75" customHeight="1" x14ac:dyDescent="0.25">
      <c r="A162" s="41" t="s">
        <v>236</v>
      </c>
      <c r="B162" s="23" t="s">
        <v>237</v>
      </c>
      <c r="C162" s="24"/>
      <c r="D162" s="24"/>
      <c r="E162" s="24"/>
      <c r="F162" s="24"/>
      <c r="G162" s="130">
        <f>SUM(C162:F162)</f>
        <v>0</v>
      </c>
    </row>
    <row r="163" spans="1:7" ht="18.75" customHeight="1" x14ac:dyDescent="0.25">
      <c r="A163" s="40" t="s">
        <v>213</v>
      </c>
      <c r="B163" s="44" t="s">
        <v>240</v>
      </c>
      <c r="C163" s="90">
        <f>SUM(C156:C162)</f>
        <v>0</v>
      </c>
      <c r="D163" s="90">
        <f>SUM(D156:D162)</f>
        <v>0</v>
      </c>
      <c r="E163" s="90">
        <f>E156+E160+E161+E162</f>
        <v>0</v>
      </c>
      <c r="F163" s="90">
        <f>F156+F160+F161+F162</f>
        <v>0</v>
      </c>
      <c r="G163" s="90">
        <f>SUM(C163:F163)</f>
        <v>0</v>
      </c>
    </row>
    <row r="164" spans="1:7" ht="18.75" customHeight="1" x14ac:dyDescent="0.25">
      <c r="A164" s="35" t="s">
        <v>241</v>
      </c>
      <c r="B164" s="26" t="s">
        <v>1613</v>
      </c>
      <c r="C164" s="90">
        <f>SUM(C18+C21+C80+C127+C139+C163)</f>
        <v>0</v>
      </c>
      <c r="D164" s="90">
        <f>SUM(D18+D21+D80+D127+D139+D163)</f>
        <v>0</v>
      </c>
      <c r="E164" s="90">
        <f>SUM(E80+E127+E139+E151+E163)</f>
        <v>0</v>
      </c>
      <c r="F164" s="90">
        <f>SUM(F80+F127+F139+F151+F163)</f>
        <v>0</v>
      </c>
      <c r="G164" s="90">
        <f>SUM(C164:F164)</f>
        <v>0</v>
      </c>
    </row>
    <row r="165" spans="1:7" ht="18.75" customHeight="1" x14ac:dyDescent="0.3">
      <c r="A165" s="12" t="s">
        <v>243</v>
      </c>
      <c r="B165" s="71"/>
      <c r="C165" s="61" t="s">
        <v>1606</v>
      </c>
      <c r="D165" s="61"/>
      <c r="E165" s="61" t="s">
        <v>1607</v>
      </c>
      <c r="F165" s="61"/>
      <c r="G165" s="86" t="s">
        <v>12</v>
      </c>
    </row>
    <row r="166" spans="1:7" ht="18.75" customHeight="1" x14ac:dyDescent="0.3">
      <c r="A166" s="167" t="s">
        <v>13</v>
      </c>
      <c r="B166" s="167"/>
      <c r="C166" s="15" t="s">
        <v>15</v>
      </c>
      <c r="D166" s="15" t="s">
        <v>16</v>
      </c>
      <c r="E166" s="15" t="s">
        <v>15</v>
      </c>
      <c r="F166" s="15" t="s">
        <v>16</v>
      </c>
      <c r="G166" s="15"/>
    </row>
    <row r="167" spans="1:7" ht="18.75" customHeight="1" x14ac:dyDescent="0.3">
      <c r="A167" s="167" t="s">
        <v>18</v>
      </c>
      <c r="B167" s="71"/>
      <c r="C167" s="168">
        <v>1</v>
      </c>
      <c r="D167" s="168">
        <v>2</v>
      </c>
      <c r="E167" s="168">
        <v>3</v>
      </c>
      <c r="F167" s="168">
        <v>4</v>
      </c>
      <c r="G167" s="168">
        <v>5</v>
      </c>
    </row>
    <row r="168" spans="1:7" ht="18.75" customHeight="1" x14ac:dyDescent="0.25">
      <c r="A168" s="40" t="s">
        <v>244</v>
      </c>
      <c r="B168" s="20" t="s">
        <v>245</v>
      </c>
      <c r="C168" s="19"/>
      <c r="D168" s="19"/>
      <c r="E168" s="19"/>
      <c r="F168" s="19"/>
      <c r="G168" s="19"/>
    </row>
    <row r="169" spans="1:7" ht="18.75" customHeight="1" x14ac:dyDescent="0.25">
      <c r="A169" s="41" t="s">
        <v>246</v>
      </c>
      <c r="B169" s="406" t="s">
        <v>247</v>
      </c>
      <c r="C169" s="19"/>
      <c r="D169" s="19"/>
      <c r="E169" s="19"/>
      <c r="F169" s="19"/>
      <c r="G169" s="19"/>
    </row>
    <row r="170" spans="1:7" ht="18.75" customHeight="1" x14ac:dyDescent="0.3">
      <c r="A170" s="41" t="s">
        <v>248</v>
      </c>
      <c r="B170" s="33" t="s">
        <v>62</v>
      </c>
      <c r="C170" s="433">
        <f>'Balance sheet'!F179</f>
        <v>0</v>
      </c>
      <c r="D170" s="433">
        <f>'Balance sheet'!G179</f>
        <v>0</v>
      </c>
      <c r="E170" s="123"/>
      <c r="F170" s="123"/>
      <c r="G170" s="130">
        <f t="shared" ref="G170:G176" si="9">SUM(C170:D170)</f>
        <v>0</v>
      </c>
    </row>
    <row r="171" spans="1:7" ht="18.75" customHeight="1" x14ac:dyDescent="0.3">
      <c r="A171" s="41" t="s">
        <v>249</v>
      </c>
      <c r="B171" s="33" t="s">
        <v>41</v>
      </c>
      <c r="C171" s="433">
        <f>'Balance sheet'!F180</f>
        <v>0</v>
      </c>
      <c r="D171" s="433">
        <f>'Balance sheet'!G180</f>
        <v>0</v>
      </c>
      <c r="E171" s="123"/>
      <c r="F171" s="123"/>
      <c r="G171" s="130">
        <f t="shared" si="9"/>
        <v>0</v>
      </c>
    </row>
    <row r="172" spans="1:7" ht="18.75" customHeight="1" x14ac:dyDescent="0.3">
      <c r="A172" s="41" t="s">
        <v>250</v>
      </c>
      <c r="B172" s="33" t="s">
        <v>51</v>
      </c>
      <c r="C172" s="433">
        <f>'Balance sheet'!F181</f>
        <v>0</v>
      </c>
      <c r="D172" s="433">
        <f>'Balance sheet'!G181</f>
        <v>0</v>
      </c>
      <c r="E172" s="123"/>
      <c r="F172" s="123"/>
      <c r="G172" s="130">
        <f t="shared" si="9"/>
        <v>0</v>
      </c>
    </row>
    <row r="173" spans="1:7" ht="18.75" customHeight="1" x14ac:dyDescent="0.3">
      <c r="A173" s="41" t="s">
        <v>251</v>
      </c>
      <c r="B173" s="33" t="s">
        <v>53</v>
      </c>
      <c r="C173" s="433">
        <f>'Balance sheet'!F182</f>
        <v>0</v>
      </c>
      <c r="D173" s="433">
        <f>'Balance sheet'!G182</f>
        <v>0</v>
      </c>
      <c r="E173" s="123"/>
      <c r="F173" s="123"/>
      <c r="G173" s="130">
        <f t="shared" si="9"/>
        <v>0</v>
      </c>
    </row>
    <row r="174" spans="1:7" ht="18.75" customHeight="1" x14ac:dyDescent="0.3">
      <c r="A174" s="41" t="s">
        <v>252</v>
      </c>
      <c r="B174" s="33" t="s">
        <v>55</v>
      </c>
      <c r="C174" s="433">
        <f>'Balance sheet'!F183</f>
        <v>0</v>
      </c>
      <c r="D174" s="433">
        <f>'Balance sheet'!G183</f>
        <v>0</v>
      </c>
      <c r="E174" s="123"/>
      <c r="F174" s="123"/>
      <c r="G174" s="130">
        <f t="shared" si="9"/>
        <v>0</v>
      </c>
    </row>
    <row r="175" spans="1:7" ht="18.75" customHeight="1" x14ac:dyDescent="0.3">
      <c r="A175" s="41" t="s">
        <v>253</v>
      </c>
      <c r="B175" s="33" t="s">
        <v>132</v>
      </c>
      <c r="C175" s="433">
        <f>'Balance sheet'!F184</f>
        <v>0</v>
      </c>
      <c r="D175" s="433">
        <f>'Balance sheet'!G184</f>
        <v>0</v>
      </c>
      <c r="E175" s="123"/>
      <c r="F175" s="123"/>
      <c r="G175" s="130">
        <f t="shared" si="9"/>
        <v>0</v>
      </c>
    </row>
    <row r="176" spans="1:7" ht="18.75" customHeight="1" x14ac:dyDescent="0.3">
      <c r="A176" s="41" t="s">
        <v>254</v>
      </c>
      <c r="B176" s="33" t="s">
        <v>57</v>
      </c>
      <c r="C176" s="433">
        <f>'Balance sheet'!F185</f>
        <v>0</v>
      </c>
      <c r="D176" s="433">
        <f>'Balance sheet'!G185</f>
        <v>0</v>
      </c>
      <c r="E176" s="123"/>
      <c r="F176" s="123"/>
      <c r="G176" s="130">
        <f t="shared" si="9"/>
        <v>0</v>
      </c>
    </row>
    <row r="177" spans="1:7" ht="18.75" customHeight="1" x14ac:dyDescent="0.25">
      <c r="A177" s="40" t="s">
        <v>246</v>
      </c>
      <c r="B177" s="38" t="s">
        <v>255</v>
      </c>
      <c r="C177" s="130">
        <f>SUM(C170:C176)</f>
        <v>0</v>
      </c>
      <c r="D177" s="130">
        <f>SUM(D170:D176)</f>
        <v>0</v>
      </c>
      <c r="E177" s="123"/>
      <c r="F177" s="123"/>
      <c r="G177" s="90">
        <f>SUM(G170:G176)</f>
        <v>0</v>
      </c>
    </row>
    <row r="178" spans="1:7" ht="18.75" customHeight="1" x14ac:dyDescent="0.25">
      <c r="A178" s="41" t="s">
        <v>256</v>
      </c>
      <c r="B178" s="406" t="s">
        <v>460</v>
      </c>
      <c r="C178" s="19"/>
      <c r="D178" s="19"/>
      <c r="E178" s="19"/>
      <c r="F178" s="19"/>
      <c r="G178" s="19"/>
    </row>
    <row r="179" spans="1:7" ht="18.75" customHeight="1" x14ac:dyDescent="0.25">
      <c r="A179" s="41" t="s">
        <v>258</v>
      </c>
      <c r="B179" s="33" t="s">
        <v>62</v>
      </c>
      <c r="C179" s="24"/>
      <c r="D179" s="24"/>
      <c r="E179" s="24"/>
      <c r="F179" s="24"/>
      <c r="G179" s="130">
        <f t="shared" ref="G179:G185" si="10">SUM(C179:F179)</f>
        <v>0</v>
      </c>
    </row>
    <row r="180" spans="1:7" ht="18.75" customHeight="1" x14ac:dyDescent="0.25">
      <c r="A180" s="41" t="s">
        <v>259</v>
      </c>
      <c r="B180" s="33" t="s">
        <v>41</v>
      </c>
      <c r="C180" s="24"/>
      <c r="D180" s="24"/>
      <c r="E180" s="24"/>
      <c r="F180" s="24"/>
      <c r="G180" s="130">
        <f t="shared" si="10"/>
        <v>0</v>
      </c>
    </row>
    <row r="181" spans="1:7" ht="18.75" customHeight="1" x14ac:dyDescent="0.25">
      <c r="A181" s="41" t="s">
        <v>260</v>
      </c>
      <c r="B181" s="33" t="s">
        <v>51</v>
      </c>
      <c r="C181" s="24"/>
      <c r="D181" s="24"/>
      <c r="E181" s="24"/>
      <c r="F181" s="24"/>
      <c r="G181" s="130">
        <f t="shared" si="10"/>
        <v>0</v>
      </c>
    </row>
    <row r="182" spans="1:7" ht="18.75" customHeight="1" x14ac:dyDescent="0.25">
      <c r="A182" s="41" t="s">
        <v>261</v>
      </c>
      <c r="B182" s="33" t="s">
        <v>53</v>
      </c>
      <c r="C182" s="24"/>
      <c r="D182" s="24"/>
      <c r="E182" s="24"/>
      <c r="F182" s="24"/>
      <c r="G182" s="130">
        <f t="shared" si="10"/>
        <v>0</v>
      </c>
    </row>
    <row r="183" spans="1:7" ht="18.75" customHeight="1" x14ac:dyDescent="0.25">
      <c r="A183" s="41" t="s">
        <v>262</v>
      </c>
      <c r="B183" s="33" t="s">
        <v>55</v>
      </c>
      <c r="C183" s="24"/>
      <c r="D183" s="24"/>
      <c r="E183" s="24"/>
      <c r="F183" s="24"/>
      <c r="G183" s="130">
        <f t="shared" si="10"/>
        <v>0</v>
      </c>
    </row>
    <row r="184" spans="1:7" ht="18.75" customHeight="1" x14ac:dyDescent="0.25">
      <c r="A184" s="41" t="s">
        <v>263</v>
      </c>
      <c r="B184" s="33" t="s">
        <v>132</v>
      </c>
      <c r="C184" s="24"/>
      <c r="D184" s="24"/>
      <c r="E184" s="24"/>
      <c r="F184" s="24"/>
      <c r="G184" s="130">
        <f t="shared" si="10"/>
        <v>0</v>
      </c>
    </row>
    <row r="185" spans="1:7" ht="18.75" customHeight="1" x14ac:dyDescent="0.25">
      <c r="A185" s="41" t="s">
        <v>264</v>
      </c>
      <c r="B185" s="33" t="s">
        <v>57</v>
      </c>
      <c r="C185" s="24"/>
      <c r="D185" s="24"/>
      <c r="E185" s="24"/>
      <c r="F185" s="24"/>
      <c r="G185" s="130">
        <f t="shared" si="10"/>
        <v>0</v>
      </c>
    </row>
    <row r="186" spans="1:7" ht="18.75" customHeight="1" x14ac:dyDescent="0.25">
      <c r="A186" s="40" t="s">
        <v>256</v>
      </c>
      <c r="B186" s="38" t="s">
        <v>265</v>
      </c>
      <c r="C186" s="90">
        <f>SUM(C179:C185)</f>
        <v>0</v>
      </c>
      <c r="D186" s="90">
        <f>SUM(D179:D185)</f>
        <v>0</v>
      </c>
      <c r="E186" s="90">
        <f>SUM(E179:E185)</f>
        <v>0</v>
      </c>
      <c r="F186" s="90">
        <f>SUM(F179:F185)</f>
        <v>0</v>
      </c>
      <c r="G186" s="90">
        <f>SUM(G179:G185)</f>
        <v>0</v>
      </c>
    </row>
    <row r="187" spans="1:7" ht="18.75" customHeight="1" x14ac:dyDescent="0.25">
      <c r="A187" s="41" t="s">
        <v>266</v>
      </c>
      <c r="B187" s="406" t="s">
        <v>114</v>
      </c>
      <c r="C187" s="19"/>
      <c r="D187" s="19"/>
      <c r="E187" s="19"/>
      <c r="F187" s="19"/>
      <c r="G187" s="19"/>
    </row>
    <row r="188" spans="1:7" ht="18.75" customHeight="1" x14ac:dyDescent="0.25">
      <c r="A188" s="41" t="s">
        <v>267</v>
      </c>
      <c r="B188" s="33" t="s">
        <v>62</v>
      </c>
      <c r="C188" s="24"/>
      <c r="D188" s="24"/>
      <c r="E188" s="24"/>
      <c r="F188" s="24"/>
      <c r="G188" s="130">
        <f t="shared" ref="G188:G196" si="11">SUM(C188:F188)</f>
        <v>0</v>
      </c>
    </row>
    <row r="189" spans="1:7" ht="18.75" customHeight="1" x14ac:dyDescent="0.25">
      <c r="A189" s="41" t="s">
        <v>268</v>
      </c>
      <c r="B189" s="33" t="s">
        <v>41</v>
      </c>
      <c r="C189" s="24"/>
      <c r="D189" s="24"/>
      <c r="E189" s="24"/>
      <c r="F189" s="24"/>
      <c r="G189" s="130">
        <f t="shared" si="11"/>
        <v>0</v>
      </c>
    </row>
    <row r="190" spans="1:7" ht="18.75" customHeight="1" x14ac:dyDescent="0.25">
      <c r="A190" s="41" t="s">
        <v>269</v>
      </c>
      <c r="B190" s="33" t="s">
        <v>51</v>
      </c>
      <c r="C190" s="24"/>
      <c r="D190" s="24"/>
      <c r="E190" s="24"/>
      <c r="F190" s="24"/>
      <c r="G190" s="130">
        <f t="shared" si="11"/>
        <v>0</v>
      </c>
    </row>
    <row r="191" spans="1:7" ht="18.75" customHeight="1" x14ac:dyDescent="0.25">
      <c r="A191" s="41" t="s">
        <v>270</v>
      </c>
      <c r="B191" s="33" t="s">
        <v>53</v>
      </c>
      <c r="C191" s="24"/>
      <c r="D191" s="24"/>
      <c r="E191" s="24"/>
      <c r="F191" s="24"/>
      <c r="G191" s="130">
        <f t="shared" si="11"/>
        <v>0</v>
      </c>
    </row>
    <row r="192" spans="1:7" ht="18.75" customHeight="1" x14ac:dyDescent="0.25">
      <c r="A192" s="41" t="s">
        <v>271</v>
      </c>
      <c r="B192" s="33" t="s">
        <v>55</v>
      </c>
      <c r="C192" s="24"/>
      <c r="D192" s="24"/>
      <c r="E192" s="24"/>
      <c r="F192" s="24"/>
      <c r="G192" s="130">
        <f t="shared" si="11"/>
        <v>0</v>
      </c>
    </row>
    <row r="193" spans="1:7" ht="18.75" customHeight="1" x14ac:dyDescent="0.25">
      <c r="A193" s="41" t="s">
        <v>272</v>
      </c>
      <c r="B193" s="33" t="s">
        <v>132</v>
      </c>
      <c r="C193" s="24"/>
      <c r="D193" s="24"/>
      <c r="E193" s="24"/>
      <c r="F193" s="24"/>
      <c r="G193" s="130">
        <f t="shared" si="11"/>
        <v>0</v>
      </c>
    </row>
    <row r="194" spans="1:7" ht="18.75" customHeight="1" x14ac:dyDescent="0.25">
      <c r="A194" s="41" t="s">
        <v>273</v>
      </c>
      <c r="B194" s="33" t="s">
        <v>57</v>
      </c>
      <c r="C194" s="24"/>
      <c r="D194" s="24"/>
      <c r="E194" s="24"/>
      <c r="F194" s="24"/>
      <c r="G194" s="130">
        <f t="shared" si="11"/>
        <v>0</v>
      </c>
    </row>
    <row r="195" spans="1:7" ht="18.75" customHeight="1" x14ac:dyDescent="0.25">
      <c r="A195" s="40" t="s">
        <v>266</v>
      </c>
      <c r="B195" s="38" t="s">
        <v>118</v>
      </c>
      <c r="C195" s="90">
        <f>SUM(C188:C194)</f>
        <v>0</v>
      </c>
      <c r="D195" s="90">
        <f>SUM(D188:D194)</f>
        <v>0</v>
      </c>
      <c r="E195" s="90">
        <f>SUM(E188:E194)</f>
        <v>0</v>
      </c>
      <c r="F195" s="90">
        <f>SUM(F188:F194)</f>
        <v>0</v>
      </c>
      <c r="G195" s="90">
        <f t="shared" si="11"/>
        <v>0</v>
      </c>
    </row>
    <row r="196" spans="1:7" ht="18.75" customHeight="1" x14ac:dyDescent="0.25">
      <c r="A196" s="40" t="s">
        <v>244</v>
      </c>
      <c r="B196" s="26" t="s">
        <v>1588</v>
      </c>
      <c r="C196" s="90">
        <f>SUM(C177+C186+C195)</f>
        <v>0</v>
      </c>
      <c r="D196" s="90">
        <f>SUM(D177+D186+D195)</f>
        <v>0</v>
      </c>
      <c r="E196" s="90">
        <f>SUM(E186+E195)</f>
        <v>0</v>
      </c>
      <c r="F196" s="90">
        <f>SUM(F186+F195)</f>
        <v>0</v>
      </c>
      <c r="G196" s="90">
        <f t="shared" si="11"/>
        <v>0</v>
      </c>
    </row>
    <row r="197" spans="1:7" ht="18.75" customHeight="1" x14ac:dyDescent="0.25">
      <c r="A197" s="40" t="s">
        <v>275</v>
      </c>
      <c r="B197" s="20" t="s">
        <v>276</v>
      </c>
      <c r="C197" s="19"/>
      <c r="D197" s="19"/>
      <c r="E197" s="19"/>
      <c r="F197" s="19"/>
      <c r="G197" s="19"/>
    </row>
    <row r="198" spans="1:7" ht="18.75" customHeight="1" x14ac:dyDescent="0.25">
      <c r="A198" s="41" t="s">
        <v>277</v>
      </c>
      <c r="B198" s="32" t="s">
        <v>278</v>
      </c>
      <c r="C198" s="19"/>
      <c r="D198" s="19"/>
      <c r="E198" s="19"/>
      <c r="F198" s="19"/>
      <c r="G198" s="19"/>
    </row>
    <row r="199" spans="1:7" ht="18.75" customHeight="1" x14ac:dyDescent="0.25">
      <c r="A199" s="41" t="s">
        <v>279</v>
      </c>
      <c r="B199" s="33" t="s">
        <v>60</v>
      </c>
      <c r="C199" s="24"/>
      <c r="D199" s="24"/>
      <c r="E199" s="24"/>
      <c r="F199" s="24"/>
      <c r="G199" s="130">
        <f>SUM(C199:F199)</f>
        <v>0</v>
      </c>
    </row>
    <row r="200" spans="1:7" ht="18.75" customHeight="1" x14ac:dyDescent="0.25">
      <c r="A200" s="41" t="s">
        <v>280</v>
      </c>
      <c r="B200" s="33" t="s">
        <v>281</v>
      </c>
      <c r="C200" s="24"/>
      <c r="D200" s="24"/>
      <c r="E200" s="24"/>
      <c r="F200" s="24"/>
      <c r="G200" s="130">
        <f>SUM(C200:F200)</f>
        <v>0</v>
      </c>
    </row>
    <row r="201" spans="1:7" ht="18.75" customHeight="1" x14ac:dyDescent="0.25">
      <c r="A201" s="40" t="s">
        <v>277</v>
      </c>
      <c r="B201" s="34" t="s">
        <v>1614</v>
      </c>
      <c r="C201" s="90">
        <f>SUM(C199:C200)</f>
        <v>0</v>
      </c>
      <c r="D201" s="90">
        <f>SUM(D199:D200)</f>
        <v>0</v>
      </c>
      <c r="E201" s="90">
        <f>SUM(E199:E200)</f>
        <v>0</v>
      </c>
      <c r="F201" s="90">
        <f>SUM(F199:F200)</f>
        <v>0</v>
      </c>
      <c r="G201" s="90">
        <f>SUM(C201:F201)</f>
        <v>0</v>
      </c>
    </row>
    <row r="202" spans="1:7" ht="18.75" customHeight="1" x14ac:dyDescent="0.25">
      <c r="A202" s="40" t="s">
        <v>283</v>
      </c>
      <c r="B202" s="430" t="s">
        <v>1570</v>
      </c>
      <c r="C202" s="19"/>
      <c r="D202" s="19"/>
      <c r="E202" s="19"/>
      <c r="F202" s="19"/>
      <c r="G202" s="19"/>
    </row>
    <row r="203" spans="1:7" ht="18.75" customHeight="1" x14ac:dyDescent="0.3">
      <c r="A203" s="12" t="s">
        <v>243</v>
      </c>
      <c r="B203" s="71"/>
      <c r="C203" s="61" t="s">
        <v>1606</v>
      </c>
      <c r="D203" s="61"/>
      <c r="E203" s="61" t="s">
        <v>1607</v>
      </c>
      <c r="F203" s="61"/>
      <c r="G203" s="86" t="s">
        <v>12</v>
      </c>
    </row>
    <row r="204" spans="1:7" ht="18.75" customHeight="1" x14ac:dyDescent="0.3">
      <c r="A204" s="167" t="s">
        <v>13</v>
      </c>
      <c r="B204" s="167"/>
      <c r="C204" s="15" t="s">
        <v>15</v>
      </c>
      <c r="D204" s="15" t="s">
        <v>16</v>
      </c>
      <c r="E204" s="15" t="s">
        <v>15</v>
      </c>
      <c r="F204" s="15" t="s">
        <v>16</v>
      </c>
      <c r="G204" s="15"/>
    </row>
    <row r="205" spans="1:7" ht="18.75" customHeight="1" x14ac:dyDescent="0.3">
      <c r="A205" s="167" t="s">
        <v>18</v>
      </c>
      <c r="B205" s="71"/>
      <c r="C205" s="168">
        <v>1</v>
      </c>
      <c r="D205" s="168">
        <v>2</v>
      </c>
      <c r="E205" s="168">
        <v>3</v>
      </c>
      <c r="F205" s="168">
        <v>4</v>
      </c>
      <c r="G205" s="168">
        <v>5</v>
      </c>
    </row>
    <row r="206" spans="1:7" ht="18.75" customHeight="1" x14ac:dyDescent="0.25">
      <c r="A206" s="41" t="s">
        <v>285</v>
      </c>
      <c r="B206" s="33" t="s">
        <v>62</v>
      </c>
      <c r="C206" s="24"/>
      <c r="D206" s="24"/>
      <c r="E206" s="24"/>
      <c r="F206" s="24"/>
      <c r="G206" s="130">
        <f t="shared" ref="G206:G215" si="12">SUM(C206:F206)</f>
        <v>0</v>
      </c>
    </row>
    <row r="207" spans="1:7" ht="18.75" customHeight="1" x14ac:dyDescent="0.25">
      <c r="A207" s="41" t="s">
        <v>286</v>
      </c>
      <c r="B207" s="33" t="s">
        <v>287</v>
      </c>
      <c r="C207" s="24"/>
      <c r="D207" s="24"/>
      <c r="E207" s="24"/>
      <c r="F207" s="24"/>
      <c r="G207" s="130">
        <f t="shared" si="12"/>
        <v>0</v>
      </c>
    </row>
    <row r="208" spans="1:7" ht="18.75" customHeight="1" x14ac:dyDescent="0.25">
      <c r="A208" s="41" t="s">
        <v>288</v>
      </c>
      <c r="B208" s="33" t="s">
        <v>41</v>
      </c>
      <c r="C208" s="24"/>
      <c r="D208" s="24"/>
      <c r="E208" s="24"/>
      <c r="F208" s="24"/>
      <c r="G208" s="130">
        <f t="shared" si="12"/>
        <v>0</v>
      </c>
    </row>
    <row r="209" spans="1:7" ht="18.75" customHeight="1" x14ac:dyDescent="0.25">
      <c r="A209" s="41" t="s">
        <v>289</v>
      </c>
      <c r="B209" s="33" t="s">
        <v>51</v>
      </c>
      <c r="C209" s="24"/>
      <c r="D209" s="24"/>
      <c r="E209" s="24"/>
      <c r="F209" s="24"/>
      <c r="G209" s="130">
        <f t="shared" si="12"/>
        <v>0</v>
      </c>
    </row>
    <row r="210" spans="1:7" ht="18.75" customHeight="1" x14ac:dyDescent="0.25">
      <c r="A210" s="41" t="s">
        <v>290</v>
      </c>
      <c r="B210" s="33" t="s">
        <v>53</v>
      </c>
      <c r="C210" s="24"/>
      <c r="D210" s="24"/>
      <c r="E210" s="24"/>
      <c r="F210" s="24"/>
      <c r="G210" s="130">
        <f t="shared" si="12"/>
        <v>0</v>
      </c>
    </row>
    <row r="211" spans="1:7" ht="18.75" customHeight="1" x14ac:dyDescent="0.25">
      <c r="A211" s="41" t="s">
        <v>291</v>
      </c>
      <c r="B211" s="33" t="s">
        <v>55</v>
      </c>
      <c r="C211" s="24"/>
      <c r="D211" s="24"/>
      <c r="E211" s="24"/>
      <c r="F211" s="24"/>
      <c r="G211" s="130">
        <f t="shared" si="12"/>
        <v>0</v>
      </c>
    </row>
    <row r="212" spans="1:7" ht="18.75" customHeight="1" x14ac:dyDescent="0.25">
      <c r="A212" s="41" t="s">
        <v>292</v>
      </c>
      <c r="B212" s="33" t="s">
        <v>132</v>
      </c>
      <c r="C212" s="24"/>
      <c r="D212" s="24"/>
      <c r="E212" s="24"/>
      <c r="F212" s="24"/>
      <c r="G212" s="130">
        <f t="shared" si="12"/>
        <v>0</v>
      </c>
    </row>
    <row r="213" spans="1:7" ht="18.75" customHeight="1" x14ac:dyDescent="0.25">
      <c r="A213" s="41" t="s">
        <v>293</v>
      </c>
      <c r="B213" s="33" t="s">
        <v>57</v>
      </c>
      <c r="C213" s="24"/>
      <c r="D213" s="24"/>
      <c r="E213" s="24"/>
      <c r="F213" s="24"/>
      <c r="G213" s="130">
        <f t="shared" si="12"/>
        <v>0</v>
      </c>
    </row>
    <row r="214" spans="1:7" ht="18.75" customHeight="1" x14ac:dyDescent="0.25">
      <c r="A214" s="40" t="s">
        <v>283</v>
      </c>
      <c r="B214" s="34" t="s">
        <v>1468</v>
      </c>
      <c r="C214" s="90">
        <f>SUM(C206:C213)</f>
        <v>0</v>
      </c>
      <c r="D214" s="90">
        <f>SUM(D206:D213)</f>
        <v>0</v>
      </c>
      <c r="E214" s="90">
        <f>SUM(E206:E213)</f>
        <v>0</v>
      </c>
      <c r="F214" s="90">
        <f>SUM(F206:F213)</f>
        <v>0</v>
      </c>
      <c r="G214" s="90">
        <f t="shared" si="12"/>
        <v>0</v>
      </c>
    </row>
    <row r="215" spans="1:7" ht="18.75" customHeight="1" x14ac:dyDescent="0.25">
      <c r="A215" s="40" t="s">
        <v>275</v>
      </c>
      <c r="B215" s="26" t="s">
        <v>295</v>
      </c>
      <c r="C215" s="90">
        <f>C201+C214</f>
        <v>0</v>
      </c>
      <c r="D215" s="90">
        <f>D201+D214</f>
        <v>0</v>
      </c>
      <c r="E215" s="90">
        <f>E201+E214</f>
        <v>0</v>
      </c>
      <c r="F215" s="90">
        <f>F201+F214</f>
        <v>0</v>
      </c>
      <c r="G215" s="90">
        <f t="shared" si="12"/>
        <v>0</v>
      </c>
    </row>
    <row r="216" spans="1:7" ht="18.75" customHeight="1" x14ac:dyDescent="0.25">
      <c r="A216" s="40" t="s">
        <v>296</v>
      </c>
      <c r="B216" s="20" t="s">
        <v>1438</v>
      </c>
      <c r="C216" s="19"/>
      <c r="D216" s="19"/>
      <c r="E216" s="19"/>
      <c r="F216" s="19"/>
      <c r="G216" s="19"/>
    </row>
    <row r="217" spans="1:7" ht="18.75" customHeight="1" x14ac:dyDescent="0.25">
      <c r="A217" s="41" t="s">
        <v>298</v>
      </c>
      <c r="B217" s="23" t="s">
        <v>102</v>
      </c>
      <c r="C217" s="130">
        <f>'Balance sheet'!F226</f>
        <v>0</v>
      </c>
      <c r="D217" s="130">
        <f>'Balance sheet'!G226</f>
        <v>0</v>
      </c>
      <c r="E217" s="19"/>
      <c r="F217" s="19"/>
      <c r="G217" s="130">
        <f>C217+D217</f>
        <v>0</v>
      </c>
    </row>
    <row r="218" spans="1:7" ht="18.75" customHeight="1" x14ac:dyDescent="0.25">
      <c r="A218" s="41" t="s">
        <v>299</v>
      </c>
      <c r="B218" s="23" t="s">
        <v>300</v>
      </c>
      <c r="C218" s="130">
        <f>C219+C220+C221</f>
        <v>0</v>
      </c>
      <c r="D218" s="130">
        <f>D219+D220+D221</f>
        <v>0</v>
      </c>
      <c r="E218" s="130">
        <f>E219+E220+E221</f>
        <v>0</v>
      </c>
      <c r="F218" s="130">
        <f>F219+F220+F221</f>
        <v>0</v>
      </c>
      <c r="G218" s="130">
        <f>SUM(C218:F218)</f>
        <v>0</v>
      </c>
    </row>
    <row r="219" spans="1:7" ht="18.75" customHeight="1" x14ac:dyDescent="0.25">
      <c r="A219" s="41" t="s">
        <v>301</v>
      </c>
      <c r="B219" s="33" t="s">
        <v>302</v>
      </c>
      <c r="C219" s="24"/>
      <c r="D219" s="24"/>
      <c r="E219" s="24"/>
      <c r="F219" s="24"/>
      <c r="G219" s="130">
        <f>SUM(C219:F219)</f>
        <v>0</v>
      </c>
    </row>
    <row r="220" spans="1:7" ht="18.75" customHeight="1" x14ac:dyDescent="0.25">
      <c r="A220" s="41" t="s">
        <v>303</v>
      </c>
      <c r="B220" s="33" t="s">
        <v>304</v>
      </c>
      <c r="C220" s="24"/>
      <c r="D220" s="24"/>
      <c r="E220" s="24"/>
      <c r="F220" s="24"/>
      <c r="G220" s="130">
        <f>SUM(C220:F220)</f>
        <v>0</v>
      </c>
    </row>
    <row r="221" spans="1:7" ht="18.75" customHeight="1" x14ac:dyDescent="0.25">
      <c r="A221" s="41" t="s">
        <v>305</v>
      </c>
      <c r="B221" s="33" t="s">
        <v>306</v>
      </c>
      <c r="C221" s="24"/>
      <c r="D221" s="24"/>
      <c r="E221" s="24"/>
      <c r="F221" s="24"/>
      <c r="G221" s="130">
        <f>SUM(C221:F221)</f>
        <v>0</v>
      </c>
    </row>
    <row r="222" spans="1:7" ht="18.75" customHeight="1" x14ac:dyDescent="0.25">
      <c r="A222" s="40" t="s">
        <v>296</v>
      </c>
      <c r="B222" s="26" t="s">
        <v>1439</v>
      </c>
      <c r="C222" s="90">
        <f>SUM(C217:C218)</f>
        <v>0</v>
      </c>
      <c r="D222" s="90">
        <f>SUM(D217:D218)</f>
        <v>0</v>
      </c>
      <c r="E222" s="90">
        <f>E218</f>
        <v>0</v>
      </c>
      <c r="F222" s="90">
        <f>F218</f>
        <v>0</v>
      </c>
      <c r="G222" s="90">
        <f>SUM(G217:G221)</f>
        <v>0</v>
      </c>
    </row>
    <row r="223" spans="1:7" ht="18.75" customHeight="1" x14ac:dyDescent="0.25">
      <c r="A223" s="40" t="s">
        <v>309</v>
      </c>
      <c r="B223" s="20" t="s">
        <v>310</v>
      </c>
      <c r="C223" s="19"/>
      <c r="D223" s="19"/>
      <c r="E223" s="19"/>
      <c r="F223" s="19"/>
      <c r="G223" s="19"/>
    </row>
    <row r="224" spans="1:7" ht="18.75" customHeight="1" x14ac:dyDescent="0.25">
      <c r="A224" s="41" t="s">
        <v>311</v>
      </c>
      <c r="B224" s="23" t="s">
        <v>41</v>
      </c>
      <c r="C224" s="410">
        <f>'Balance sheet'!F234</f>
        <v>0</v>
      </c>
      <c r="D224" s="410">
        <f>'Balance sheet'!G234</f>
        <v>0</v>
      </c>
      <c r="E224" s="123"/>
      <c r="F224" s="123"/>
      <c r="G224" s="130">
        <f>SUM(C224:D224)</f>
        <v>0</v>
      </c>
    </row>
    <row r="225" spans="1:7" ht="18.75" customHeight="1" x14ac:dyDescent="0.25">
      <c r="A225" s="40" t="s">
        <v>309</v>
      </c>
      <c r="B225" s="26" t="s">
        <v>312</v>
      </c>
      <c r="C225" s="90">
        <f>SUM(C224)</f>
        <v>0</v>
      </c>
      <c r="D225" s="90">
        <f>SUM(D224)</f>
        <v>0</v>
      </c>
      <c r="E225" s="123"/>
      <c r="F225" s="123"/>
      <c r="G225" s="90">
        <f>SUM(G224:G224)</f>
        <v>0</v>
      </c>
    </row>
    <row r="226" spans="1:7" ht="18.75" customHeight="1" x14ac:dyDescent="0.25">
      <c r="A226" s="40" t="s">
        <v>313</v>
      </c>
      <c r="B226" s="20" t="s">
        <v>314</v>
      </c>
      <c r="C226" s="24"/>
      <c r="D226" s="24"/>
      <c r="E226" s="24"/>
      <c r="F226" s="24"/>
      <c r="G226" s="90">
        <f>SUM(C226:F226)</f>
        <v>0</v>
      </c>
    </row>
    <row r="227" spans="1:7" ht="18.75" customHeight="1" x14ac:dyDescent="0.25">
      <c r="A227" s="40" t="s">
        <v>315</v>
      </c>
      <c r="B227" s="20" t="s">
        <v>1615</v>
      </c>
      <c r="C227" s="19"/>
      <c r="D227" s="19"/>
      <c r="E227" s="19"/>
      <c r="F227" s="19"/>
      <c r="G227" s="19"/>
    </row>
    <row r="228" spans="1:7" ht="18.75" customHeight="1" x14ac:dyDescent="0.3">
      <c r="A228" s="41" t="s">
        <v>317</v>
      </c>
      <c r="B228" s="23" t="s">
        <v>318</v>
      </c>
      <c r="C228" s="433">
        <f>'Balance sheet'!F238</f>
        <v>0</v>
      </c>
      <c r="D228" s="433">
        <f>'Balance sheet'!G238</f>
        <v>0</v>
      </c>
      <c r="E228" s="123"/>
      <c r="F228" s="123"/>
      <c r="G228" s="130">
        <f t="shared" ref="G228:G233" si="13">SUM(C228:D228)</f>
        <v>0</v>
      </c>
    </row>
    <row r="229" spans="1:7" ht="18.75" customHeight="1" x14ac:dyDescent="0.3">
      <c r="A229" s="41" t="s">
        <v>319</v>
      </c>
      <c r="B229" s="23" t="s">
        <v>320</v>
      </c>
      <c r="C229" s="433">
        <f>'Balance sheet'!F239</f>
        <v>0</v>
      </c>
      <c r="D229" s="433">
        <f>'Balance sheet'!G239</f>
        <v>0</v>
      </c>
      <c r="E229" s="123"/>
      <c r="F229" s="123"/>
      <c r="G229" s="130">
        <f t="shared" si="13"/>
        <v>0</v>
      </c>
    </row>
    <row r="230" spans="1:7" ht="18.75" customHeight="1" x14ac:dyDescent="0.3">
      <c r="A230" s="41" t="s">
        <v>321</v>
      </c>
      <c r="B230" s="23" t="s">
        <v>322</v>
      </c>
      <c r="C230" s="433">
        <f>'Balance sheet'!F240</f>
        <v>0</v>
      </c>
      <c r="D230" s="433">
        <f>'Balance sheet'!G240</f>
        <v>0</v>
      </c>
      <c r="E230" s="123"/>
      <c r="F230" s="123"/>
      <c r="G230" s="130">
        <f t="shared" si="13"/>
        <v>0</v>
      </c>
    </row>
    <row r="231" spans="1:7" ht="18.75" customHeight="1" x14ac:dyDescent="0.3">
      <c r="A231" s="41" t="s">
        <v>323</v>
      </c>
      <c r="B231" s="23" t="s">
        <v>324</v>
      </c>
      <c r="C231" s="433">
        <f>'Balance sheet'!F241</f>
        <v>0</v>
      </c>
      <c r="D231" s="433">
        <f>'Balance sheet'!G241</f>
        <v>0</v>
      </c>
      <c r="E231" s="123"/>
      <c r="F231" s="123"/>
      <c r="G231" s="130">
        <f t="shared" si="13"/>
        <v>0</v>
      </c>
    </row>
    <row r="232" spans="1:7" ht="18.75" customHeight="1" x14ac:dyDescent="0.25">
      <c r="A232" s="41" t="s">
        <v>325</v>
      </c>
      <c r="B232" s="23" t="s">
        <v>328</v>
      </c>
      <c r="C232" s="130">
        <f>'Balance sheet'!F245</f>
        <v>0</v>
      </c>
      <c r="D232" s="130">
        <f>'Balance sheet'!G245</f>
        <v>0</v>
      </c>
      <c r="E232" s="123"/>
      <c r="F232" s="123"/>
      <c r="G232" s="130">
        <f t="shared" si="13"/>
        <v>0</v>
      </c>
    </row>
    <row r="233" spans="1:7" ht="18.75" customHeight="1" x14ac:dyDescent="0.3">
      <c r="A233" s="41" t="s">
        <v>332</v>
      </c>
      <c r="B233" s="23" t="s">
        <v>333</v>
      </c>
      <c r="C233" s="433">
        <f>'Balance sheet'!F246</f>
        <v>0</v>
      </c>
      <c r="D233" s="433">
        <f>'Balance sheet'!G246</f>
        <v>0</v>
      </c>
      <c r="E233" s="123"/>
      <c r="F233" s="123"/>
      <c r="G233" s="130">
        <f t="shared" si="13"/>
        <v>0</v>
      </c>
    </row>
    <row r="234" spans="1:7" ht="18.75" customHeight="1" x14ac:dyDescent="0.25">
      <c r="A234" s="41" t="s">
        <v>334</v>
      </c>
      <c r="B234" s="23" t="s">
        <v>335</v>
      </c>
      <c r="C234" s="24"/>
      <c r="D234" s="24"/>
      <c r="E234" s="183"/>
      <c r="F234" s="183"/>
      <c r="G234" s="130">
        <f>SUM(C234:F234)</f>
        <v>0</v>
      </c>
    </row>
    <row r="235" spans="1:7" ht="18.75" customHeight="1" x14ac:dyDescent="0.25">
      <c r="A235" s="41" t="s">
        <v>336</v>
      </c>
      <c r="B235" s="23" t="s">
        <v>1443</v>
      </c>
      <c r="C235" s="24"/>
      <c r="D235" s="24"/>
      <c r="E235" s="183"/>
      <c r="F235" s="183"/>
      <c r="G235" s="130">
        <f>SUM(C235:F235)</f>
        <v>0</v>
      </c>
    </row>
    <row r="236" spans="1:7" ht="18.75" customHeight="1" x14ac:dyDescent="0.25">
      <c r="A236" s="40" t="s">
        <v>315</v>
      </c>
      <c r="B236" s="436" t="s">
        <v>338</v>
      </c>
      <c r="C236" s="90">
        <f>SUM(C228:C235)</f>
        <v>0</v>
      </c>
      <c r="D236" s="90">
        <f>SUM(D228:D235)</f>
        <v>0</v>
      </c>
      <c r="E236" s="90">
        <f>SUM(E235)</f>
        <v>0</v>
      </c>
      <c r="F236" s="90">
        <f>SUM(F235)</f>
        <v>0</v>
      </c>
      <c r="G236" s="90">
        <f>SUM(G228:G235)</f>
        <v>0</v>
      </c>
    </row>
    <row r="237" spans="1:7" ht="29.25" customHeight="1" x14ac:dyDescent="0.25">
      <c r="A237" s="40" t="s">
        <v>339</v>
      </c>
      <c r="B237" s="437" t="s">
        <v>340</v>
      </c>
      <c r="C237" s="24"/>
      <c r="D237" s="24"/>
      <c r="E237" s="24"/>
      <c r="F237" s="24"/>
      <c r="G237" s="90">
        <f>SUM(C237:F237)</f>
        <v>0</v>
      </c>
    </row>
    <row r="238" spans="1:7" ht="31.5" customHeight="1" x14ac:dyDescent="0.25">
      <c r="A238" s="40" t="s">
        <v>341</v>
      </c>
      <c r="B238" s="20" t="s">
        <v>342</v>
      </c>
      <c r="C238" s="19"/>
      <c r="D238" s="19"/>
      <c r="E238" s="19"/>
      <c r="F238" s="19"/>
      <c r="G238" s="19"/>
    </row>
    <row r="239" spans="1:7" ht="18.75" customHeight="1" x14ac:dyDescent="0.25">
      <c r="A239" s="41" t="s">
        <v>343</v>
      </c>
      <c r="B239" s="23" t="s">
        <v>1616</v>
      </c>
      <c r="C239" s="19"/>
      <c r="D239" s="19"/>
      <c r="E239" s="19"/>
      <c r="F239" s="19"/>
      <c r="G239" s="19"/>
    </row>
    <row r="240" spans="1:7" ht="18.75" customHeight="1" x14ac:dyDescent="0.25">
      <c r="A240" s="41" t="s">
        <v>345</v>
      </c>
      <c r="B240" s="33" t="s">
        <v>1445</v>
      </c>
      <c r="C240" s="183"/>
      <c r="D240" s="183"/>
      <c r="E240" s="24"/>
      <c r="F240" s="24"/>
      <c r="G240" s="438">
        <f>SUM(C240:F240)</f>
        <v>0</v>
      </c>
    </row>
    <row r="241" spans="1:7" ht="18.75" customHeight="1" x14ac:dyDescent="0.25">
      <c r="A241" s="41" t="s">
        <v>347</v>
      </c>
      <c r="B241" s="33" t="s">
        <v>348</v>
      </c>
      <c r="C241" s="183"/>
      <c r="D241" s="183"/>
      <c r="E241" s="24"/>
      <c r="F241" s="24"/>
      <c r="G241" s="130">
        <f>SUM(C241:F241)</f>
        <v>0</v>
      </c>
    </row>
    <row r="242" spans="1:7" ht="18.75" customHeight="1" x14ac:dyDescent="0.25">
      <c r="A242" s="41" t="s">
        <v>343</v>
      </c>
      <c r="B242" s="23" t="s">
        <v>349</v>
      </c>
      <c r="C242" s="130">
        <f>SUM(C240:C241)</f>
        <v>0</v>
      </c>
      <c r="D242" s="130">
        <f>SUM(D240:D241)</f>
        <v>0</v>
      </c>
      <c r="E242" s="130">
        <f>SUM(E240:E241)</f>
        <v>0</v>
      </c>
      <c r="F242" s="130">
        <f>SUM(F240:F241)</f>
        <v>0</v>
      </c>
      <c r="G242" s="130">
        <f>SUM(E242:F242)</f>
        <v>0</v>
      </c>
    </row>
    <row r="243" spans="1:7" ht="18.75" customHeight="1" x14ac:dyDescent="0.25">
      <c r="A243" s="41" t="s">
        <v>350</v>
      </c>
      <c r="B243" s="23" t="s">
        <v>1617</v>
      </c>
      <c r="C243" s="24"/>
      <c r="D243" s="24"/>
      <c r="E243" s="24"/>
      <c r="F243" s="24"/>
      <c r="G243" s="130">
        <f>SUM(C243:F243)</f>
        <v>0</v>
      </c>
    </row>
    <row r="244" spans="1:7" ht="26.25" customHeight="1" x14ac:dyDescent="0.25">
      <c r="A244" s="40" t="s">
        <v>341</v>
      </c>
      <c r="B244" s="20" t="s">
        <v>352</v>
      </c>
      <c r="C244" s="90">
        <f>C242+C243</f>
        <v>0</v>
      </c>
      <c r="D244" s="90">
        <f>D242+D243</f>
        <v>0</v>
      </c>
      <c r="E244" s="90">
        <f>E242+E243</f>
        <v>0</v>
      </c>
      <c r="F244" s="90">
        <f>F242+F243</f>
        <v>0</v>
      </c>
      <c r="G244" s="90">
        <f>SUM(C244:F244)</f>
        <v>0</v>
      </c>
    </row>
    <row r="245" spans="1:7" ht="18.75" customHeight="1" x14ac:dyDescent="0.25">
      <c r="A245" s="40" t="s">
        <v>353</v>
      </c>
      <c r="B245" s="20" t="s">
        <v>1618</v>
      </c>
      <c r="C245" s="90">
        <f>SUM(C196+C222+C225+C236+C244+C215+C226+C237)</f>
        <v>0</v>
      </c>
      <c r="D245" s="90">
        <f>SUM(D196+D222+D225+D236+D244+D215+D226+D237)</f>
        <v>0</v>
      </c>
      <c r="E245" s="90">
        <f>SUM(E196+E222+E225+E236+E244+E215+E226+E237)</f>
        <v>0</v>
      </c>
      <c r="F245" s="90">
        <f>SUM(F196+F222+F225+F236+F244+F215+F226+F237)</f>
        <v>0</v>
      </c>
      <c r="G245" s="90">
        <f>SUM(C245:F245)</f>
        <v>0</v>
      </c>
    </row>
    <row r="246" spans="1:7" ht="18.75" customHeight="1" x14ac:dyDescent="0.25">
      <c r="A246" s="40" t="s">
        <v>417</v>
      </c>
      <c r="B246" s="20" t="s">
        <v>1619</v>
      </c>
      <c r="C246" s="885">
        <f>SUM(C164+D164-C245-D245)</f>
        <v>0</v>
      </c>
      <c r="D246" s="886"/>
      <c r="E246" s="886"/>
      <c r="F246" s="886"/>
      <c r="G246" s="887"/>
    </row>
    <row r="247" spans="1:7" ht="18.75" customHeight="1" x14ac:dyDescent="0.25">
      <c r="A247" s="40" t="s">
        <v>480</v>
      </c>
      <c r="B247" s="20" t="s">
        <v>1620</v>
      </c>
      <c r="C247" s="885">
        <f>SUM(G164-G245)</f>
        <v>0</v>
      </c>
      <c r="D247" s="886"/>
      <c r="E247" s="886"/>
      <c r="F247" s="886"/>
      <c r="G247" s="887"/>
    </row>
  </sheetData>
  <mergeCells count="8">
    <mergeCell ref="E6:G6"/>
    <mergeCell ref="C7:D7"/>
    <mergeCell ref="C246:G246"/>
    <mergeCell ref="C247:G247"/>
    <mergeCell ref="C9:D9"/>
    <mergeCell ref="E9:F9"/>
    <mergeCell ref="E7:G7"/>
    <mergeCell ref="E8:G8"/>
  </mergeCells>
  <pageMargins left="0.17708333333333334" right="0.33333333333333331" top="0.33333333333333331" bottom="0.25" header="0.29166666666666669" footer="0.29166666666666669"/>
  <pageSetup orientation="portrait" useFirstPageNumber="1"/>
  <headerFooter>
    <oddHeader>&amp;L&amp;"Aptos"&amp;10&amp;K7FAA39 | DNB PUBLIC |&amp;1#_x000D_</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ADD8E6"/>
  </sheetPr>
  <dimension ref="A1:D27"/>
  <sheetViews>
    <sheetView workbookViewId="0">
      <selection activeCell="D8" sqref="D8"/>
    </sheetView>
  </sheetViews>
  <sheetFormatPr defaultColWidth="9.08984375" defaultRowHeight="12.75" customHeight="1" x14ac:dyDescent="0.25"/>
  <cols>
    <col min="1" max="1" width="6.7265625" style="54" customWidth="1"/>
    <col min="2" max="2" width="57.08984375" style="54" customWidth="1"/>
    <col min="3" max="3" width="26.81640625" style="54" customWidth="1"/>
    <col min="4" max="4" width="40.26953125" style="54" customWidth="1"/>
    <col min="5" max="5" width="9.08984375" style="1" customWidth="1"/>
    <col min="6" max="16384" width="9.08984375" style="1"/>
  </cols>
  <sheetData>
    <row r="1" spans="1:4" ht="18.75" customHeight="1" x14ac:dyDescent="0.35">
      <c r="A1" s="5" t="s">
        <v>421</v>
      </c>
      <c r="D1" s="84" t="s">
        <v>1621</v>
      </c>
    </row>
    <row r="2" spans="1:4" ht="15.75" customHeight="1" x14ac:dyDescent="0.35">
      <c r="A2" s="5"/>
      <c r="D2" s="388"/>
    </row>
    <row r="3" spans="1:4" ht="15.75" customHeight="1" x14ac:dyDescent="0.35">
      <c r="A3" s="5" t="s">
        <v>1</v>
      </c>
      <c r="D3" s="4" t="s">
        <v>1622</v>
      </c>
    </row>
    <row r="4" spans="1:4" ht="15.75" customHeight="1" x14ac:dyDescent="0.3">
      <c r="D4" s="7" t="s">
        <v>2</v>
      </c>
    </row>
    <row r="5" spans="1:4" ht="15.75" customHeight="1" x14ac:dyDescent="0.35">
      <c r="A5" s="5" t="s">
        <v>3</v>
      </c>
      <c r="D5" s="7" t="s">
        <v>1623</v>
      </c>
    </row>
    <row r="6" spans="1:4" ht="18.75" customHeight="1" x14ac:dyDescent="0.25">
      <c r="A6" s="439"/>
      <c r="C6" s="73" t="s">
        <v>5</v>
      </c>
      <c r="D6" s="80"/>
    </row>
    <row r="7" spans="1:4" ht="18.75" customHeight="1" x14ac:dyDescent="0.25">
      <c r="C7" s="73" t="s">
        <v>6</v>
      </c>
      <c r="D7" s="440" t="s">
        <v>7</v>
      </c>
    </row>
    <row r="8" spans="1:4" ht="18.75" customHeight="1" x14ac:dyDescent="0.25">
      <c r="C8" s="73" t="s">
        <v>8</v>
      </c>
      <c r="D8" s="440"/>
    </row>
    <row r="9" spans="1:4" ht="12.75" customHeight="1" x14ac:dyDescent="0.25">
      <c r="A9" s="600" t="s">
        <v>678</v>
      </c>
      <c r="B9" s="562"/>
      <c r="C9" s="631"/>
      <c r="D9" s="15" t="s">
        <v>619</v>
      </c>
    </row>
    <row r="10" spans="1:4" ht="12.75" customHeight="1" x14ac:dyDescent="0.3">
      <c r="A10" s="840"/>
      <c r="B10" s="891"/>
      <c r="C10" s="637"/>
      <c r="D10" s="170" t="s">
        <v>1624</v>
      </c>
    </row>
    <row r="11" spans="1:4" ht="18.75" customHeight="1" x14ac:dyDescent="0.25">
      <c r="A11" s="159">
        <v>10</v>
      </c>
      <c r="B11" s="81" t="s">
        <v>1625</v>
      </c>
      <c r="C11" s="637"/>
      <c r="D11" s="24"/>
    </row>
    <row r="12" spans="1:4" ht="18.75" customHeight="1" x14ac:dyDescent="0.25">
      <c r="A12" s="159">
        <v>20</v>
      </c>
      <c r="B12" s="81" t="s">
        <v>1626</v>
      </c>
      <c r="C12" s="637"/>
      <c r="D12" s="24"/>
    </row>
    <row r="13" spans="1:4" ht="18.75" customHeight="1" x14ac:dyDescent="0.25">
      <c r="A13" s="159">
        <v>30</v>
      </c>
      <c r="B13" s="441" t="s">
        <v>1627</v>
      </c>
      <c r="C13" s="637"/>
      <c r="D13" s="28">
        <f>SUM(D11:D12)</f>
        <v>0</v>
      </c>
    </row>
    <row r="14" spans="1:4" ht="18.75" customHeight="1" x14ac:dyDescent="0.25">
      <c r="A14" s="159">
        <v>40</v>
      </c>
      <c r="B14" s="81" t="s">
        <v>1628</v>
      </c>
      <c r="C14" s="637"/>
      <c r="D14" s="24"/>
    </row>
    <row r="15" spans="1:4" ht="18.75" customHeight="1" x14ac:dyDescent="0.25">
      <c r="A15" s="159">
        <v>50</v>
      </c>
      <c r="B15" s="81" t="s">
        <v>1629</v>
      </c>
      <c r="C15" s="637"/>
      <c r="D15" s="24"/>
    </row>
    <row r="16" spans="1:4" ht="18.75" customHeight="1" x14ac:dyDescent="0.25">
      <c r="A16" s="159">
        <v>60</v>
      </c>
      <c r="B16" s="441" t="s">
        <v>1630</v>
      </c>
      <c r="C16" s="637"/>
      <c r="D16" s="28">
        <f>SUM(D14:D15)</f>
        <v>0</v>
      </c>
    </row>
    <row r="17" spans="1:4" ht="18.75" customHeight="1" x14ac:dyDescent="0.25">
      <c r="A17" s="159">
        <v>70</v>
      </c>
      <c r="B17" s="81" t="s">
        <v>1631</v>
      </c>
      <c r="C17" s="637"/>
      <c r="D17" s="28">
        <f>D13-D16</f>
        <v>0</v>
      </c>
    </row>
    <row r="18" spans="1:4" ht="18.75" customHeight="1" x14ac:dyDescent="0.25">
      <c r="A18" s="159">
        <v>80</v>
      </c>
      <c r="B18" s="81" t="s">
        <v>1632</v>
      </c>
      <c r="C18" s="637"/>
      <c r="D18" s="28">
        <f>D11-D14</f>
        <v>0</v>
      </c>
    </row>
    <row r="19" spans="1:4" ht="18.75" customHeight="1" x14ac:dyDescent="0.25">
      <c r="A19" s="442"/>
      <c r="B19" s="443" t="s">
        <v>1633</v>
      </c>
      <c r="C19" s="637"/>
      <c r="D19" s="152"/>
    </row>
    <row r="20" spans="1:4" ht="18.75" customHeight="1" x14ac:dyDescent="0.25">
      <c r="A20" s="88">
        <v>90</v>
      </c>
      <c r="B20" s="444" t="s">
        <v>1634</v>
      </c>
      <c r="C20" s="637"/>
      <c r="D20" s="90">
        <f>SUM(D21:D23)</f>
        <v>0</v>
      </c>
    </row>
    <row r="21" spans="1:4" ht="18.75" customHeight="1" x14ac:dyDescent="0.25">
      <c r="A21" s="88">
        <v>100</v>
      </c>
      <c r="B21" s="445" t="s">
        <v>1635</v>
      </c>
      <c r="C21" s="637"/>
      <c r="D21" s="24"/>
    </row>
    <row r="22" spans="1:4" ht="18.75" customHeight="1" x14ac:dyDescent="0.25">
      <c r="A22" s="88">
        <v>110</v>
      </c>
      <c r="B22" s="445" t="s">
        <v>1636</v>
      </c>
      <c r="C22" s="637"/>
      <c r="D22" s="24"/>
    </row>
    <row r="23" spans="1:4" ht="18.75" customHeight="1" x14ac:dyDescent="0.25">
      <c r="A23" s="88">
        <v>120</v>
      </c>
      <c r="B23" s="445" t="s">
        <v>1637</v>
      </c>
      <c r="C23" s="637"/>
      <c r="D23" s="24"/>
    </row>
    <row r="24" spans="1:4" ht="18.75" customHeight="1" x14ac:dyDescent="0.25">
      <c r="A24" s="88">
        <v>130</v>
      </c>
      <c r="B24" s="444" t="s">
        <v>1638</v>
      </c>
      <c r="C24" s="637"/>
      <c r="D24" s="446">
        <f>SUM(D25:D27)</f>
        <v>0</v>
      </c>
    </row>
    <row r="25" spans="1:4" ht="18.75" customHeight="1" x14ac:dyDescent="0.25">
      <c r="A25" s="88">
        <v>140</v>
      </c>
      <c r="B25" s="445" t="s">
        <v>1635</v>
      </c>
      <c r="C25" s="637"/>
      <c r="D25" s="24"/>
    </row>
    <row r="26" spans="1:4" ht="18.75" customHeight="1" x14ac:dyDescent="0.25">
      <c r="A26" s="88">
        <v>150</v>
      </c>
      <c r="B26" s="445" t="s">
        <v>1636</v>
      </c>
      <c r="C26" s="637"/>
      <c r="D26" s="24"/>
    </row>
    <row r="27" spans="1:4" ht="18.75" customHeight="1" x14ac:dyDescent="0.25">
      <c r="A27" s="88">
        <v>160</v>
      </c>
      <c r="B27" s="445" t="s">
        <v>1637</v>
      </c>
      <c r="C27" s="630"/>
      <c r="D27" s="24"/>
    </row>
  </sheetData>
  <mergeCells count="3">
    <mergeCell ref="B9:B10"/>
    <mergeCell ref="A9:A10"/>
    <mergeCell ref="C9:C27"/>
  </mergeCells>
  <pageMargins left="0.69791666666666663" right="0.69791666666666663" top="0.75" bottom="0.75" header="0.29166666666666669" footer="0.29166666666666669"/>
  <pageSetup orientation="landscape" useFirstPageNumber="1"/>
  <headerFooter>
    <oddHeader>&amp;L&amp;"Aptos"&amp;10&amp;K7FAA39 | DNB PUBLIC |&amp;1#_x000D_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ADD8E6"/>
  </sheetPr>
  <dimension ref="A1:D17"/>
  <sheetViews>
    <sheetView workbookViewId="0"/>
  </sheetViews>
  <sheetFormatPr defaultColWidth="12.453125" defaultRowHeight="12.75" customHeight="1" x14ac:dyDescent="0.25"/>
  <cols>
    <col min="1" max="1" width="5.54296875" style="54" customWidth="1"/>
    <col min="2" max="2" width="70.54296875" style="54" customWidth="1"/>
    <col min="3" max="3" width="29.54296875" style="54" customWidth="1"/>
    <col min="4" max="4" width="33.453125" style="54" customWidth="1"/>
    <col min="5" max="5" width="12.453125" style="1" customWidth="1"/>
    <col min="6" max="16384" width="12.453125" style="1"/>
  </cols>
  <sheetData>
    <row r="1" spans="1:4" ht="15.75" customHeight="1" x14ac:dyDescent="0.35">
      <c r="A1" s="5" t="s">
        <v>421</v>
      </c>
      <c r="D1" s="84" t="s">
        <v>676</v>
      </c>
    </row>
    <row r="2" spans="1:4" ht="15.75" customHeight="1" x14ac:dyDescent="0.35">
      <c r="A2" s="5"/>
    </row>
    <row r="3" spans="1:4" ht="15.75" customHeight="1" x14ac:dyDescent="0.35">
      <c r="A3" s="5" t="s">
        <v>1</v>
      </c>
      <c r="D3" s="4" t="s">
        <v>677</v>
      </c>
    </row>
    <row r="4" spans="1:4" ht="12.75" customHeight="1" x14ac:dyDescent="0.35">
      <c r="A4" s="5"/>
      <c r="B4" s="67"/>
      <c r="D4" s="7" t="s">
        <v>2</v>
      </c>
    </row>
    <row r="5" spans="1:4" ht="15.75" customHeight="1" x14ac:dyDescent="0.35">
      <c r="A5" s="5" t="s">
        <v>3</v>
      </c>
      <c r="B5" s="67"/>
      <c r="D5" s="7" t="s">
        <v>4</v>
      </c>
    </row>
    <row r="6" spans="1:4" ht="18.75" customHeight="1" x14ac:dyDescent="0.25">
      <c r="A6" s="8"/>
      <c r="C6" s="9" t="s">
        <v>5</v>
      </c>
      <c r="D6" s="76"/>
    </row>
    <row r="7" spans="1:4" ht="18.75" customHeight="1" x14ac:dyDescent="0.25">
      <c r="C7" s="9" t="s">
        <v>6</v>
      </c>
      <c r="D7" s="85" t="s">
        <v>7</v>
      </c>
    </row>
    <row r="8" spans="1:4" ht="18.75" customHeight="1" x14ac:dyDescent="0.25">
      <c r="C8" s="9" t="s">
        <v>8</v>
      </c>
      <c r="D8" s="85"/>
    </row>
    <row r="9" spans="1:4" ht="15" customHeight="1" x14ac:dyDescent="0.3">
      <c r="A9" s="555" t="s">
        <v>678</v>
      </c>
      <c r="B9" s="555" t="s">
        <v>679</v>
      </c>
      <c r="C9" s="86" t="s">
        <v>680</v>
      </c>
      <c r="D9" s="86" t="s">
        <v>681</v>
      </c>
    </row>
    <row r="10" spans="1:4" ht="17.25" customHeight="1" x14ac:dyDescent="0.3">
      <c r="A10" s="556"/>
      <c r="B10" s="556"/>
      <c r="C10" s="87" t="s">
        <v>682</v>
      </c>
      <c r="D10" s="87" t="s">
        <v>682</v>
      </c>
    </row>
    <row r="11" spans="1:4" ht="24.75" customHeight="1" x14ac:dyDescent="0.25">
      <c r="A11" s="88">
        <v>10</v>
      </c>
      <c r="B11" s="69" t="s">
        <v>683</v>
      </c>
      <c r="C11" s="89"/>
      <c r="D11" s="90">
        <f>'SS 1B Capital'!F60</f>
        <v>0</v>
      </c>
    </row>
    <row r="12" spans="1:4" ht="24.75" customHeight="1" x14ac:dyDescent="0.25">
      <c r="A12" s="88">
        <v>20</v>
      </c>
      <c r="B12" s="91" t="s">
        <v>684</v>
      </c>
      <c r="C12" s="90">
        <f>'SS 1C RWA'!G102</f>
        <v>0</v>
      </c>
      <c r="D12" s="89"/>
    </row>
    <row r="13" spans="1:4" ht="24.75" customHeight="1" x14ac:dyDescent="0.3">
      <c r="A13" s="88">
        <v>30</v>
      </c>
      <c r="B13" s="91" t="s">
        <v>685</v>
      </c>
      <c r="C13" s="92" t="e">
        <f>'SS 1F-1 Operational Risk BIA '!G28</f>
        <v>#DIV/0!</v>
      </c>
      <c r="D13" s="89"/>
    </row>
    <row r="14" spans="1:4" ht="24.75" customHeight="1" x14ac:dyDescent="0.3">
      <c r="A14" s="88">
        <v>40</v>
      </c>
      <c r="B14" s="91" t="s">
        <v>686</v>
      </c>
      <c r="C14" s="93"/>
      <c r="D14" s="89"/>
    </row>
    <row r="15" spans="1:4" ht="24.75" customHeight="1" x14ac:dyDescent="0.25">
      <c r="A15" s="88">
        <v>50</v>
      </c>
      <c r="B15" s="91" t="s">
        <v>687</v>
      </c>
      <c r="C15" s="89"/>
      <c r="D15" s="94" t="e">
        <f>C12+C13+C14</f>
        <v>#DIV/0!</v>
      </c>
    </row>
    <row r="16" spans="1:4" ht="29.25" customHeight="1" x14ac:dyDescent="0.25">
      <c r="A16" s="88">
        <v>60</v>
      </c>
      <c r="B16" s="95" t="s">
        <v>688</v>
      </c>
      <c r="C16" s="89"/>
      <c r="D16" s="96" t="e">
        <f>(D11/D15)*100%</f>
        <v>#DIV/0!</v>
      </c>
    </row>
    <row r="17" spans="1:4" ht="25.5" customHeight="1" x14ac:dyDescent="0.25">
      <c r="A17" s="88">
        <v>70</v>
      </c>
      <c r="B17" s="69" t="s">
        <v>689</v>
      </c>
      <c r="C17" s="89"/>
      <c r="D17" s="24"/>
    </row>
  </sheetData>
  <mergeCells count="2">
    <mergeCell ref="A9:A10"/>
    <mergeCell ref="B9:B10"/>
  </mergeCells>
  <pageMargins left="0.29166666666666669" right="0.21875" top="0.75" bottom="0.75" header="0.29166666666666669" footer="0.29166666666666669"/>
  <pageSetup orientation="landscape" useFirstPageNumber="1"/>
  <headerFooter>
    <oddHeader>&amp;L&amp;"Aptos"&amp;10&amp;K7FAA39 | DNB PUBLIC |&amp;1#_x000D_</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ADD8E6"/>
  </sheetPr>
  <dimension ref="A1:K41"/>
  <sheetViews>
    <sheetView workbookViewId="0">
      <selection activeCell="D33" sqref="D33"/>
    </sheetView>
  </sheetViews>
  <sheetFormatPr defaultColWidth="9.08984375" defaultRowHeight="12.75" customHeight="1" x14ac:dyDescent="0.25"/>
  <cols>
    <col min="1" max="1" width="7.08984375" style="54" customWidth="1"/>
    <col min="2" max="2" width="71.453125" style="54" customWidth="1"/>
    <col min="3" max="3" width="8" style="54" customWidth="1"/>
    <col min="4" max="4" width="15.7265625" style="54" customWidth="1"/>
    <col min="5" max="5" width="14.08984375" style="54" customWidth="1"/>
    <col min="6" max="6" width="14.26953125" style="54" customWidth="1"/>
    <col min="7" max="7" width="14" style="54" customWidth="1"/>
    <col min="8" max="8" width="12.81640625" style="54" customWidth="1"/>
    <col min="9" max="9" width="13.81640625" style="54" customWidth="1"/>
    <col min="10" max="10" width="14.26953125" style="54" customWidth="1"/>
    <col min="11" max="11" width="16.54296875" style="54" customWidth="1"/>
    <col min="12" max="12" width="9.08984375" style="1" customWidth="1"/>
    <col min="13" max="16384" width="9.08984375" style="1"/>
  </cols>
  <sheetData>
    <row r="1" spans="1:11" ht="18.75" customHeight="1" x14ac:dyDescent="0.35">
      <c r="A1" s="5" t="s">
        <v>421</v>
      </c>
      <c r="K1" s="84" t="s">
        <v>1639</v>
      </c>
    </row>
    <row r="2" spans="1:11" ht="15.75" customHeight="1" x14ac:dyDescent="0.35">
      <c r="A2" s="5"/>
      <c r="K2" s="176"/>
    </row>
    <row r="3" spans="1:11" ht="15.75" customHeight="1" x14ac:dyDescent="0.35">
      <c r="A3" s="5" t="s">
        <v>1</v>
      </c>
      <c r="K3" s="299" t="s">
        <v>1640</v>
      </c>
    </row>
    <row r="4" spans="1:11" ht="15.75" customHeight="1" x14ac:dyDescent="0.3">
      <c r="K4" s="7" t="s">
        <v>2</v>
      </c>
    </row>
    <row r="5" spans="1:11" ht="15.75" customHeight="1" x14ac:dyDescent="0.35">
      <c r="A5" s="5" t="s">
        <v>3</v>
      </c>
      <c r="K5" s="7" t="s">
        <v>1641</v>
      </c>
    </row>
    <row r="6" spans="1:11" ht="18.75" customHeight="1" x14ac:dyDescent="0.3">
      <c r="A6" s="8"/>
      <c r="E6" s="560" t="s">
        <v>5</v>
      </c>
      <c r="F6" s="603"/>
      <c r="G6" s="554"/>
      <c r="H6" s="545"/>
      <c r="I6" s="681"/>
      <c r="J6" s="633"/>
      <c r="K6" s="541"/>
    </row>
    <row r="7" spans="1:11" ht="18.75" customHeight="1" x14ac:dyDescent="0.3">
      <c r="E7" s="560" t="s">
        <v>6</v>
      </c>
      <c r="F7" s="604"/>
      <c r="G7" s="554"/>
      <c r="H7" s="545" t="str">
        <f>""</f>
        <v/>
      </c>
      <c r="I7" s="681"/>
      <c r="J7" s="633"/>
      <c r="K7" s="541"/>
    </row>
    <row r="8" spans="1:11" ht="18.75" customHeight="1" x14ac:dyDescent="0.3">
      <c r="E8" s="560" t="s">
        <v>8</v>
      </c>
      <c r="F8" s="604"/>
      <c r="G8" s="554"/>
      <c r="H8" s="545"/>
      <c r="I8" s="681"/>
      <c r="J8" s="633"/>
      <c r="K8" s="541"/>
    </row>
    <row r="9" spans="1:11" ht="18.75" customHeight="1" x14ac:dyDescent="0.25">
      <c r="A9" s="562" t="s">
        <v>678</v>
      </c>
      <c r="B9" s="555" t="s">
        <v>1642</v>
      </c>
      <c r="C9" s="858" t="s">
        <v>1643</v>
      </c>
      <c r="D9" s="896" t="s">
        <v>123</v>
      </c>
      <c r="E9" s="897"/>
      <c r="F9" s="897"/>
      <c r="G9" s="898"/>
      <c r="H9" s="447"/>
      <c r="I9" s="447"/>
      <c r="J9" s="447"/>
      <c r="K9" s="894" t="s">
        <v>1644</v>
      </c>
    </row>
    <row r="10" spans="1:11" ht="33.75" customHeight="1" x14ac:dyDescent="0.25">
      <c r="A10" s="637"/>
      <c r="B10" s="637"/>
      <c r="C10" s="645"/>
      <c r="D10" s="448" t="s">
        <v>1645</v>
      </c>
      <c r="E10" s="448" t="s">
        <v>1646</v>
      </c>
      <c r="F10" s="448" t="s">
        <v>1647</v>
      </c>
      <c r="G10" s="305" t="s">
        <v>1648</v>
      </c>
      <c r="H10" s="449" t="s">
        <v>1649</v>
      </c>
      <c r="I10" s="449" t="s">
        <v>1650</v>
      </c>
      <c r="J10" s="449" t="s">
        <v>1651</v>
      </c>
      <c r="K10" s="895"/>
    </row>
    <row r="11" spans="1:11" ht="12.75" customHeight="1" x14ac:dyDescent="0.25">
      <c r="A11" s="630"/>
      <c r="B11" s="630"/>
      <c r="C11" s="644"/>
      <c r="D11" s="448">
        <v>1</v>
      </c>
      <c r="E11" s="448">
        <v>2</v>
      </c>
      <c r="F11" s="448">
        <v>3</v>
      </c>
      <c r="G11" s="448">
        <v>4</v>
      </c>
      <c r="H11" s="449">
        <v>5</v>
      </c>
      <c r="I11" s="449">
        <v>6</v>
      </c>
      <c r="J11" s="449">
        <v>7</v>
      </c>
      <c r="K11" s="449">
        <v>8</v>
      </c>
    </row>
    <row r="12" spans="1:11" ht="18.75" customHeight="1" x14ac:dyDescent="0.25">
      <c r="A12" s="450"/>
      <c r="B12" s="444" t="s">
        <v>1652</v>
      </c>
      <c r="C12" s="123"/>
      <c r="D12" s="123"/>
      <c r="E12" s="123"/>
      <c r="F12" s="123"/>
      <c r="G12" s="123"/>
      <c r="H12" s="123"/>
      <c r="I12" s="123"/>
      <c r="J12" s="123"/>
      <c r="K12" s="123"/>
    </row>
    <row r="13" spans="1:11" ht="18.75" customHeight="1" x14ac:dyDescent="0.25">
      <c r="A13" s="451">
        <v>10</v>
      </c>
      <c r="B13" s="452" t="s">
        <v>1653</v>
      </c>
      <c r="C13" s="107" t="s">
        <v>1654</v>
      </c>
      <c r="D13" s="24"/>
      <c r="E13" s="24"/>
      <c r="F13" s="24"/>
      <c r="G13" s="24"/>
      <c r="H13" s="24"/>
      <c r="I13" s="24"/>
      <c r="J13" s="24"/>
      <c r="K13" s="90">
        <f>SUM(D13:J13)</f>
        <v>0</v>
      </c>
    </row>
    <row r="14" spans="1:11" ht="18.75" customHeight="1" x14ac:dyDescent="0.25">
      <c r="A14" s="451">
        <v>20</v>
      </c>
      <c r="B14" s="452" t="s">
        <v>1655</v>
      </c>
      <c r="C14" s="107" t="s">
        <v>1656</v>
      </c>
      <c r="D14" s="24"/>
      <c r="E14" s="24"/>
      <c r="F14" s="24"/>
      <c r="G14" s="24"/>
      <c r="H14" s="24"/>
      <c r="I14" s="24"/>
      <c r="J14" s="24"/>
      <c r="K14" s="90">
        <f>SUM(D14:J14)</f>
        <v>0</v>
      </c>
    </row>
    <row r="15" spans="1:11" ht="18.75" customHeight="1" x14ac:dyDescent="0.25">
      <c r="A15" s="450"/>
      <c r="B15" s="452" t="s">
        <v>1657</v>
      </c>
      <c r="C15" s="537"/>
      <c r="D15" s="739"/>
      <c r="E15" s="739"/>
      <c r="F15" s="739"/>
      <c r="G15" s="739"/>
      <c r="H15" s="739"/>
      <c r="I15" s="739"/>
      <c r="J15" s="739"/>
      <c r="K15" s="740"/>
    </row>
    <row r="16" spans="1:11" ht="18.75" customHeight="1" x14ac:dyDescent="0.25">
      <c r="A16" s="451">
        <v>30</v>
      </c>
      <c r="B16" s="452" t="s">
        <v>1658</v>
      </c>
      <c r="C16" s="107" t="s">
        <v>1659</v>
      </c>
      <c r="D16" s="24"/>
      <c r="E16" s="24"/>
      <c r="F16" s="24"/>
      <c r="G16" s="24"/>
      <c r="H16" s="24"/>
      <c r="I16" s="24"/>
      <c r="J16" s="24"/>
      <c r="K16" s="90">
        <f t="shared" ref="K16:K31" si="0">SUM(D16:J16)</f>
        <v>0</v>
      </c>
    </row>
    <row r="17" spans="1:11" ht="18.75" customHeight="1" x14ac:dyDescent="0.25">
      <c r="A17" s="451">
        <v>40</v>
      </c>
      <c r="B17" s="452" t="s">
        <v>1660</v>
      </c>
      <c r="C17" s="107" t="s">
        <v>1661</v>
      </c>
      <c r="D17" s="24"/>
      <c r="E17" s="24"/>
      <c r="F17" s="24"/>
      <c r="G17" s="24"/>
      <c r="H17" s="24"/>
      <c r="I17" s="24"/>
      <c r="J17" s="24"/>
      <c r="K17" s="90">
        <f t="shared" si="0"/>
        <v>0</v>
      </c>
    </row>
    <row r="18" spans="1:11" ht="18.75" customHeight="1" x14ac:dyDescent="0.25">
      <c r="A18" s="451">
        <v>50</v>
      </c>
      <c r="B18" s="452" t="s">
        <v>1662</v>
      </c>
      <c r="C18" s="88">
        <v>20</v>
      </c>
      <c r="D18" s="24"/>
      <c r="E18" s="24"/>
      <c r="F18" s="24"/>
      <c r="G18" s="24"/>
      <c r="H18" s="24"/>
      <c r="I18" s="24"/>
      <c r="J18" s="24"/>
      <c r="K18" s="90">
        <f t="shared" si="0"/>
        <v>0</v>
      </c>
    </row>
    <row r="19" spans="1:11" ht="18.75" customHeight="1" x14ac:dyDescent="0.25">
      <c r="A19" s="451">
        <v>60</v>
      </c>
      <c r="B19" s="452" t="s">
        <v>1663</v>
      </c>
      <c r="C19" s="107" t="s">
        <v>1664</v>
      </c>
      <c r="D19" s="24"/>
      <c r="E19" s="24"/>
      <c r="F19" s="24"/>
      <c r="G19" s="24"/>
      <c r="H19" s="24"/>
      <c r="I19" s="24"/>
      <c r="J19" s="24"/>
      <c r="K19" s="90">
        <f t="shared" si="0"/>
        <v>0</v>
      </c>
    </row>
    <row r="20" spans="1:11" ht="18.75" customHeight="1" x14ac:dyDescent="0.25">
      <c r="A20" s="451">
        <v>70</v>
      </c>
      <c r="B20" s="452" t="s">
        <v>1665</v>
      </c>
      <c r="C20" s="107" t="s">
        <v>1666</v>
      </c>
      <c r="D20" s="24"/>
      <c r="E20" s="24"/>
      <c r="F20" s="24"/>
      <c r="G20" s="24"/>
      <c r="H20" s="24"/>
      <c r="I20" s="24"/>
      <c r="J20" s="24"/>
      <c r="K20" s="90">
        <f t="shared" si="0"/>
        <v>0</v>
      </c>
    </row>
    <row r="21" spans="1:11" ht="18.75" customHeight="1" x14ac:dyDescent="0.25">
      <c r="A21" s="451">
        <v>80</v>
      </c>
      <c r="B21" s="452" t="s">
        <v>1667</v>
      </c>
      <c r="C21" s="107" t="s">
        <v>1668</v>
      </c>
      <c r="D21" s="24"/>
      <c r="E21" s="24"/>
      <c r="F21" s="24"/>
      <c r="G21" s="24"/>
      <c r="H21" s="24"/>
      <c r="I21" s="24"/>
      <c r="J21" s="24"/>
      <c r="K21" s="90">
        <f t="shared" si="0"/>
        <v>0</v>
      </c>
    </row>
    <row r="22" spans="1:11" ht="18.75" customHeight="1" x14ac:dyDescent="0.25">
      <c r="A22" s="451">
        <v>90</v>
      </c>
      <c r="B22" s="452" t="s">
        <v>1669</v>
      </c>
      <c r="C22" s="88">
        <v>27</v>
      </c>
      <c r="D22" s="24"/>
      <c r="E22" s="24"/>
      <c r="F22" s="24"/>
      <c r="G22" s="24"/>
      <c r="H22" s="24"/>
      <c r="I22" s="24"/>
      <c r="J22" s="24"/>
      <c r="K22" s="90">
        <f t="shared" si="0"/>
        <v>0</v>
      </c>
    </row>
    <row r="23" spans="1:11" ht="18.75" customHeight="1" x14ac:dyDescent="0.25">
      <c r="A23" s="451">
        <v>100</v>
      </c>
      <c r="B23" s="452" t="s">
        <v>1670</v>
      </c>
      <c r="C23" s="107" t="s">
        <v>1671</v>
      </c>
      <c r="D23" s="24"/>
      <c r="E23" s="24"/>
      <c r="F23" s="24"/>
      <c r="G23" s="24"/>
      <c r="H23" s="24"/>
      <c r="I23" s="24"/>
      <c r="J23" s="24"/>
      <c r="K23" s="90">
        <f t="shared" si="0"/>
        <v>0</v>
      </c>
    </row>
    <row r="24" spans="1:11" ht="18.75" customHeight="1" x14ac:dyDescent="0.25">
      <c r="A24" s="451">
        <v>110</v>
      </c>
      <c r="B24" s="452" t="s">
        <v>1672</v>
      </c>
      <c r="C24" s="107" t="s">
        <v>1673</v>
      </c>
      <c r="D24" s="24"/>
      <c r="E24" s="24"/>
      <c r="F24" s="24"/>
      <c r="G24" s="24"/>
      <c r="H24" s="24"/>
      <c r="I24" s="24"/>
      <c r="J24" s="24"/>
      <c r="K24" s="90">
        <f t="shared" si="0"/>
        <v>0</v>
      </c>
    </row>
    <row r="25" spans="1:11" ht="18.75" customHeight="1" x14ac:dyDescent="0.25">
      <c r="A25" s="451">
        <v>120</v>
      </c>
      <c r="B25" s="452" t="s">
        <v>1674</v>
      </c>
      <c r="C25" s="88">
        <v>45</v>
      </c>
      <c r="D25" s="24"/>
      <c r="E25" s="24"/>
      <c r="F25" s="24"/>
      <c r="G25" s="24"/>
      <c r="H25" s="24"/>
      <c r="I25" s="24"/>
      <c r="J25" s="24"/>
      <c r="K25" s="90">
        <f t="shared" si="0"/>
        <v>0</v>
      </c>
    </row>
    <row r="26" spans="1:11" ht="18.75" customHeight="1" x14ac:dyDescent="0.25">
      <c r="A26" s="451">
        <v>130</v>
      </c>
      <c r="B26" s="452" t="s">
        <v>1675</v>
      </c>
      <c r="C26" s="107" t="s">
        <v>1676</v>
      </c>
      <c r="D26" s="24"/>
      <c r="E26" s="24"/>
      <c r="F26" s="24"/>
      <c r="G26" s="24"/>
      <c r="H26" s="24"/>
      <c r="I26" s="24"/>
      <c r="J26" s="24"/>
      <c r="K26" s="90">
        <f t="shared" si="0"/>
        <v>0</v>
      </c>
    </row>
    <row r="27" spans="1:11" ht="18.75" customHeight="1" x14ac:dyDescent="0.25">
      <c r="A27" s="451">
        <v>140</v>
      </c>
      <c r="B27" s="452" t="s">
        <v>1677</v>
      </c>
      <c r="C27" s="88">
        <v>55</v>
      </c>
      <c r="D27" s="24"/>
      <c r="E27" s="24"/>
      <c r="F27" s="24"/>
      <c r="G27" s="24"/>
      <c r="H27" s="24"/>
      <c r="I27" s="24"/>
      <c r="J27" s="24"/>
      <c r="K27" s="90">
        <f t="shared" si="0"/>
        <v>0</v>
      </c>
    </row>
    <row r="28" spans="1:11" ht="18.75" customHeight="1" x14ac:dyDescent="0.25">
      <c r="A28" s="451">
        <v>150</v>
      </c>
      <c r="B28" s="452" t="s">
        <v>1678</v>
      </c>
      <c r="C28" s="107" t="s">
        <v>1679</v>
      </c>
      <c r="D28" s="24"/>
      <c r="E28" s="24"/>
      <c r="F28" s="24"/>
      <c r="G28" s="24"/>
      <c r="H28" s="24"/>
      <c r="I28" s="24"/>
      <c r="J28" s="24"/>
      <c r="K28" s="90">
        <f t="shared" si="0"/>
        <v>0</v>
      </c>
    </row>
    <row r="29" spans="1:11" ht="18.75" customHeight="1" x14ac:dyDescent="0.25">
      <c r="A29" s="451">
        <v>160</v>
      </c>
      <c r="B29" s="452" t="s">
        <v>1680</v>
      </c>
      <c r="C29" s="107" t="s">
        <v>1681</v>
      </c>
      <c r="D29" s="24"/>
      <c r="E29" s="24"/>
      <c r="F29" s="24"/>
      <c r="G29" s="24"/>
      <c r="H29" s="24"/>
      <c r="I29" s="24"/>
      <c r="J29" s="24"/>
      <c r="K29" s="90">
        <f t="shared" si="0"/>
        <v>0</v>
      </c>
    </row>
    <row r="30" spans="1:11" ht="18.75" customHeight="1" x14ac:dyDescent="0.25">
      <c r="A30" s="451">
        <v>170</v>
      </c>
      <c r="B30" s="452" t="s">
        <v>1682</v>
      </c>
      <c r="C30" s="107" t="s">
        <v>1683</v>
      </c>
      <c r="D30" s="24"/>
      <c r="E30" s="24"/>
      <c r="F30" s="24"/>
      <c r="G30" s="24"/>
      <c r="H30" s="24"/>
      <c r="I30" s="24"/>
      <c r="J30" s="24"/>
      <c r="K30" s="90">
        <f t="shared" si="0"/>
        <v>0</v>
      </c>
    </row>
    <row r="31" spans="1:11" ht="18.75" customHeight="1" x14ac:dyDescent="0.25">
      <c r="A31" s="451">
        <v>180</v>
      </c>
      <c r="B31" s="452" t="s">
        <v>1684</v>
      </c>
      <c r="C31" s="114">
        <v>0</v>
      </c>
      <c r="D31" s="24"/>
      <c r="E31" s="24"/>
      <c r="F31" s="24"/>
      <c r="G31" s="24"/>
      <c r="H31" s="24"/>
      <c r="I31" s="24"/>
      <c r="J31" s="24"/>
      <c r="K31" s="90">
        <f t="shared" si="0"/>
        <v>0</v>
      </c>
    </row>
    <row r="32" spans="1:11" ht="18.75" customHeight="1" x14ac:dyDescent="0.25">
      <c r="A32" s="450"/>
      <c r="B32" s="452" t="s">
        <v>1685</v>
      </c>
      <c r="C32" s="632"/>
      <c r="D32" s="739"/>
      <c r="E32" s="739"/>
      <c r="F32" s="739"/>
      <c r="G32" s="739"/>
      <c r="H32" s="739"/>
      <c r="I32" s="739"/>
      <c r="J32" s="739"/>
      <c r="K32" s="740"/>
    </row>
    <row r="33" spans="1:11" ht="18.75" customHeight="1" x14ac:dyDescent="0.25">
      <c r="A33" s="451">
        <v>190</v>
      </c>
      <c r="B33" s="452" t="s">
        <v>1686</v>
      </c>
      <c r="C33" s="582"/>
      <c r="D33" s="90">
        <f>'Balance sheet'!D91+'Balance sheet'!E91</f>
        <v>0</v>
      </c>
      <c r="E33" s="24"/>
      <c r="F33" s="24"/>
      <c r="G33" s="453"/>
      <c r="H33" s="90">
        <f>'Balance sheet'!D118+'Balance sheet'!E118</f>
        <v>0</v>
      </c>
      <c r="I33" s="453"/>
      <c r="J33" s="90">
        <f>'Balance sheet'!D141+'Balance sheet'!E141</f>
        <v>0</v>
      </c>
      <c r="K33" s="90">
        <f>SUM(D33:J33)</f>
        <v>0</v>
      </c>
    </row>
    <row r="34" spans="1:11" ht="30" customHeight="1" x14ac:dyDescent="0.25">
      <c r="A34" s="451">
        <v>200</v>
      </c>
      <c r="B34" s="444" t="s">
        <v>1687</v>
      </c>
      <c r="C34" s="859"/>
      <c r="D34" s="90">
        <f t="shared" ref="D34:J34" si="1">SUM(D13:D31)+D33</f>
        <v>0</v>
      </c>
      <c r="E34" s="90">
        <f t="shared" si="1"/>
        <v>0</v>
      </c>
      <c r="F34" s="90">
        <f t="shared" si="1"/>
        <v>0</v>
      </c>
      <c r="G34" s="90">
        <f t="shared" si="1"/>
        <v>0</v>
      </c>
      <c r="H34" s="90">
        <f t="shared" si="1"/>
        <v>0</v>
      </c>
      <c r="I34" s="90">
        <f t="shared" si="1"/>
        <v>0</v>
      </c>
      <c r="J34" s="90">
        <f t="shared" si="1"/>
        <v>0</v>
      </c>
      <c r="K34" s="90">
        <f>SUM(D34:J34)</f>
        <v>0</v>
      </c>
    </row>
    <row r="35" spans="1:11" ht="18.75" customHeight="1" x14ac:dyDescent="0.25">
      <c r="A35" s="562" t="s">
        <v>678</v>
      </c>
      <c r="B35" s="555" t="s">
        <v>1688</v>
      </c>
      <c r="C35" s="892" t="s">
        <v>1643</v>
      </c>
      <c r="D35" s="893" t="s">
        <v>123</v>
      </c>
      <c r="E35" s="739"/>
      <c r="F35" s="739"/>
      <c r="G35" s="740"/>
      <c r="H35" s="123"/>
      <c r="I35" s="123"/>
      <c r="J35" s="123"/>
      <c r="K35" s="899" t="s">
        <v>1644</v>
      </c>
    </row>
    <row r="36" spans="1:11" ht="33.75" customHeight="1" x14ac:dyDescent="0.25">
      <c r="A36" s="637"/>
      <c r="B36" s="637"/>
      <c r="C36" s="637"/>
      <c r="D36" s="448" t="s">
        <v>1645</v>
      </c>
      <c r="E36" s="448" t="s">
        <v>1689</v>
      </c>
      <c r="F36" s="448" t="s">
        <v>1690</v>
      </c>
      <c r="G36" s="305" t="s">
        <v>1648</v>
      </c>
      <c r="H36" s="449" t="s">
        <v>1649</v>
      </c>
      <c r="I36" s="449" t="s">
        <v>1650</v>
      </c>
      <c r="J36" s="449" t="s">
        <v>1651</v>
      </c>
      <c r="K36" s="895"/>
    </row>
    <row r="37" spans="1:11" ht="12.75" customHeight="1" x14ac:dyDescent="0.25">
      <c r="A37" s="630"/>
      <c r="B37" s="630"/>
      <c r="C37" s="630"/>
      <c r="D37" s="448">
        <v>1</v>
      </c>
      <c r="E37" s="448">
        <v>2</v>
      </c>
      <c r="F37" s="448">
        <v>3</v>
      </c>
      <c r="G37" s="448">
        <v>4</v>
      </c>
      <c r="H37" s="449">
        <v>5</v>
      </c>
      <c r="I37" s="449">
        <v>6</v>
      </c>
      <c r="J37" s="449">
        <v>7</v>
      </c>
      <c r="K37" s="449">
        <v>8</v>
      </c>
    </row>
    <row r="38" spans="1:11" ht="18.75" customHeight="1" x14ac:dyDescent="0.25">
      <c r="A38" s="454">
        <v>210</v>
      </c>
      <c r="B38" s="455" t="s">
        <v>1577</v>
      </c>
      <c r="C38" s="582"/>
      <c r="D38" s="90">
        <f>'Balance sheet'!D86+'Balance sheet'!E86</f>
        <v>0</v>
      </c>
      <c r="E38" s="456"/>
      <c r="F38" s="456"/>
      <c r="G38" s="90">
        <f>'Balance sheet'!D104+'Balance sheet'!E104</f>
        <v>0</v>
      </c>
      <c r="H38" s="90">
        <f>'Balance sheet'!D113+'Balance sheet'!E113</f>
        <v>0</v>
      </c>
      <c r="I38" s="90">
        <f>'Balance sheet'!D122+'Balance sheet'!E122</f>
        <v>0</v>
      </c>
      <c r="J38" s="90">
        <f>'Balance sheet'!D136+'Balance sheet'!E136</f>
        <v>0</v>
      </c>
      <c r="K38" s="90">
        <f>SUM(D38:J38)</f>
        <v>0</v>
      </c>
    </row>
    <row r="39" spans="1:11" ht="18.75" customHeight="1" x14ac:dyDescent="0.25">
      <c r="A39" s="454">
        <v>220</v>
      </c>
      <c r="B39" s="455" t="s">
        <v>1691</v>
      </c>
      <c r="C39" s="900"/>
      <c r="D39" s="24"/>
      <c r="E39" s="24"/>
      <c r="F39" s="24"/>
      <c r="G39" s="24"/>
      <c r="H39" s="24"/>
      <c r="I39" s="24"/>
      <c r="J39" s="24"/>
      <c r="K39" s="90">
        <f>SUM(D39:J39)</f>
        <v>0</v>
      </c>
    </row>
    <row r="40" spans="1:11" ht="18.75" customHeight="1" x14ac:dyDescent="0.25">
      <c r="A40" s="454">
        <v>230</v>
      </c>
      <c r="B40" s="441" t="s">
        <v>1692</v>
      </c>
      <c r="C40" s="900"/>
      <c r="D40" s="90">
        <f t="shared" ref="D40:J40" si="2">SUM(D38:D39)</f>
        <v>0</v>
      </c>
      <c r="E40" s="90">
        <f t="shared" si="2"/>
        <v>0</v>
      </c>
      <c r="F40" s="90">
        <f t="shared" si="2"/>
        <v>0</v>
      </c>
      <c r="G40" s="90">
        <f t="shared" si="2"/>
        <v>0</v>
      </c>
      <c r="H40" s="90">
        <f t="shared" si="2"/>
        <v>0</v>
      </c>
      <c r="I40" s="90">
        <f t="shared" si="2"/>
        <v>0</v>
      </c>
      <c r="J40" s="90">
        <f t="shared" si="2"/>
        <v>0</v>
      </c>
      <c r="K40" s="90">
        <f>SUM(D40:J40)</f>
        <v>0</v>
      </c>
    </row>
    <row r="41" spans="1:11" ht="18.75" customHeight="1" x14ac:dyDescent="0.25">
      <c r="A41" s="454">
        <v>240</v>
      </c>
      <c r="B41" s="441" t="s">
        <v>1693</v>
      </c>
      <c r="C41" s="859"/>
      <c r="D41" s="90">
        <f t="shared" ref="D41:J41" si="3">SUM(D34+D40)</f>
        <v>0</v>
      </c>
      <c r="E41" s="90">
        <f t="shared" si="3"/>
        <v>0</v>
      </c>
      <c r="F41" s="90">
        <f t="shared" si="3"/>
        <v>0</v>
      </c>
      <c r="G41" s="90">
        <f t="shared" si="3"/>
        <v>0</v>
      </c>
      <c r="H41" s="90">
        <f t="shared" si="3"/>
        <v>0</v>
      </c>
      <c r="I41" s="90">
        <f t="shared" si="3"/>
        <v>0</v>
      </c>
      <c r="J41" s="90">
        <f t="shared" si="3"/>
        <v>0</v>
      </c>
      <c r="K41" s="90">
        <f>SUM(D41:J41)</f>
        <v>0</v>
      </c>
    </row>
  </sheetData>
  <mergeCells count="20">
    <mergeCell ref="C15:K15"/>
    <mergeCell ref="C32:K32"/>
    <mergeCell ref="C33:C34"/>
    <mergeCell ref="C38:C41"/>
    <mergeCell ref="H6:K6"/>
    <mergeCell ref="H7:K7"/>
    <mergeCell ref="H8:K8"/>
    <mergeCell ref="A35:A37"/>
    <mergeCell ref="B35:B37"/>
    <mergeCell ref="C35:C37"/>
    <mergeCell ref="D35:G35"/>
    <mergeCell ref="K9:K10"/>
    <mergeCell ref="A9:A11"/>
    <mergeCell ref="B9:B11"/>
    <mergeCell ref="C9:C11"/>
    <mergeCell ref="D9:G9"/>
    <mergeCell ref="K35:K36"/>
    <mergeCell ref="E6:G6"/>
    <mergeCell ref="E7:G7"/>
    <mergeCell ref="E8:G8"/>
  </mergeCells>
  <pageMargins left="0.23958333333333334" right="0.15625" top="0.40625" bottom="0.40625" header="0.29166666666666669" footer="0.29166666666666669"/>
  <pageSetup orientation="landscape" useFirstPageNumber="1"/>
  <headerFooter>
    <oddHeader>&amp;L&amp;"Aptos"&amp;10&amp;K7FAA39 | DNB PUBLIC |&amp;1#_x000D_</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K43"/>
  <sheetViews>
    <sheetView workbookViewId="0">
      <selection activeCell="A2" sqref="A2"/>
    </sheetView>
  </sheetViews>
  <sheetFormatPr defaultColWidth="9.08984375" defaultRowHeight="12.75" customHeight="1" x14ac:dyDescent="0.25"/>
  <cols>
    <col min="1" max="1" width="7.08984375" style="54" customWidth="1"/>
    <col min="2" max="2" width="74.7265625" style="54" customWidth="1"/>
    <col min="3" max="3" width="9.453125" style="462" customWidth="1"/>
    <col min="4" max="4" width="16.7265625" style="54" customWidth="1"/>
    <col min="5" max="5" width="17" style="54" customWidth="1"/>
    <col min="6" max="6" width="16.453125" style="54" customWidth="1"/>
    <col min="7" max="8" width="16.08984375" style="54" customWidth="1"/>
    <col min="9" max="9" width="13" style="54" customWidth="1"/>
    <col min="10" max="10" width="13.54296875" style="54" customWidth="1"/>
    <col min="11" max="11" width="13" style="54" customWidth="1"/>
    <col min="12" max="12" width="9.08984375" style="1" customWidth="1"/>
    <col min="13" max="16384" width="9.08984375" style="1"/>
  </cols>
  <sheetData>
    <row r="1" spans="1:11" ht="18.75" customHeight="1" x14ac:dyDescent="0.35">
      <c r="A1" s="5" t="s">
        <v>421</v>
      </c>
      <c r="K1" s="84" t="s">
        <v>1694</v>
      </c>
    </row>
    <row r="2" spans="1:11" ht="15.75" customHeight="1" x14ac:dyDescent="0.35">
      <c r="A2" s="5"/>
      <c r="K2" s="7"/>
    </row>
    <row r="3" spans="1:11" ht="15.75" customHeight="1" x14ac:dyDescent="0.35">
      <c r="A3" s="5" t="s">
        <v>1</v>
      </c>
      <c r="K3" s="299" t="s">
        <v>1695</v>
      </c>
    </row>
    <row r="4" spans="1:11" ht="15.75" customHeight="1" x14ac:dyDescent="0.3">
      <c r="K4" s="7" t="s">
        <v>2</v>
      </c>
    </row>
    <row r="5" spans="1:11" ht="15.75" customHeight="1" x14ac:dyDescent="0.35">
      <c r="A5" s="5" t="s">
        <v>3</v>
      </c>
      <c r="K5" s="7" t="s">
        <v>1641</v>
      </c>
    </row>
    <row r="6" spans="1:11" ht="18.75" customHeight="1" x14ac:dyDescent="0.25">
      <c r="A6" s="8"/>
      <c r="E6" s="560" t="s">
        <v>5</v>
      </c>
      <c r="F6" s="603"/>
      <c r="G6" s="554"/>
      <c r="H6" s="545"/>
      <c r="I6" s="553"/>
      <c r="J6" s="639"/>
      <c r="K6" s="541"/>
    </row>
    <row r="7" spans="1:11" ht="18.75" customHeight="1" x14ac:dyDescent="0.25">
      <c r="E7" s="560" t="s">
        <v>6</v>
      </c>
      <c r="F7" s="604"/>
      <c r="G7" s="554"/>
      <c r="H7" s="545" t="str">
        <f>""</f>
        <v/>
      </c>
      <c r="I7" s="553"/>
      <c r="J7" s="639"/>
      <c r="K7" s="541"/>
    </row>
    <row r="8" spans="1:11" ht="18.75" customHeight="1" x14ac:dyDescent="0.25">
      <c r="E8" s="560" t="s">
        <v>8</v>
      </c>
      <c r="F8" s="604"/>
      <c r="G8" s="554"/>
      <c r="H8" s="545"/>
      <c r="I8" s="553"/>
      <c r="J8" s="639"/>
      <c r="K8" s="541"/>
    </row>
    <row r="9" spans="1:11" ht="18.75" customHeight="1" x14ac:dyDescent="0.25">
      <c r="A9" s="562" t="s">
        <v>678</v>
      </c>
      <c r="B9" s="555" t="s">
        <v>1642</v>
      </c>
      <c r="C9" s="907" t="s">
        <v>1643</v>
      </c>
      <c r="D9" s="896" t="s">
        <v>123</v>
      </c>
      <c r="E9" s="897"/>
      <c r="F9" s="897"/>
      <c r="G9" s="898"/>
      <c r="H9" s="447"/>
      <c r="I9" s="447"/>
      <c r="J9" s="447"/>
      <c r="K9" s="901" t="s">
        <v>1644</v>
      </c>
    </row>
    <row r="10" spans="1:11" ht="33.75" customHeight="1" x14ac:dyDescent="0.25">
      <c r="A10" s="637"/>
      <c r="B10" s="645"/>
      <c r="C10" s="908"/>
      <c r="D10" s="448" t="s">
        <v>1645</v>
      </c>
      <c r="E10" s="448" t="s">
        <v>1646</v>
      </c>
      <c r="F10" s="448" t="s">
        <v>1647</v>
      </c>
      <c r="G10" s="448" t="s">
        <v>1648</v>
      </c>
      <c r="H10" s="305" t="s">
        <v>1649</v>
      </c>
      <c r="I10" s="305" t="s">
        <v>1650</v>
      </c>
      <c r="J10" s="305" t="s">
        <v>1651</v>
      </c>
      <c r="K10" s="902"/>
    </row>
    <row r="11" spans="1:11" ht="12.75" customHeight="1" x14ac:dyDescent="0.25">
      <c r="A11" s="630"/>
      <c r="B11" s="644"/>
      <c r="C11" s="902"/>
      <c r="D11" s="448">
        <v>1</v>
      </c>
      <c r="E11" s="448">
        <v>2</v>
      </c>
      <c r="F11" s="448">
        <v>3</v>
      </c>
      <c r="G11" s="448">
        <v>4</v>
      </c>
      <c r="H11" s="305">
        <v>5</v>
      </c>
      <c r="I11" s="305">
        <v>6</v>
      </c>
      <c r="J11" s="305">
        <v>7</v>
      </c>
      <c r="K11" s="305">
        <v>8</v>
      </c>
    </row>
    <row r="12" spans="1:11" ht="18.75" customHeight="1" x14ac:dyDescent="0.25">
      <c r="A12" s="457"/>
      <c r="B12" s="441" t="s">
        <v>1652</v>
      </c>
      <c r="C12" s="458"/>
      <c r="D12" s="448"/>
      <c r="E12" s="448"/>
      <c r="F12" s="448"/>
      <c r="G12" s="448"/>
      <c r="H12" s="448"/>
      <c r="I12" s="448"/>
      <c r="J12" s="448"/>
      <c r="K12" s="448"/>
    </row>
    <row r="13" spans="1:11" ht="18.75" customHeight="1" x14ac:dyDescent="0.25">
      <c r="A13" s="454">
        <v>10</v>
      </c>
      <c r="B13" s="455" t="s">
        <v>1653</v>
      </c>
      <c r="C13" s="459" t="s">
        <v>1654</v>
      </c>
      <c r="D13" s="24"/>
      <c r="E13" s="24"/>
      <c r="F13" s="24"/>
      <c r="G13" s="24"/>
      <c r="H13" s="24"/>
      <c r="I13" s="24"/>
      <c r="J13" s="24"/>
      <c r="K13" s="90">
        <f>SUM(D13:J13)</f>
        <v>0</v>
      </c>
    </row>
    <row r="14" spans="1:11" ht="18.75" customHeight="1" x14ac:dyDescent="0.25">
      <c r="A14" s="454">
        <v>20</v>
      </c>
      <c r="B14" s="455" t="s">
        <v>1655</v>
      </c>
      <c r="C14" s="459" t="s">
        <v>1656</v>
      </c>
      <c r="D14" s="24"/>
      <c r="E14" s="24"/>
      <c r="F14" s="24"/>
      <c r="G14" s="24"/>
      <c r="H14" s="24"/>
      <c r="I14" s="24"/>
      <c r="J14" s="24"/>
      <c r="K14" s="90">
        <f>SUM(D14:J14)</f>
        <v>0</v>
      </c>
    </row>
    <row r="15" spans="1:11" ht="18.75" customHeight="1" x14ac:dyDescent="0.25">
      <c r="A15" s="460"/>
      <c r="B15" s="455" t="s">
        <v>1657</v>
      </c>
      <c r="C15" s="537"/>
      <c r="D15" s="739"/>
      <c r="E15" s="739"/>
      <c r="F15" s="739"/>
      <c r="G15" s="739"/>
      <c r="H15" s="739"/>
      <c r="I15" s="739"/>
      <c r="J15" s="739"/>
      <c r="K15" s="740"/>
    </row>
    <row r="16" spans="1:11" ht="18.75" customHeight="1" x14ac:dyDescent="0.25">
      <c r="A16" s="454">
        <v>30</v>
      </c>
      <c r="B16" s="455" t="s">
        <v>1658</v>
      </c>
      <c r="C16" s="459" t="s">
        <v>1659</v>
      </c>
      <c r="D16" s="24"/>
      <c r="E16" s="24"/>
      <c r="F16" s="24"/>
      <c r="G16" s="24"/>
      <c r="H16" s="24"/>
      <c r="I16" s="24"/>
      <c r="J16" s="24"/>
      <c r="K16" s="90">
        <f t="shared" ref="K16:K31" si="0">SUM(D16:J16)</f>
        <v>0</v>
      </c>
    </row>
    <row r="17" spans="1:11" ht="18.75" customHeight="1" x14ac:dyDescent="0.25">
      <c r="A17" s="454">
        <v>40</v>
      </c>
      <c r="B17" s="455" t="s">
        <v>1660</v>
      </c>
      <c r="C17" s="459" t="s">
        <v>1661</v>
      </c>
      <c r="D17" s="24"/>
      <c r="E17" s="24"/>
      <c r="F17" s="24"/>
      <c r="G17" s="24"/>
      <c r="H17" s="24"/>
      <c r="I17" s="24"/>
      <c r="J17" s="24"/>
      <c r="K17" s="90">
        <f t="shared" si="0"/>
        <v>0</v>
      </c>
    </row>
    <row r="18" spans="1:11" ht="18.75" customHeight="1" x14ac:dyDescent="0.25">
      <c r="A18" s="454">
        <v>50</v>
      </c>
      <c r="B18" s="455" t="s">
        <v>1662</v>
      </c>
      <c r="C18" s="159">
        <v>20</v>
      </c>
      <c r="D18" s="24"/>
      <c r="E18" s="24"/>
      <c r="F18" s="24"/>
      <c r="G18" s="24"/>
      <c r="H18" s="24"/>
      <c r="I18" s="24"/>
      <c r="J18" s="24"/>
      <c r="K18" s="90">
        <f t="shared" si="0"/>
        <v>0</v>
      </c>
    </row>
    <row r="19" spans="1:11" ht="18.75" customHeight="1" x14ac:dyDescent="0.25">
      <c r="A19" s="454">
        <v>60</v>
      </c>
      <c r="B19" s="455" t="s">
        <v>1663</v>
      </c>
      <c r="C19" s="459" t="s">
        <v>1664</v>
      </c>
      <c r="D19" s="24"/>
      <c r="E19" s="24"/>
      <c r="F19" s="24"/>
      <c r="G19" s="24"/>
      <c r="H19" s="24"/>
      <c r="I19" s="24"/>
      <c r="J19" s="24"/>
      <c r="K19" s="90">
        <f t="shared" si="0"/>
        <v>0</v>
      </c>
    </row>
    <row r="20" spans="1:11" ht="18.75" customHeight="1" x14ac:dyDescent="0.25">
      <c r="A20" s="454">
        <v>70</v>
      </c>
      <c r="B20" s="455" t="s">
        <v>1665</v>
      </c>
      <c r="C20" s="459" t="s">
        <v>1666</v>
      </c>
      <c r="D20" s="24"/>
      <c r="E20" s="24"/>
      <c r="F20" s="24"/>
      <c r="G20" s="24"/>
      <c r="H20" s="24"/>
      <c r="I20" s="24"/>
      <c r="J20" s="24"/>
      <c r="K20" s="90">
        <f t="shared" si="0"/>
        <v>0</v>
      </c>
    </row>
    <row r="21" spans="1:11" ht="18.75" customHeight="1" x14ac:dyDescent="0.25">
      <c r="A21" s="454">
        <v>80</v>
      </c>
      <c r="B21" s="455" t="s">
        <v>1667</v>
      </c>
      <c r="C21" s="459" t="s">
        <v>1668</v>
      </c>
      <c r="D21" s="24"/>
      <c r="E21" s="24"/>
      <c r="F21" s="24"/>
      <c r="G21" s="24"/>
      <c r="H21" s="24"/>
      <c r="I21" s="24"/>
      <c r="J21" s="24"/>
      <c r="K21" s="90">
        <f t="shared" si="0"/>
        <v>0</v>
      </c>
    </row>
    <row r="22" spans="1:11" ht="18.75" customHeight="1" x14ac:dyDescent="0.25">
      <c r="A22" s="454">
        <v>90</v>
      </c>
      <c r="B22" s="455" t="s">
        <v>1669</v>
      </c>
      <c r="C22" s="159">
        <v>27</v>
      </c>
      <c r="D22" s="24"/>
      <c r="E22" s="24"/>
      <c r="F22" s="24"/>
      <c r="G22" s="24"/>
      <c r="H22" s="24"/>
      <c r="I22" s="24"/>
      <c r="J22" s="24"/>
      <c r="K22" s="90">
        <f t="shared" si="0"/>
        <v>0</v>
      </c>
    </row>
    <row r="23" spans="1:11" ht="18.75" customHeight="1" x14ac:dyDescent="0.25">
      <c r="A23" s="454">
        <v>100</v>
      </c>
      <c r="B23" s="455" t="s">
        <v>1670</v>
      </c>
      <c r="C23" s="459" t="s">
        <v>1671</v>
      </c>
      <c r="D23" s="24"/>
      <c r="E23" s="24"/>
      <c r="F23" s="24"/>
      <c r="G23" s="24"/>
      <c r="H23" s="24"/>
      <c r="I23" s="24"/>
      <c r="J23" s="24"/>
      <c r="K23" s="90">
        <f t="shared" si="0"/>
        <v>0</v>
      </c>
    </row>
    <row r="24" spans="1:11" ht="18.75" customHeight="1" x14ac:dyDescent="0.25">
      <c r="A24" s="454">
        <v>110</v>
      </c>
      <c r="B24" s="455" t="s">
        <v>1672</v>
      </c>
      <c r="C24" s="459" t="s">
        <v>1673</v>
      </c>
      <c r="D24" s="24"/>
      <c r="E24" s="24"/>
      <c r="F24" s="24"/>
      <c r="G24" s="24"/>
      <c r="H24" s="24"/>
      <c r="I24" s="24"/>
      <c r="J24" s="24"/>
      <c r="K24" s="90">
        <f t="shared" si="0"/>
        <v>0</v>
      </c>
    </row>
    <row r="25" spans="1:11" ht="18.75" customHeight="1" x14ac:dyDescent="0.25">
      <c r="A25" s="454">
        <v>120</v>
      </c>
      <c r="B25" s="455" t="s">
        <v>1674</v>
      </c>
      <c r="C25" s="159">
        <v>45</v>
      </c>
      <c r="D25" s="24"/>
      <c r="E25" s="24"/>
      <c r="F25" s="24"/>
      <c r="G25" s="24"/>
      <c r="H25" s="24"/>
      <c r="I25" s="24"/>
      <c r="J25" s="24"/>
      <c r="K25" s="90">
        <f t="shared" si="0"/>
        <v>0</v>
      </c>
    </row>
    <row r="26" spans="1:11" ht="18.75" customHeight="1" x14ac:dyDescent="0.25">
      <c r="A26" s="454">
        <v>130</v>
      </c>
      <c r="B26" s="455" t="s">
        <v>1675</v>
      </c>
      <c r="C26" s="459" t="s">
        <v>1676</v>
      </c>
      <c r="D26" s="24"/>
      <c r="E26" s="24"/>
      <c r="F26" s="24"/>
      <c r="G26" s="24"/>
      <c r="H26" s="24"/>
      <c r="I26" s="24"/>
      <c r="J26" s="24"/>
      <c r="K26" s="90">
        <f t="shared" si="0"/>
        <v>0</v>
      </c>
    </row>
    <row r="27" spans="1:11" ht="18.75" customHeight="1" x14ac:dyDescent="0.25">
      <c r="A27" s="454">
        <v>140</v>
      </c>
      <c r="B27" s="455" t="s">
        <v>1677</v>
      </c>
      <c r="C27" s="159">
        <v>55</v>
      </c>
      <c r="D27" s="24"/>
      <c r="E27" s="24"/>
      <c r="F27" s="24"/>
      <c r="G27" s="24"/>
      <c r="H27" s="24"/>
      <c r="I27" s="24"/>
      <c r="J27" s="24"/>
      <c r="K27" s="90">
        <f t="shared" si="0"/>
        <v>0</v>
      </c>
    </row>
    <row r="28" spans="1:11" ht="18.75" customHeight="1" x14ac:dyDescent="0.25">
      <c r="A28" s="454">
        <v>150</v>
      </c>
      <c r="B28" s="455" t="s">
        <v>1678</v>
      </c>
      <c r="C28" s="459" t="s">
        <v>1679</v>
      </c>
      <c r="D28" s="24"/>
      <c r="E28" s="24"/>
      <c r="F28" s="24"/>
      <c r="G28" s="24"/>
      <c r="H28" s="24"/>
      <c r="I28" s="24"/>
      <c r="J28" s="24"/>
      <c r="K28" s="90">
        <f t="shared" si="0"/>
        <v>0</v>
      </c>
    </row>
    <row r="29" spans="1:11" ht="18.75" customHeight="1" x14ac:dyDescent="0.25">
      <c r="A29" s="454">
        <v>160</v>
      </c>
      <c r="B29" s="455" t="s">
        <v>1680</v>
      </c>
      <c r="C29" s="459" t="s">
        <v>1681</v>
      </c>
      <c r="D29" s="24"/>
      <c r="E29" s="24"/>
      <c r="F29" s="24"/>
      <c r="G29" s="24"/>
      <c r="H29" s="24"/>
      <c r="I29" s="24"/>
      <c r="J29" s="24"/>
      <c r="K29" s="90">
        <f t="shared" si="0"/>
        <v>0</v>
      </c>
    </row>
    <row r="30" spans="1:11" ht="18.75" customHeight="1" x14ac:dyDescent="0.25">
      <c r="A30" s="454">
        <v>170</v>
      </c>
      <c r="B30" s="455" t="s">
        <v>1682</v>
      </c>
      <c r="C30" s="459" t="s">
        <v>1683</v>
      </c>
      <c r="D30" s="24"/>
      <c r="E30" s="24"/>
      <c r="F30" s="24"/>
      <c r="G30" s="24"/>
      <c r="H30" s="24"/>
      <c r="I30" s="24"/>
      <c r="J30" s="24"/>
      <c r="K30" s="90">
        <f t="shared" si="0"/>
        <v>0</v>
      </c>
    </row>
    <row r="31" spans="1:11" ht="18.75" customHeight="1" x14ac:dyDescent="0.25">
      <c r="A31" s="454">
        <v>180</v>
      </c>
      <c r="B31" s="455" t="s">
        <v>1684</v>
      </c>
      <c r="C31" s="161">
        <v>0</v>
      </c>
      <c r="D31" s="24"/>
      <c r="E31" s="24"/>
      <c r="F31" s="24"/>
      <c r="G31" s="24"/>
      <c r="H31" s="24"/>
      <c r="I31" s="24"/>
      <c r="J31" s="24"/>
      <c r="K31" s="90">
        <f t="shared" si="0"/>
        <v>0</v>
      </c>
    </row>
    <row r="32" spans="1:11" ht="18.75" customHeight="1" x14ac:dyDescent="0.25">
      <c r="A32" s="460"/>
      <c r="B32" s="455" t="s">
        <v>1685</v>
      </c>
      <c r="C32" s="909"/>
      <c r="D32" s="739"/>
      <c r="E32" s="739"/>
      <c r="F32" s="739"/>
      <c r="G32" s="739"/>
      <c r="H32" s="739"/>
      <c r="I32" s="739"/>
      <c r="J32" s="739"/>
      <c r="K32" s="879"/>
    </row>
    <row r="33" spans="1:11" ht="18.75" customHeight="1" x14ac:dyDescent="0.25">
      <c r="A33" s="454">
        <v>190</v>
      </c>
      <c r="B33" s="455" t="s">
        <v>1686</v>
      </c>
      <c r="C33" s="582"/>
      <c r="D33" s="24"/>
      <c r="E33" s="24"/>
      <c r="F33" s="24"/>
      <c r="G33" s="24"/>
      <c r="H33" s="24"/>
      <c r="I33" s="24"/>
      <c r="J33" s="24"/>
      <c r="K33" s="90">
        <f>SUM(D33:J33)</f>
        <v>0</v>
      </c>
    </row>
    <row r="34" spans="1:11" ht="18.75" customHeight="1" x14ac:dyDescent="0.25">
      <c r="A34" s="454">
        <v>200</v>
      </c>
      <c r="B34" s="441" t="s">
        <v>1687</v>
      </c>
      <c r="C34" s="910"/>
      <c r="D34" s="90">
        <f t="shared" ref="D34:J34" si="1">SUM(D13:D31)+D33</f>
        <v>0</v>
      </c>
      <c r="E34" s="90">
        <f t="shared" si="1"/>
        <v>0</v>
      </c>
      <c r="F34" s="90">
        <f t="shared" si="1"/>
        <v>0</v>
      </c>
      <c r="G34" s="90">
        <f t="shared" si="1"/>
        <v>0</v>
      </c>
      <c r="H34" s="90">
        <f t="shared" si="1"/>
        <v>0</v>
      </c>
      <c r="I34" s="90">
        <f t="shared" si="1"/>
        <v>0</v>
      </c>
      <c r="J34" s="90">
        <f t="shared" si="1"/>
        <v>0</v>
      </c>
      <c r="K34" s="90">
        <f>SUM(D34:J34)</f>
        <v>0</v>
      </c>
    </row>
    <row r="35" spans="1:11" ht="18.75" customHeight="1" x14ac:dyDescent="0.25">
      <c r="A35" s="562" t="s">
        <v>678</v>
      </c>
      <c r="B35" s="555" t="s">
        <v>1688</v>
      </c>
      <c r="C35" s="892" t="s">
        <v>1643</v>
      </c>
      <c r="D35" s="896" t="s">
        <v>123</v>
      </c>
      <c r="E35" s="905"/>
      <c r="F35" s="905"/>
      <c r="G35" s="906"/>
      <c r="H35" s="448"/>
      <c r="I35" s="448"/>
      <c r="J35" s="448"/>
      <c r="K35" s="894" t="s">
        <v>1644</v>
      </c>
    </row>
    <row r="36" spans="1:11" ht="33.75" customHeight="1" x14ac:dyDescent="0.25">
      <c r="A36" s="637"/>
      <c r="B36" s="637"/>
      <c r="C36" s="903"/>
      <c r="D36" s="448" t="s">
        <v>1645</v>
      </c>
      <c r="E36" s="448" t="s">
        <v>1689</v>
      </c>
      <c r="F36" s="448" t="s">
        <v>1690</v>
      </c>
      <c r="G36" s="448" t="s">
        <v>1648</v>
      </c>
      <c r="H36" s="449" t="s">
        <v>1649</v>
      </c>
      <c r="I36" s="449" t="s">
        <v>1650</v>
      </c>
      <c r="J36" s="449" t="s">
        <v>1651</v>
      </c>
      <c r="K36" s="895" t="s">
        <v>1644</v>
      </c>
    </row>
    <row r="37" spans="1:11" ht="12.75" customHeight="1" x14ac:dyDescent="0.25">
      <c r="A37" s="630"/>
      <c r="B37" s="630"/>
      <c r="C37" s="904"/>
      <c r="D37" s="448">
        <v>1</v>
      </c>
      <c r="E37" s="448">
        <v>2</v>
      </c>
      <c r="F37" s="448">
        <v>3</v>
      </c>
      <c r="G37" s="448">
        <v>4</v>
      </c>
      <c r="H37" s="449">
        <v>5</v>
      </c>
      <c r="I37" s="449">
        <v>6</v>
      </c>
      <c r="J37" s="449">
        <v>7</v>
      </c>
      <c r="K37" s="449">
        <v>8</v>
      </c>
    </row>
    <row r="38" spans="1:11" ht="18.75" customHeight="1" x14ac:dyDescent="0.25">
      <c r="A38" s="454">
        <v>210</v>
      </c>
      <c r="B38" s="455" t="s">
        <v>1577</v>
      </c>
      <c r="C38" s="582"/>
      <c r="D38" s="24"/>
      <c r="E38" s="24"/>
      <c r="F38" s="24"/>
      <c r="G38" s="24"/>
      <c r="H38" s="24"/>
      <c r="I38" s="24"/>
      <c r="J38" s="24"/>
      <c r="K38" s="90">
        <f>SUM(D38:J38)</f>
        <v>0</v>
      </c>
    </row>
    <row r="39" spans="1:11" ht="18.75" customHeight="1" x14ac:dyDescent="0.25">
      <c r="A39" s="454">
        <v>220</v>
      </c>
      <c r="B39" s="455" t="s">
        <v>1691</v>
      </c>
      <c r="C39" s="911"/>
      <c r="D39" s="24"/>
      <c r="E39" s="24"/>
      <c r="F39" s="24"/>
      <c r="G39" s="24"/>
      <c r="H39" s="24"/>
      <c r="I39" s="24"/>
      <c r="J39" s="24"/>
      <c r="K39" s="90">
        <f>SUM(D39:J39)</f>
        <v>0</v>
      </c>
    </row>
    <row r="40" spans="1:11" ht="18.75" customHeight="1" x14ac:dyDescent="0.25">
      <c r="A40" s="454">
        <v>230</v>
      </c>
      <c r="B40" s="441" t="s">
        <v>1692</v>
      </c>
      <c r="C40" s="911"/>
      <c r="D40" s="90">
        <f t="shared" ref="D40:J40" si="2">SUM(D38:D39)</f>
        <v>0</v>
      </c>
      <c r="E40" s="90">
        <f t="shared" si="2"/>
        <v>0</v>
      </c>
      <c r="F40" s="90">
        <f t="shared" si="2"/>
        <v>0</v>
      </c>
      <c r="G40" s="90">
        <f t="shared" si="2"/>
        <v>0</v>
      </c>
      <c r="H40" s="90">
        <f t="shared" si="2"/>
        <v>0</v>
      </c>
      <c r="I40" s="90">
        <f t="shared" si="2"/>
        <v>0</v>
      </c>
      <c r="J40" s="90">
        <f t="shared" si="2"/>
        <v>0</v>
      </c>
      <c r="K40" s="90">
        <f>SUM(D40:J40)</f>
        <v>0</v>
      </c>
    </row>
    <row r="41" spans="1:11" ht="18.75" customHeight="1" x14ac:dyDescent="0.25">
      <c r="A41" s="454">
        <v>240</v>
      </c>
      <c r="B41" s="441" t="s">
        <v>1693</v>
      </c>
      <c r="C41" s="910"/>
      <c r="D41" s="90">
        <f t="shared" ref="D41:J41" si="3">SUM(D34+D40)</f>
        <v>0</v>
      </c>
      <c r="E41" s="90">
        <f t="shared" si="3"/>
        <v>0</v>
      </c>
      <c r="F41" s="90">
        <f t="shared" si="3"/>
        <v>0</v>
      </c>
      <c r="G41" s="90">
        <f t="shared" si="3"/>
        <v>0</v>
      </c>
      <c r="H41" s="90">
        <f t="shared" si="3"/>
        <v>0</v>
      </c>
      <c r="I41" s="90">
        <f t="shared" si="3"/>
        <v>0</v>
      </c>
      <c r="J41" s="90">
        <f t="shared" si="3"/>
        <v>0</v>
      </c>
      <c r="K41" s="90">
        <f>SUM(D41:J41)</f>
        <v>0</v>
      </c>
    </row>
    <row r="43" spans="1:11" ht="12.75" customHeight="1" x14ac:dyDescent="0.35">
      <c r="A43" s="461" t="s">
        <v>1696</v>
      </c>
      <c r="B43" s="175"/>
    </row>
  </sheetData>
  <mergeCells count="20">
    <mergeCell ref="C15:K15"/>
    <mergeCell ref="C32:K32"/>
    <mergeCell ref="C33:C34"/>
    <mergeCell ref="C38:C41"/>
    <mergeCell ref="H6:K6"/>
    <mergeCell ref="H7:K7"/>
    <mergeCell ref="H8:K8"/>
    <mergeCell ref="K9:K10"/>
    <mergeCell ref="A35:A37"/>
    <mergeCell ref="B35:B37"/>
    <mergeCell ref="C35:C37"/>
    <mergeCell ref="D35:G35"/>
    <mergeCell ref="A9:A11"/>
    <mergeCell ref="B9:B11"/>
    <mergeCell ref="C9:C11"/>
    <mergeCell ref="D9:G9"/>
    <mergeCell ref="K35:K36"/>
    <mergeCell ref="E6:G6"/>
    <mergeCell ref="E7:G7"/>
    <mergeCell ref="E8:G8"/>
  </mergeCells>
  <pageMargins left="0.21875" right="0.21875" top="0.35416666666666669" bottom="0.38541666666666669" header="0.29166666666666669" footer="0.29166666666666669"/>
  <pageSetup orientation="landscape" useFirstPageNumber="1"/>
  <headerFooter>
    <oddHeader>&amp;L&amp;"Aptos"&amp;10&amp;K7FAA39 | DNB PUBLIC |&amp;1#_x000D_</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ADD8E6"/>
  </sheetPr>
  <dimension ref="A1:G29"/>
  <sheetViews>
    <sheetView workbookViewId="0">
      <selection activeCell="B15" sqref="B15"/>
    </sheetView>
  </sheetViews>
  <sheetFormatPr defaultColWidth="9.08984375" defaultRowHeight="12.75" customHeight="1" x14ac:dyDescent="0.25"/>
  <cols>
    <col min="1" max="1" width="9.08984375" style="54" customWidth="1"/>
    <col min="2" max="2" width="38.453125" style="54" customWidth="1"/>
    <col min="3" max="4" width="15.7265625" style="54" customWidth="1"/>
    <col min="5" max="5" width="14.26953125" style="54" customWidth="1"/>
    <col min="6" max="7" width="17.54296875" style="54" customWidth="1"/>
    <col min="8" max="8" width="9.08984375" style="1" customWidth="1"/>
    <col min="9" max="16384" width="9.08984375" style="1"/>
  </cols>
  <sheetData>
    <row r="1" spans="1:7" ht="15.75" customHeight="1" x14ac:dyDescent="0.35">
      <c r="A1" s="5" t="s">
        <v>421</v>
      </c>
      <c r="G1" s="4" t="s">
        <v>1697</v>
      </c>
    </row>
    <row r="2" spans="1:7" ht="15" customHeight="1" x14ac:dyDescent="0.35">
      <c r="A2" s="5"/>
      <c r="G2" s="4"/>
    </row>
    <row r="3" spans="1:7" ht="15" customHeight="1" x14ac:dyDescent="0.35">
      <c r="A3" s="5" t="s">
        <v>1</v>
      </c>
      <c r="G3" s="4" t="s">
        <v>1698</v>
      </c>
    </row>
    <row r="4" spans="1:7" ht="15" customHeight="1" x14ac:dyDescent="0.3">
      <c r="G4" s="7" t="s">
        <v>2</v>
      </c>
    </row>
    <row r="5" spans="1:7" ht="15" customHeight="1" x14ac:dyDescent="0.35">
      <c r="A5" s="5" t="s">
        <v>3</v>
      </c>
      <c r="G5" s="7" t="s">
        <v>1231</v>
      </c>
    </row>
    <row r="6" spans="1:7" ht="18.75" customHeight="1" x14ac:dyDescent="0.3">
      <c r="A6" s="8"/>
      <c r="D6" s="560" t="s">
        <v>5</v>
      </c>
      <c r="E6" s="593"/>
      <c r="F6" s="712"/>
      <c r="G6" s="751"/>
    </row>
    <row r="7" spans="1:7" ht="18.75" customHeight="1" x14ac:dyDescent="0.25">
      <c r="D7" s="560" t="s">
        <v>6</v>
      </c>
      <c r="E7" s="594"/>
      <c r="F7" s="712" t="str">
        <f>""</f>
        <v/>
      </c>
      <c r="G7" s="581"/>
    </row>
    <row r="8" spans="1:7" ht="18.75" customHeight="1" x14ac:dyDescent="0.25">
      <c r="D8" s="560" t="s">
        <v>8</v>
      </c>
      <c r="E8" s="594"/>
      <c r="F8" s="712"/>
      <c r="G8" s="581"/>
    </row>
    <row r="9" spans="1:7" ht="15" customHeight="1" x14ac:dyDescent="0.3">
      <c r="A9" s="12" t="s">
        <v>9</v>
      </c>
      <c r="B9" s="14"/>
      <c r="C9" s="717" t="s">
        <v>10</v>
      </c>
      <c r="D9" s="538"/>
      <c r="E9" s="537" t="s">
        <v>1699</v>
      </c>
      <c r="F9" s="538"/>
      <c r="G9" s="15" t="s">
        <v>12</v>
      </c>
    </row>
    <row r="10" spans="1:7" ht="16.5" customHeight="1" x14ac:dyDescent="0.25">
      <c r="A10" s="123"/>
      <c r="B10" s="123"/>
      <c r="C10" s="17" t="s">
        <v>15</v>
      </c>
      <c r="D10" s="17" t="s">
        <v>16</v>
      </c>
      <c r="E10" s="17" t="s">
        <v>15</v>
      </c>
      <c r="F10" s="17" t="s">
        <v>16</v>
      </c>
      <c r="G10" s="17"/>
    </row>
    <row r="11" spans="1:7" ht="13.5" customHeight="1" x14ac:dyDescent="0.3">
      <c r="A11" s="13"/>
      <c r="B11" s="14"/>
      <c r="C11" s="143">
        <v>1</v>
      </c>
      <c r="D11" s="143">
        <v>2</v>
      </c>
      <c r="E11" s="143">
        <v>3</v>
      </c>
      <c r="F11" s="143">
        <v>4</v>
      </c>
      <c r="G11" s="143">
        <v>5</v>
      </c>
    </row>
    <row r="12" spans="1:7" ht="18.75" customHeight="1" x14ac:dyDescent="0.25">
      <c r="A12" s="154">
        <v>10</v>
      </c>
      <c r="B12" s="83" t="s">
        <v>1700</v>
      </c>
      <c r="C12" s="19"/>
      <c r="D12" s="19"/>
      <c r="E12" s="19"/>
      <c r="F12" s="19"/>
      <c r="G12" s="19"/>
    </row>
    <row r="13" spans="1:7" ht="18.75" customHeight="1" x14ac:dyDescent="0.25">
      <c r="A13" s="114">
        <v>20</v>
      </c>
      <c r="B13" s="445" t="s">
        <v>62</v>
      </c>
      <c r="C13" s="24"/>
      <c r="D13" s="24"/>
      <c r="E13" s="24"/>
      <c r="F13" s="24"/>
      <c r="G13" s="446">
        <f t="shared" ref="G13:G19" si="0">SUM(C13:F13)</f>
        <v>0</v>
      </c>
    </row>
    <row r="14" spans="1:7" ht="18.75" customHeight="1" x14ac:dyDescent="0.25">
      <c r="A14" s="114">
        <v>30</v>
      </c>
      <c r="B14" s="445" t="s">
        <v>41</v>
      </c>
      <c r="C14" s="24"/>
      <c r="D14" s="24"/>
      <c r="E14" s="24"/>
      <c r="F14" s="24"/>
      <c r="G14" s="28">
        <f t="shared" si="0"/>
        <v>0</v>
      </c>
    </row>
    <row r="15" spans="1:7" ht="18.75" customHeight="1" x14ac:dyDescent="0.25">
      <c r="A15" s="114">
        <v>40</v>
      </c>
      <c r="B15" s="445" t="s">
        <v>51</v>
      </c>
      <c r="C15" s="24"/>
      <c r="D15" s="24"/>
      <c r="E15" s="24"/>
      <c r="F15" s="24"/>
      <c r="G15" s="28">
        <f t="shared" si="0"/>
        <v>0</v>
      </c>
    </row>
    <row r="16" spans="1:7" ht="18.75" customHeight="1" x14ac:dyDescent="0.25">
      <c r="A16" s="114">
        <v>50</v>
      </c>
      <c r="B16" s="445" t="s">
        <v>53</v>
      </c>
      <c r="C16" s="24"/>
      <c r="D16" s="24"/>
      <c r="E16" s="24"/>
      <c r="F16" s="24"/>
      <c r="G16" s="28">
        <f t="shared" si="0"/>
        <v>0</v>
      </c>
    </row>
    <row r="17" spans="1:7" ht="18.75" customHeight="1" x14ac:dyDescent="0.25">
      <c r="A17" s="114">
        <v>60</v>
      </c>
      <c r="B17" s="445" t="s">
        <v>55</v>
      </c>
      <c r="C17" s="24"/>
      <c r="D17" s="24"/>
      <c r="E17" s="24"/>
      <c r="F17" s="24"/>
      <c r="G17" s="28">
        <f t="shared" si="0"/>
        <v>0</v>
      </c>
    </row>
    <row r="18" spans="1:7" ht="18.75" customHeight="1" x14ac:dyDescent="0.25">
      <c r="A18" s="114">
        <v>70</v>
      </c>
      <c r="B18" s="445" t="s">
        <v>132</v>
      </c>
      <c r="C18" s="24"/>
      <c r="D18" s="24"/>
      <c r="E18" s="24"/>
      <c r="F18" s="24"/>
      <c r="G18" s="28">
        <f t="shared" si="0"/>
        <v>0</v>
      </c>
    </row>
    <row r="19" spans="1:7" ht="18.75" customHeight="1" x14ac:dyDescent="0.25">
      <c r="A19" s="114">
        <v>80</v>
      </c>
      <c r="B19" s="445" t="s">
        <v>134</v>
      </c>
      <c r="C19" s="24"/>
      <c r="D19" s="24"/>
      <c r="E19" s="24"/>
      <c r="F19" s="24"/>
      <c r="G19" s="28">
        <f t="shared" si="0"/>
        <v>0</v>
      </c>
    </row>
    <row r="20" spans="1:7" ht="18.75" customHeight="1" x14ac:dyDescent="0.25">
      <c r="A20" s="114">
        <v>90</v>
      </c>
      <c r="B20" s="463" t="s">
        <v>1701</v>
      </c>
      <c r="C20" s="28">
        <f>SUM(C13:C19)</f>
        <v>0</v>
      </c>
      <c r="D20" s="28">
        <f>SUM(D13:D19)</f>
        <v>0</v>
      </c>
      <c r="E20" s="28">
        <f>SUM(E13:E19)</f>
        <v>0</v>
      </c>
      <c r="F20" s="28">
        <f>SUM(F13:F19)</f>
        <v>0</v>
      </c>
      <c r="G20" s="28">
        <f>SUM(G13:G19)</f>
        <v>0</v>
      </c>
    </row>
    <row r="21" spans="1:7" ht="18.75" customHeight="1" x14ac:dyDescent="0.25">
      <c r="A21" s="114">
        <v>100</v>
      </c>
      <c r="B21" s="9" t="s">
        <v>1702</v>
      </c>
      <c r="C21" s="19"/>
      <c r="D21" s="19"/>
      <c r="E21" s="19"/>
      <c r="F21" s="19"/>
      <c r="G21" s="19"/>
    </row>
    <row r="22" spans="1:7" ht="18.75" customHeight="1" x14ac:dyDescent="0.25">
      <c r="A22" s="114">
        <v>110</v>
      </c>
      <c r="B22" s="445" t="s">
        <v>62</v>
      </c>
      <c r="C22" s="24"/>
      <c r="D22" s="24"/>
      <c r="E22" s="24"/>
      <c r="F22" s="24"/>
      <c r="G22" s="28">
        <f t="shared" ref="G22:G28" si="1">SUM(C22:F22)</f>
        <v>0</v>
      </c>
    </row>
    <row r="23" spans="1:7" ht="18.75" customHeight="1" x14ac:dyDescent="0.25">
      <c r="A23" s="114">
        <v>120</v>
      </c>
      <c r="B23" s="445" t="s">
        <v>41</v>
      </c>
      <c r="C23" s="24"/>
      <c r="D23" s="24"/>
      <c r="E23" s="24"/>
      <c r="F23" s="24"/>
      <c r="G23" s="28">
        <f t="shared" si="1"/>
        <v>0</v>
      </c>
    </row>
    <row r="24" spans="1:7" ht="18.75" customHeight="1" x14ac:dyDescent="0.25">
      <c r="A24" s="114">
        <v>130</v>
      </c>
      <c r="B24" s="445" t="s">
        <v>51</v>
      </c>
      <c r="C24" s="24"/>
      <c r="D24" s="24"/>
      <c r="E24" s="24"/>
      <c r="F24" s="24"/>
      <c r="G24" s="28">
        <f t="shared" si="1"/>
        <v>0</v>
      </c>
    </row>
    <row r="25" spans="1:7" ht="18.75" customHeight="1" x14ac:dyDescent="0.25">
      <c r="A25" s="114">
        <v>140</v>
      </c>
      <c r="B25" s="445" t="s">
        <v>53</v>
      </c>
      <c r="C25" s="24"/>
      <c r="D25" s="24"/>
      <c r="E25" s="24"/>
      <c r="F25" s="24"/>
      <c r="G25" s="28">
        <f t="shared" si="1"/>
        <v>0</v>
      </c>
    </row>
    <row r="26" spans="1:7" ht="18.75" customHeight="1" x14ac:dyDescent="0.25">
      <c r="A26" s="114">
        <v>150</v>
      </c>
      <c r="B26" s="445" t="s">
        <v>55</v>
      </c>
      <c r="C26" s="24"/>
      <c r="D26" s="24"/>
      <c r="E26" s="24"/>
      <c r="F26" s="24"/>
      <c r="G26" s="28">
        <f t="shared" si="1"/>
        <v>0</v>
      </c>
    </row>
    <row r="27" spans="1:7" ht="18.75" customHeight="1" x14ac:dyDescent="0.25">
      <c r="A27" s="114">
        <v>160</v>
      </c>
      <c r="B27" s="445" t="s">
        <v>132</v>
      </c>
      <c r="C27" s="24"/>
      <c r="D27" s="24"/>
      <c r="E27" s="24"/>
      <c r="F27" s="24"/>
      <c r="G27" s="28">
        <f t="shared" si="1"/>
        <v>0</v>
      </c>
    </row>
    <row r="28" spans="1:7" ht="18.75" customHeight="1" x14ac:dyDescent="0.25">
      <c r="A28" s="114">
        <v>170</v>
      </c>
      <c r="B28" s="445" t="s">
        <v>134</v>
      </c>
      <c r="C28" s="24"/>
      <c r="D28" s="24"/>
      <c r="E28" s="24"/>
      <c r="F28" s="24"/>
      <c r="G28" s="28">
        <f t="shared" si="1"/>
        <v>0</v>
      </c>
    </row>
    <row r="29" spans="1:7" ht="18.75" customHeight="1" x14ac:dyDescent="0.25">
      <c r="A29" s="114">
        <v>180</v>
      </c>
      <c r="B29" s="463" t="s">
        <v>1703</v>
      </c>
      <c r="C29" s="28">
        <f>SUM(C22:C28)</f>
        <v>0</v>
      </c>
      <c r="D29" s="28">
        <f>SUM(D22:D28)</f>
        <v>0</v>
      </c>
      <c r="E29" s="28">
        <f>SUM(E22:E28)</f>
        <v>0</v>
      </c>
      <c r="F29" s="28">
        <f>SUM(F22:F28)</f>
        <v>0</v>
      </c>
      <c r="G29" s="28">
        <f>SUM(G22:G28)</f>
        <v>0</v>
      </c>
    </row>
  </sheetData>
  <mergeCells count="8">
    <mergeCell ref="C9:D9"/>
    <mergeCell ref="E9:F9"/>
    <mergeCell ref="D8:E8"/>
    <mergeCell ref="F6:G6"/>
    <mergeCell ref="F7:G7"/>
    <mergeCell ref="F8:G8"/>
    <mergeCell ref="D6:E6"/>
    <mergeCell ref="D7:E7"/>
  </mergeCells>
  <pageMargins left="0.29166666666666669" right="0.25" top="0.75" bottom="0.75" header="0.29166666666666669" footer="0.29166666666666669"/>
  <pageSetup orientation="landscape" useFirstPageNumber="1"/>
  <headerFooter>
    <oddHeader>&amp;L&amp;"Aptos"&amp;10&amp;K7FAA39 | DNB PUBLIC |&amp;1#_x000D_</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ADD8E6"/>
  </sheetPr>
  <dimension ref="A1:J80"/>
  <sheetViews>
    <sheetView workbookViewId="0">
      <selection activeCell="J74" sqref="J74"/>
    </sheetView>
  </sheetViews>
  <sheetFormatPr defaultColWidth="9.08984375" defaultRowHeight="12.75" customHeight="1" x14ac:dyDescent="0.25"/>
  <cols>
    <col min="1" max="1" width="9.08984375" style="54" customWidth="1"/>
    <col min="2" max="2" width="55.7265625" style="54" customWidth="1"/>
    <col min="3" max="6" width="14.7265625" style="54" customWidth="1"/>
    <col min="7" max="7" width="13.08984375" style="54" customWidth="1"/>
    <col min="8" max="9" width="14.7265625" style="54" customWidth="1"/>
    <col min="10" max="10" width="16.26953125" style="54" customWidth="1"/>
    <col min="11" max="11" width="9.08984375" style="1" customWidth="1"/>
    <col min="12" max="16384" width="9.08984375" style="1"/>
  </cols>
  <sheetData>
    <row r="1" spans="1:10" ht="18.75" customHeight="1" x14ac:dyDescent="0.35">
      <c r="A1" s="5" t="s">
        <v>421</v>
      </c>
      <c r="J1" s="84" t="s">
        <v>1704</v>
      </c>
    </row>
    <row r="2" spans="1:10" ht="15.75" customHeight="1" x14ac:dyDescent="0.35">
      <c r="A2" s="5"/>
      <c r="J2" s="7"/>
    </row>
    <row r="3" spans="1:10" ht="15.75" customHeight="1" x14ac:dyDescent="0.35">
      <c r="A3" s="5" t="s">
        <v>1</v>
      </c>
      <c r="J3" s="299" t="s">
        <v>1705</v>
      </c>
    </row>
    <row r="4" spans="1:10" ht="15.75" customHeight="1" x14ac:dyDescent="0.25">
      <c r="J4" s="67" t="s">
        <v>2</v>
      </c>
    </row>
    <row r="5" spans="1:10" ht="15.75" customHeight="1" x14ac:dyDescent="0.35">
      <c r="A5" s="5" t="s">
        <v>3</v>
      </c>
      <c r="J5" s="67" t="s">
        <v>1231</v>
      </c>
    </row>
    <row r="6" spans="1:10" ht="18.75" customHeight="1" x14ac:dyDescent="0.25">
      <c r="A6" s="8"/>
      <c r="F6" s="552" t="s">
        <v>5</v>
      </c>
      <c r="G6" s="649"/>
      <c r="H6" s="712"/>
      <c r="I6" s="633"/>
      <c r="J6" s="627"/>
    </row>
    <row r="7" spans="1:10" ht="18.75" customHeight="1" x14ac:dyDescent="0.25">
      <c r="F7" s="560" t="s">
        <v>6</v>
      </c>
      <c r="G7" s="554"/>
      <c r="H7" s="912" t="s">
        <v>7</v>
      </c>
      <c r="I7" s="633"/>
      <c r="J7" s="627"/>
    </row>
    <row r="8" spans="1:10" ht="18.75" customHeight="1" x14ac:dyDescent="0.25">
      <c r="A8" s="464" t="s">
        <v>1706</v>
      </c>
      <c r="F8" s="552" t="s">
        <v>8</v>
      </c>
      <c r="G8" s="649"/>
      <c r="H8" s="913"/>
      <c r="I8" s="633"/>
      <c r="J8" s="627"/>
    </row>
    <row r="9" spans="1:10" ht="15" hidden="1" customHeight="1" x14ac:dyDescent="0.25">
      <c r="F9" s="142"/>
      <c r="G9" s="142"/>
      <c r="H9" s="142"/>
    </row>
    <row r="10" spans="1:10" ht="21" customHeight="1" x14ac:dyDescent="0.25">
      <c r="A10" s="892" t="s">
        <v>873</v>
      </c>
      <c r="B10" s="892" t="s">
        <v>1707</v>
      </c>
      <c r="C10" s="609" t="s">
        <v>1705</v>
      </c>
      <c r="D10" s="633"/>
      <c r="E10" s="633"/>
      <c r="F10" s="619"/>
      <c r="G10" s="619"/>
      <c r="H10" s="619"/>
      <c r="I10" s="627"/>
      <c r="J10" s="892" t="s">
        <v>1651</v>
      </c>
    </row>
    <row r="11" spans="1:10" ht="21" customHeight="1" x14ac:dyDescent="0.3">
      <c r="A11" s="637"/>
      <c r="B11" s="637"/>
      <c r="C11" s="892" t="s">
        <v>1708</v>
      </c>
      <c r="D11" s="537" t="s">
        <v>1709</v>
      </c>
      <c r="E11" s="914"/>
      <c r="F11" s="718"/>
      <c r="G11" s="893" t="s">
        <v>1710</v>
      </c>
      <c r="H11" s="914"/>
      <c r="I11" s="718"/>
      <c r="J11" s="637"/>
    </row>
    <row r="12" spans="1:10" ht="30" customHeight="1" x14ac:dyDescent="0.25">
      <c r="A12" s="637"/>
      <c r="B12" s="637"/>
      <c r="C12" s="613"/>
      <c r="D12" s="15" t="s">
        <v>1711</v>
      </c>
      <c r="E12" s="163" t="s">
        <v>1712</v>
      </c>
      <c r="F12" s="163" t="s">
        <v>1244</v>
      </c>
      <c r="G12" s="144" t="s">
        <v>1713</v>
      </c>
      <c r="H12" s="163" t="s">
        <v>1674</v>
      </c>
      <c r="I12" s="163" t="s">
        <v>1244</v>
      </c>
      <c r="J12" s="630"/>
    </row>
    <row r="13" spans="1:10" ht="12.75" customHeight="1" x14ac:dyDescent="0.3">
      <c r="A13" s="630"/>
      <c r="B13" s="630"/>
      <c r="C13" s="465">
        <v>1</v>
      </c>
      <c r="D13" s="465">
        <v>2</v>
      </c>
      <c r="E13" s="465">
        <v>3</v>
      </c>
      <c r="F13" s="465">
        <v>4</v>
      </c>
      <c r="G13" s="465">
        <v>5</v>
      </c>
      <c r="H13" s="465">
        <v>6</v>
      </c>
      <c r="I13" s="465">
        <v>7</v>
      </c>
      <c r="J13" s="466">
        <v>8</v>
      </c>
    </row>
    <row r="14" spans="1:10" ht="16.5" customHeight="1" x14ac:dyDescent="0.25">
      <c r="A14" s="467" t="s">
        <v>122</v>
      </c>
      <c r="B14" s="468" t="s">
        <v>123</v>
      </c>
      <c r="C14" s="924"/>
      <c r="D14" s="916"/>
      <c r="E14" s="916"/>
      <c r="F14" s="916"/>
      <c r="G14" s="916"/>
      <c r="H14" s="916"/>
      <c r="I14" s="916"/>
      <c r="J14" s="917"/>
    </row>
    <row r="15" spans="1:10" ht="16.5" customHeight="1" x14ac:dyDescent="0.25">
      <c r="A15" s="470" t="s">
        <v>124</v>
      </c>
      <c r="B15" s="467" t="s">
        <v>125</v>
      </c>
      <c r="C15" s="924"/>
      <c r="D15" s="916"/>
      <c r="E15" s="916"/>
      <c r="F15" s="916"/>
      <c r="G15" s="916"/>
      <c r="H15" s="916"/>
      <c r="I15" s="916"/>
      <c r="J15" s="918"/>
    </row>
    <row r="16" spans="1:10" ht="16.5" customHeight="1" x14ac:dyDescent="0.25">
      <c r="A16" s="470" t="s">
        <v>126</v>
      </c>
      <c r="B16" s="270" t="s">
        <v>1714</v>
      </c>
      <c r="C16" s="925"/>
      <c r="D16" s="915"/>
      <c r="E16" s="916"/>
      <c r="F16" s="24"/>
      <c r="G16" s="24"/>
      <c r="H16" s="24"/>
      <c r="I16" s="24"/>
      <c r="J16" s="918"/>
    </row>
    <row r="17" spans="1:10" ht="16.5" customHeight="1" x14ac:dyDescent="0.25">
      <c r="A17" s="470" t="s">
        <v>1715</v>
      </c>
      <c r="B17" s="270" t="s">
        <v>1716</v>
      </c>
      <c r="C17" s="24"/>
      <c r="D17" s="915"/>
      <c r="E17" s="916"/>
      <c r="F17" s="24"/>
      <c r="G17" s="24"/>
      <c r="H17" s="24"/>
      <c r="I17" s="24"/>
      <c r="J17" s="918"/>
    </row>
    <row r="18" spans="1:10" ht="16.5" customHeight="1" x14ac:dyDescent="0.25">
      <c r="A18" s="470"/>
      <c r="B18" s="270" t="s">
        <v>1717</v>
      </c>
      <c r="C18" s="90">
        <f>C16-C17</f>
        <v>0</v>
      </c>
      <c r="D18" s="90">
        <f>D16-D17</f>
        <v>0</v>
      </c>
      <c r="E18" s="916"/>
      <c r="F18" s="90">
        <f>F16-F17</f>
        <v>0</v>
      </c>
      <c r="G18" s="90">
        <f>G16-G17</f>
        <v>0</v>
      </c>
      <c r="H18" s="90">
        <f>H16-H17</f>
        <v>0</v>
      </c>
      <c r="I18" s="90">
        <f>I16-I17</f>
        <v>0</v>
      </c>
      <c r="J18" s="918"/>
    </row>
    <row r="19" spans="1:10" ht="16.5" customHeight="1" x14ac:dyDescent="0.25">
      <c r="A19" s="470" t="s">
        <v>127</v>
      </c>
      <c r="B19" s="270" t="s">
        <v>1718</v>
      </c>
      <c r="C19" s="920"/>
      <c r="D19" s="921"/>
      <c r="E19" s="916"/>
      <c r="F19" s="24"/>
      <c r="G19" s="24"/>
      <c r="H19" s="24"/>
      <c r="I19" s="24"/>
      <c r="J19" s="918"/>
    </row>
    <row r="20" spans="1:10" ht="16.5" customHeight="1" x14ac:dyDescent="0.25">
      <c r="A20" s="470" t="s">
        <v>128</v>
      </c>
      <c r="B20" s="270" t="s">
        <v>1719</v>
      </c>
      <c r="C20" s="24"/>
      <c r="D20" s="183"/>
      <c r="E20" s="916"/>
      <c r="F20" s="24"/>
      <c r="G20" s="24"/>
      <c r="H20" s="24"/>
      <c r="I20" s="24"/>
      <c r="J20" s="918"/>
    </row>
    <row r="21" spans="1:10" ht="16.5" customHeight="1" x14ac:dyDescent="0.25">
      <c r="A21" s="470" t="s">
        <v>129</v>
      </c>
      <c r="B21" s="270" t="s">
        <v>1720</v>
      </c>
      <c r="C21" s="183"/>
      <c r="D21" s="24"/>
      <c r="E21" s="916"/>
      <c r="F21" s="24"/>
      <c r="G21" s="24"/>
      <c r="H21" s="24"/>
      <c r="I21" s="24"/>
      <c r="J21" s="918"/>
    </row>
    <row r="22" spans="1:10" ht="16.5" customHeight="1" x14ac:dyDescent="0.25">
      <c r="A22" s="470" t="s">
        <v>130</v>
      </c>
      <c r="B22" s="270" t="s">
        <v>1721</v>
      </c>
      <c r="C22" s="24"/>
      <c r="D22" s="24"/>
      <c r="E22" s="916"/>
      <c r="F22" s="24"/>
      <c r="G22" s="24"/>
      <c r="H22" s="24"/>
      <c r="I22" s="24"/>
      <c r="J22" s="918"/>
    </row>
    <row r="23" spans="1:10" ht="16.5" customHeight="1" x14ac:dyDescent="0.25">
      <c r="A23" s="470" t="s">
        <v>131</v>
      </c>
      <c r="B23" s="270" t="s">
        <v>1722</v>
      </c>
      <c r="C23" s="19"/>
      <c r="D23" s="922"/>
      <c r="E23" s="916"/>
      <c r="F23" s="24"/>
      <c r="G23" s="24"/>
      <c r="H23" s="24"/>
      <c r="I23" s="24"/>
      <c r="J23" s="918"/>
    </row>
    <row r="24" spans="1:10" ht="16.5" customHeight="1" x14ac:dyDescent="0.25">
      <c r="A24" s="470" t="s">
        <v>133</v>
      </c>
      <c r="B24" s="270" t="s">
        <v>1723</v>
      </c>
      <c r="C24" s="24"/>
      <c r="D24" s="923"/>
      <c r="E24" s="916"/>
      <c r="F24" s="24"/>
      <c r="G24" s="24"/>
      <c r="H24" s="24"/>
      <c r="I24" s="24"/>
      <c r="J24" s="918"/>
    </row>
    <row r="25" spans="1:10" ht="16.5" customHeight="1" x14ac:dyDescent="0.25">
      <c r="A25" s="470" t="s">
        <v>124</v>
      </c>
      <c r="B25" s="468" t="s">
        <v>135</v>
      </c>
      <c r="C25" s="90">
        <f>C16+C19+C20+C21+C22+C24</f>
        <v>0</v>
      </c>
      <c r="D25" s="90">
        <f>D21+D22+D23+D16+D19+D20+D24</f>
        <v>0</v>
      </c>
      <c r="E25" s="916"/>
      <c r="F25" s="90">
        <f>F16+F19+F20+F21+F22+F23+F24</f>
        <v>0</v>
      </c>
      <c r="G25" s="90">
        <f>G16+G19+G20+G21+G22+G23+G24</f>
        <v>0</v>
      </c>
      <c r="H25" s="90">
        <f>H16+H19+H20+H21+H22+H23+H24</f>
        <v>0</v>
      </c>
      <c r="I25" s="90">
        <f>I16+I19+I20+I21+I22+I23+I24</f>
        <v>0</v>
      </c>
      <c r="J25" s="918"/>
    </row>
    <row r="26" spans="1:10" ht="16.5" customHeight="1" x14ac:dyDescent="0.25">
      <c r="A26" s="470" t="s">
        <v>136</v>
      </c>
      <c r="B26" s="467" t="s">
        <v>137</v>
      </c>
      <c r="C26" s="19"/>
      <c r="D26" s="916"/>
      <c r="E26" s="916"/>
      <c r="F26" s="469"/>
      <c r="G26" s="469"/>
      <c r="H26" s="469"/>
      <c r="I26" s="469"/>
      <c r="J26" s="918"/>
    </row>
    <row r="27" spans="1:10" ht="16.5" customHeight="1" x14ac:dyDescent="0.25">
      <c r="A27" s="470" t="s">
        <v>138</v>
      </c>
      <c r="B27" s="270" t="s">
        <v>1714</v>
      </c>
      <c r="C27" s="24"/>
      <c r="D27" s="916"/>
      <c r="E27" s="24"/>
      <c r="F27" s="24"/>
      <c r="G27" s="24"/>
      <c r="H27" s="24"/>
      <c r="I27" s="24"/>
      <c r="J27" s="918"/>
    </row>
    <row r="28" spans="1:10" ht="16.5" customHeight="1" x14ac:dyDescent="0.25">
      <c r="A28" s="470" t="s">
        <v>1724</v>
      </c>
      <c r="B28" s="270" t="s">
        <v>1716</v>
      </c>
      <c r="C28" s="24"/>
      <c r="D28" s="916"/>
      <c r="E28" s="24"/>
      <c r="F28" s="24"/>
      <c r="G28" s="24"/>
      <c r="H28" s="24"/>
      <c r="I28" s="24"/>
      <c r="J28" s="918"/>
    </row>
    <row r="29" spans="1:10" ht="16.5" customHeight="1" x14ac:dyDescent="0.25">
      <c r="A29" s="470"/>
      <c r="B29" s="270" t="s">
        <v>1717</v>
      </c>
      <c r="C29" s="90">
        <f>C27-C28</f>
        <v>0</v>
      </c>
      <c r="D29" s="916"/>
      <c r="E29" s="90">
        <f>E27-E28</f>
        <v>0</v>
      </c>
      <c r="F29" s="90">
        <f>F27-F28</f>
        <v>0</v>
      </c>
      <c r="G29" s="90">
        <f>G27-G28</f>
        <v>0</v>
      </c>
      <c r="H29" s="90">
        <f>H27-H28</f>
        <v>0</v>
      </c>
      <c r="I29" s="90">
        <f>I27-I28</f>
        <v>0</v>
      </c>
      <c r="J29" s="918"/>
    </row>
    <row r="30" spans="1:10" ht="16.5" customHeight="1" x14ac:dyDescent="0.25">
      <c r="A30" s="470" t="s">
        <v>139</v>
      </c>
      <c r="B30" s="270" t="s">
        <v>1718</v>
      </c>
      <c r="C30" s="183"/>
      <c r="D30" s="916"/>
      <c r="E30" s="24"/>
      <c r="F30" s="24"/>
      <c r="G30" s="24"/>
      <c r="H30" s="24"/>
      <c r="I30" s="24"/>
      <c r="J30" s="918"/>
    </row>
    <row r="31" spans="1:10" ht="16.5" customHeight="1" x14ac:dyDescent="0.25">
      <c r="A31" s="470" t="s">
        <v>140</v>
      </c>
      <c r="B31" s="270" t="s">
        <v>1719</v>
      </c>
      <c r="C31" s="24"/>
      <c r="D31" s="916"/>
      <c r="E31" s="24"/>
      <c r="F31" s="24"/>
      <c r="G31" s="24"/>
      <c r="H31" s="24"/>
      <c r="I31" s="24"/>
      <c r="J31" s="918"/>
    </row>
    <row r="32" spans="1:10" ht="16.5" customHeight="1" x14ac:dyDescent="0.25">
      <c r="A32" s="470" t="s">
        <v>141</v>
      </c>
      <c r="B32" s="270" t="s">
        <v>1720</v>
      </c>
      <c r="C32" s="183"/>
      <c r="D32" s="916"/>
      <c r="E32" s="24"/>
      <c r="F32" s="24"/>
      <c r="G32" s="24"/>
      <c r="H32" s="24"/>
      <c r="I32" s="24"/>
      <c r="J32" s="918"/>
    </row>
    <row r="33" spans="1:10" ht="16.5" customHeight="1" x14ac:dyDescent="0.25">
      <c r="A33" s="470" t="s">
        <v>142</v>
      </c>
      <c r="B33" s="270" t="s">
        <v>1721</v>
      </c>
      <c r="C33" s="24"/>
      <c r="D33" s="916"/>
      <c r="E33" s="24"/>
      <c r="F33" s="24"/>
      <c r="G33" s="24"/>
      <c r="H33" s="24"/>
      <c r="I33" s="24"/>
      <c r="J33" s="918"/>
    </row>
    <row r="34" spans="1:10" ht="16.5" customHeight="1" x14ac:dyDescent="0.25">
      <c r="A34" s="470" t="s">
        <v>143</v>
      </c>
      <c r="B34" s="270" t="s">
        <v>1722</v>
      </c>
      <c r="C34" s="19"/>
      <c r="D34" s="916"/>
      <c r="E34" s="24"/>
      <c r="F34" s="24"/>
      <c r="G34" s="24"/>
      <c r="H34" s="24"/>
      <c r="I34" s="24"/>
      <c r="J34" s="918"/>
    </row>
    <row r="35" spans="1:10" ht="16.5" customHeight="1" x14ac:dyDescent="0.25">
      <c r="A35" s="470" t="s">
        <v>144</v>
      </c>
      <c r="B35" s="270" t="s">
        <v>1723</v>
      </c>
      <c r="C35" s="24"/>
      <c r="D35" s="916"/>
      <c r="E35" s="24"/>
      <c r="F35" s="24"/>
      <c r="G35" s="24"/>
      <c r="H35" s="24"/>
      <c r="I35" s="24"/>
      <c r="J35" s="918"/>
    </row>
    <row r="36" spans="1:10" ht="16.5" customHeight="1" x14ac:dyDescent="0.25">
      <c r="A36" s="470" t="s">
        <v>136</v>
      </c>
      <c r="B36" s="468" t="s">
        <v>145</v>
      </c>
      <c r="C36" s="90">
        <f>C27+C30+C31+C32+C33+C35</f>
        <v>0</v>
      </c>
      <c r="D36" s="916"/>
      <c r="E36" s="90">
        <f>E27+E30+E31+E32+E33+E34+E35</f>
        <v>0</v>
      </c>
      <c r="F36" s="90">
        <f>F27+F30+F31+F32+F33+F34+F35</f>
        <v>0</v>
      </c>
      <c r="G36" s="90">
        <f>G27+G30+G31+G32+G33+G34+G35</f>
        <v>0</v>
      </c>
      <c r="H36" s="90">
        <f>H27+H30+H31+H32+H33+H34+H35</f>
        <v>0</v>
      </c>
      <c r="I36" s="90">
        <f>I27+I30+I31+I32+I33+I34+I35</f>
        <v>0</v>
      </c>
      <c r="J36" s="918"/>
    </row>
    <row r="37" spans="1:10" ht="16.5" customHeight="1" x14ac:dyDescent="0.25">
      <c r="A37" s="470" t="s">
        <v>146</v>
      </c>
      <c r="B37" s="467" t="s">
        <v>147</v>
      </c>
      <c r="C37" s="19"/>
      <c r="D37" s="916"/>
      <c r="E37" s="469"/>
      <c r="F37" s="469"/>
      <c r="G37" s="469"/>
      <c r="H37" s="469"/>
      <c r="I37" s="469"/>
      <c r="J37" s="918"/>
    </row>
    <row r="38" spans="1:10" ht="16.5" customHeight="1" x14ac:dyDescent="0.25">
      <c r="A38" s="470" t="s">
        <v>148</v>
      </c>
      <c r="B38" s="270" t="s">
        <v>1714</v>
      </c>
      <c r="C38" s="24"/>
      <c r="D38" s="916"/>
      <c r="E38" s="916"/>
      <c r="F38" s="916"/>
      <c r="G38" s="24"/>
      <c r="H38" s="24"/>
      <c r="I38" s="24"/>
      <c r="J38" s="918"/>
    </row>
    <row r="39" spans="1:10" ht="16.5" customHeight="1" x14ac:dyDescent="0.25">
      <c r="A39" s="470" t="s">
        <v>1514</v>
      </c>
      <c r="B39" s="270" t="s">
        <v>1716</v>
      </c>
      <c r="C39" s="24"/>
      <c r="D39" s="916"/>
      <c r="E39" s="916"/>
      <c r="F39" s="916"/>
      <c r="G39" s="24"/>
      <c r="H39" s="24"/>
      <c r="I39" s="24"/>
      <c r="J39" s="918"/>
    </row>
    <row r="40" spans="1:10" ht="16.5" customHeight="1" x14ac:dyDescent="0.25">
      <c r="A40" s="470"/>
      <c r="B40" s="270" t="s">
        <v>1717</v>
      </c>
      <c r="C40" s="90">
        <f>C38-C39</f>
        <v>0</v>
      </c>
      <c r="D40" s="916"/>
      <c r="E40" s="916"/>
      <c r="F40" s="916"/>
      <c r="G40" s="90">
        <f>G38-G39</f>
        <v>0</v>
      </c>
      <c r="H40" s="90">
        <f>H38-H39</f>
        <v>0</v>
      </c>
      <c r="I40" s="90">
        <f>I38-I39</f>
        <v>0</v>
      </c>
      <c r="J40" s="918"/>
    </row>
    <row r="41" spans="1:10" ht="16.5" customHeight="1" x14ac:dyDescent="0.25">
      <c r="A41" s="470" t="s">
        <v>149</v>
      </c>
      <c r="B41" s="270" t="s">
        <v>1718</v>
      </c>
      <c r="C41" s="183"/>
      <c r="D41" s="916"/>
      <c r="E41" s="916"/>
      <c r="F41" s="916"/>
      <c r="G41" s="24"/>
      <c r="H41" s="24"/>
      <c r="I41" s="24"/>
      <c r="J41" s="918"/>
    </row>
    <row r="42" spans="1:10" ht="16.5" customHeight="1" x14ac:dyDescent="0.25">
      <c r="A42" s="470" t="s">
        <v>150</v>
      </c>
      <c r="B42" s="270" t="s">
        <v>1719</v>
      </c>
      <c r="C42" s="24"/>
      <c r="D42" s="916"/>
      <c r="E42" s="916"/>
      <c r="F42" s="916"/>
      <c r="G42" s="24"/>
      <c r="H42" s="24"/>
      <c r="I42" s="24"/>
      <c r="J42" s="918"/>
    </row>
    <row r="43" spans="1:10" ht="16.5" customHeight="1" x14ac:dyDescent="0.25">
      <c r="A43" s="470" t="s">
        <v>151</v>
      </c>
      <c r="B43" s="270" t="s">
        <v>1720</v>
      </c>
      <c r="C43" s="183"/>
      <c r="D43" s="916"/>
      <c r="E43" s="916"/>
      <c r="F43" s="916"/>
      <c r="G43" s="24"/>
      <c r="H43" s="24"/>
      <c r="I43" s="24"/>
      <c r="J43" s="918"/>
    </row>
    <row r="44" spans="1:10" ht="16.5" customHeight="1" x14ac:dyDescent="0.25">
      <c r="A44" s="470" t="s">
        <v>152</v>
      </c>
      <c r="B44" s="270" t="s">
        <v>1721</v>
      </c>
      <c r="C44" s="24"/>
      <c r="D44" s="916"/>
      <c r="E44" s="916"/>
      <c r="F44" s="916"/>
      <c r="G44" s="24"/>
      <c r="H44" s="24"/>
      <c r="I44" s="24"/>
      <c r="J44" s="918"/>
    </row>
    <row r="45" spans="1:10" ht="16.5" customHeight="1" x14ac:dyDescent="0.25">
      <c r="A45" s="470" t="s">
        <v>153</v>
      </c>
      <c r="B45" s="270" t="s">
        <v>1722</v>
      </c>
      <c r="C45" s="19"/>
      <c r="D45" s="916"/>
      <c r="E45" s="916"/>
      <c r="F45" s="916"/>
      <c r="G45" s="24"/>
      <c r="H45" s="24"/>
      <c r="I45" s="24"/>
      <c r="J45" s="918"/>
    </row>
    <row r="46" spans="1:10" ht="16.5" customHeight="1" x14ac:dyDescent="0.25">
      <c r="A46" s="470" t="s">
        <v>154</v>
      </c>
      <c r="B46" s="270" t="s">
        <v>1723</v>
      </c>
      <c r="C46" s="24"/>
      <c r="D46" s="916"/>
      <c r="E46" s="916"/>
      <c r="F46" s="916"/>
      <c r="G46" s="24"/>
      <c r="H46" s="24"/>
      <c r="I46" s="24"/>
      <c r="J46" s="918"/>
    </row>
    <row r="47" spans="1:10" ht="16.5" customHeight="1" x14ac:dyDescent="0.25">
      <c r="A47" s="470" t="s">
        <v>146</v>
      </c>
      <c r="B47" s="468" t="s">
        <v>155</v>
      </c>
      <c r="C47" s="90">
        <f>C38+C41+C42+C43+C44+C46</f>
        <v>0</v>
      </c>
      <c r="D47" s="916"/>
      <c r="E47" s="916"/>
      <c r="F47" s="916"/>
      <c r="G47" s="90">
        <f>G38+G41+G42+G43+G44+G45+G46</f>
        <v>0</v>
      </c>
      <c r="H47" s="90">
        <f>H38+H41+H42+H43+H44+H45+H46</f>
        <v>0</v>
      </c>
      <c r="I47" s="90">
        <f>I38+I41+I42+I43+I44+I45+I46</f>
        <v>0</v>
      </c>
      <c r="J47" s="918"/>
    </row>
    <row r="48" spans="1:10" ht="16.5" customHeight="1" x14ac:dyDescent="0.25">
      <c r="A48" s="470" t="s">
        <v>156</v>
      </c>
      <c r="B48" s="467" t="s">
        <v>157</v>
      </c>
      <c r="C48" s="19"/>
      <c r="D48" s="916"/>
      <c r="E48" s="916"/>
      <c r="F48" s="916"/>
      <c r="G48" s="916"/>
      <c r="H48" s="916"/>
      <c r="I48" s="916"/>
      <c r="J48" s="918"/>
    </row>
    <row r="49" spans="1:10" ht="16.5" customHeight="1" x14ac:dyDescent="0.25">
      <c r="A49" s="470" t="s">
        <v>158</v>
      </c>
      <c r="B49" s="270" t="s">
        <v>1714</v>
      </c>
      <c r="C49" s="24"/>
      <c r="D49" s="916"/>
      <c r="E49" s="24"/>
      <c r="F49" s="24"/>
      <c r="G49" s="916"/>
      <c r="H49" s="916"/>
      <c r="I49" s="916"/>
      <c r="J49" s="918"/>
    </row>
    <row r="50" spans="1:10" ht="16.5" customHeight="1" x14ac:dyDescent="0.25">
      <c r="A50" s="470" t="s">
        <v>1725</v>
      </c>
      <c r="B50" s="270" t="s">
        <v>1716</v>
      </c>
      <c r="C50" s="24"/>
      <c r="D50" s="916"/>
      <c r="E50" s="24"/>
      <c r="F50" s="24"/>
      <c r="G50" s="916"/>
      <c r="H50" s="916"/>
      <c r="I50" s="916"/>
      <c r="J50" s="918"/>
    </row>
    <row r="51" spans="1:10" ht="16.5" customHeight="1" x14ac:dyDescent="0.25">
      <c r="A51" s="470"/>
      <c r="B51" s="270" t="s">
        <v>1717</v>
      </c>
      <c r="C51" s="90">
        <f>C49-C50</f>
        <v>0</v>
      </c>
      <c r="D51" s="916"/>
      <c r="E51" s="90">
        <f>E49-E50</f>
        <v>0</v>
      </c>
      <c r="F51" s="90">
        <f>F49-F50</f>
        <v>0</v>
      </c>
      <c r="G51" s="916"/>
      <c r="H51" s="916"/>
      <c r="I51" s="916"/>
      <c r="J51" s="918"/>
    </row>
    <row r="52" spans="1:10" ht="16.5" customHeight="1" x14ac:dyDescent="0.25">
      <c r="A52" s="470" t="s">
        <v>159</v>
      </c>
      <c r="B52" s="270" t="s">
        <v>1718</v>
      </c>
      <c r="C52" s="183"/>
      <c r="D52" s="916"/>
      <c r="E52" s="24"/>
      <c r="F52" s="24"/>
      <c r="G52" s="916"/>
      <c r="H52" s="916"/>
      <c r="I52" s="916"/>
      <c r="J52" s="918"/>
    </row>
    <row r="53" spans="1:10" ht="16.5" customHeight="1" x14ac:dyDescent="0.25">
      <c r="A53" s="470" t="s">
        <v>160</v>
      </c>
      <c r="B53" s="270" t="s">
        <v>1719</v>
      </c>
      <c r="C53" s="24"/>
      <c r="D53" s="916"/>
      <c r="E53" s="24"/>
      <c r="F53" s="24"/>
      <c r="G53" s="916"/>
      <c r="H53" s="916"/>
      <c r="I53" s="916"/>
      <c r="J53" s="918"/>
    </row>
    <row r="54" spans="1:10" ht="16.5" customHeight="1" x14ac:dyDescent="0.25">
      <c r="A54" s="470" t="s">
        <v>161</v>
      </c>
      <c r="B54" s="270" t="s">
        <v>1720</v>
      </c>
      <c r="C54" s="183"/>
      <c r="D54" s="916"/>
      <c r="E54" s="24"/>
      <c r="F54" s="24"/>
      <c r="G54" s="916"/>
      <c r="H54" s="916"/>
      <c r="I54" s="916"/>
      <c r="J54" s="918"/>
    </row>
    <row r="55" spans="1:10" ht="16.5" customHeight="1" x14ac:dyDescent="0.25">
      <c r="A55" s="470" t="s">
        <v>162</v>
      </c>
      <c r="B55" s="270" t="s">
        <v>1721</v>
      </c>
      <c r="C55" s="24"/>
      <c r="D55" s="916"/>
      <c r="E55" s="24"/>
      <c r="F55" s="24"/>
      <c r="G55" s="916"/>
      <c r="H55" s="916"/>
      <c r="I55" s="916"/>
      <c r="J55" s="918"/>
    </row>
    <row r="56" spans="1:10" ht="16.5" customHeight="1" x14ac:dyDescent="0.25">
      <c r="A56" s="470" t="s">
        <v>163</v>
      </c>
      <c r="B56" s="270" t="s">
        <v>1722</v>
      </c>
      <c r="C56" s="19"/>
      <c r="D56" s="916"/>
      <c r="E56" s="24"/>
      <c r="F56" s="24"/>
      <c r="G56" s="916"/>
      <c r="H56" s="916"/>
      <c r="I56" s="916"/>
      <c r="J56" s="918"/>
    </row>
    <row r="57" spans="1:10" ht="16.5" customHeight="1" x14ac:dyDescent="0.25">
      <c r="A57" s="470" t="s">
        <v>164</v>
      </c>
      <c r="B57" s="270" t="s">
        <v>1723</v>
      </c>
      <c r="C57" s="24"/>
      <c r="D57" s="916"/>
      <c r="E57" s="24"/>
      <c r="F57" s="24"/>
      <c r="G57" s="916"/>
      <c r="H57" s="916"/>
      <c r="I57" s="916"/>
      <c r="J57" s="918"/>
    </row>
    <row r="58" spans="1:10" ht="16.5" customHeight="1" x14ac:dyDescent="0.25">
      <c r="A58" s="470" t="s">
        <v>156</v>
      </c>
      <c r="B58" s="468" t="s">
        <v>165</v>
      </c>
      <c r="C58" s="90">
        <f>C49+C52+C53+C54+C55+C57</f>
        <v>0</v>
      </c>
      <c r="D58" s="916"/>
      <c r="E58" s="90">
        <f>E49+E52+E53+E54+E55+E56+E57</f>
        <v>0</v>
      </c>
      <c r="F58" s="90">
        <f>F49+F52+F53+F54+F55+F56+F57</f>
        <v>0</v>
      </c>
      <c r="G58" s="916"/>
      <c r="H58" s="916"/>
      <c r="I58" s="916"/>
      <c r="J58" s="918"/>
    </row>
    <row r="59" spans="1:10" ht="16.5" customHeight="1" x14ac:dyDescent="0.25">
      <c r="A59" s="470" t="s">
        <v>166</v>
      </c>
      <c r="B59" s="467" t="s">
        <v>453</v>
      </c>
      <c r="C59" s="19"/>
      <c r="D59" s="916"/>
      <c r="E59" s="916"/>
      <c r="F59" s="916"/>
      <c r="G59" s="916"/>
      <c r="H59" s="916"/>
      <c r="I59" s="916"/>
      <c r="J59" s="918"/>
    </row>
    <row r="60" spans="1:10" ht="16.5" customHeight="1" x14ac:dyDescent="0.25">
      <c r="A60" s="470" t="s">
        <v>168</v>
      </c>
      <c r="B60" s="270" t="s">
        <v>1714</v>
      </c>
      <c r="C60" s="24"/>
      <c r="D60" s="24"/>
      <c r="E60" s="916"/>
      <c r="F60" s="24"/>
      <c r="G60" s="916"/>
      <c r="H60" s="916"/>
      <c r="I60" s="916"/>
      <c r="J60" s="918"/>
    </row>
    <row r="61" spans="1:10" ht="16.5" customHeight="1" x14ac:dyDescent="0.25">
      <c r="A61" s="470" t="s">
        <v>1726</v>
      </c>
      <c r="B61" s="270" t="s">
        <v>1716</v>
      </c>
      <c r="C61" s="24"/>
      <c r="D61" s="24"/>
      <c r="E61" s="916"/>
      <c r="F61" s="24"/>
      <c r="G61" s="916"/>
      <c r="H61" s="916"/>
      <c r="I61" s="916"/>
      <c r="J61" s="918"/>
    </row>
    <row r="62" spans="1:10" ht="16.5" customHeight="1" x14ac:dyDescent="0.25">
      <c r="A62" s="470"/>
      <c r="B62" s="270" t="s">
        <v>1717</v>
      </c>
      <c r="C62" s="90">
        <f>C60-C61</f>
        <v>0</v>
      </c>
      <c r="D62" s="90">
        <f>D60-D61</f>
        <v>0</v>
      </c>
      <c r="E62" s="916"/>
      <c r="F62" s="90">
        <f>F60-F61</f>
        <v>0</v>
      </c>
      <c r="G62" s="916"/>
      <c r="H62" s="916"/>
      <c r="I62" s="916"/>
      <c r="J62" s="918"/>
    </row>
    <row r="63" spans="1:10" ht="16.5" customHeight="1" x14ac:dyDescent="0.25">
      <c r="A63" s="470" t="s">
        <v>169</v>
      </c>
      <c r="B63" s="270" t="s">
        <v>1718</v>
      </c>
      <c r="C63" s="183"/>
      <c r="D63" s="24"/>
      <c r="E63" s="916"/>
      <c r="F63" s="24"/>
      <c r="G63" s="916"/>
      <c r="H63" s="916"/>
      <c r="I63" s="916"/>
      <c r="J63" s="918"/>
    </row>
    <row r="64" spans="1:10" ht="16.5" customHeight="1" x14ac:dyDescent="0.25">
      <c r="A64" s="470" t="s">
        <v>170</v>
      </c>
      <c r="B64" s="270" t="s">
        <v>1719</v>
      </c>
      <c r="C64" s="24"/>
      <c r="D64" s="24"/>
      <c r="E64" s="916"/>
      <c r="F64" s="24"/>
      <c r="G64" s="916"/>
      <c r="H64" s="916"/>
      <c r="I64" s="916"/>
      <c r="J64" s="918"/>
    </row>
    <row r="65" spans="1:10" ht="16.5" customHeight="1" x14ac:dyDescent="0.25">
      <c r="A65" s="470" t="s">
        <v>171</v>
      </c>
      <c r="B65" s="270" t="s">
        <v>1720</v>
      </c>
      <c r="C65" s="183"/>
      <c r="D65" s="24"/>
      <c r="E65" s="916"/>
      <c r="F65" s="24"/>
      <c r="G65" s="916"/>
      <c r="H65" s="916"/>
      <c r="I65" s="916"/>
      <c r="J65" s="918"/>
    </row>
    <row r="66" spans="1:10" ht="16.5" customHeight="1" x14ac:dyDescent="0.25">
      <c r="A66" s="470" t="s">
        <v>172</v>
      </c>
      <c r="B66" s="270" t="s">
        <v>1721</v>
      </c>
      <c r="C66" s="24"/>
      <c r="D66" s="24"/>
      <c r="E66" s="916"/>
      <c r="F66" s="24"/>
      <c r="G66" s="916"/>
      <c r="H66" s="916"/>
      <c r="I66" s="916"/>
      <c r="J66" s="918"/>
    </row>
    <row r="67" spans="1:10" ht="16.5" customHeight="1" x14ac:dyDescent="0.25">
      <c r="A67" s="470" t="s">
        <v>173</v>
      </c>
      <c r="B67" s="270" t="s">
        <v>1722</v>
      </c>
      <c r="C67" s="926"/>
      <c r="D67" s="927"/>
      <c r="E67" s="916"/>
      <c r="F67" s="24"/>
      <c r="G67" s="916"/>
      <c r="H67" s="916"/>
      <c r="I67" s="916"/>
      <c r="J67" s="918"/>
    </row>
    <row r="68" spans="1:10" ht="16.5" customHeight="1" x14ac:dyDescent="0.25">
      <c r="A68" s="470" t="s">
        <v>174</v>
      </c>
      <c r="B68" s="270" t="s">
        <v>1723</v>
      </c>
      <c r="C68" s="24"/>
      <c r="D68" s="24"/>
      <c r="E68" s="916"/>
      <c r="F68" s="24"/>
      <c r="G68" s="916"/>
      <c r="H68" s="916"/>
      <c r="I68" s="916"/>
      <c r="J68" s="918"/>
    </row>
    <row r="69" spans="1:10" ht="16.5" customHeight="1" x14ac:dyDescent="0.25">
      <c r="A69" s="470" t="s">
        <v>166</v>
      </c>
      <c r="B69" s="468" t="s">
        <v>175</v>
      </c>
      <c r="C69" s="90">
        <f>C60+C63+C64+C65+C66+C68</f>
        <v>0</v>
      </c>
      <c r="D69" s="90">
        <f>D60+D63+D64+D65+D66+D68</f>
        <v>0</v>
      </c>
      <c r="E69" s="916"/>
      <c r="F69" s="90">
        <f>F60+F63+F64+F65+F66+F68+F67</f>
        <v>0</v>
      </c>
      <c r="G69" s="916"/>
      <c r="H69" s="916"/>
      <c r="I69" s="916"/>
      <c r="J69" s="918"/>
    </row>
    <row r="70" spans="1:10" ht="21" customHeight="1" x14ac:dyDescent="0.25">
      <c r="A70" s="470" t="s">
        <v>122</v>
      </c>
      <c r="B70" s="468" t="s">
        <v>178</v>
      </c>
      <c r="C70" s="90">
        <f>C25+C36+C47+C58+C69</f>
        <v>0</v>
      </c>
      <c r="D70" s="90">
        <f>D25</f>
        <v>0</v>
      </c>
      <c r="E70" s="90">
        <f>E36+E58</f>
        <v>0</v>
      </c>
      <c r="F70" s="90">
        <f>F25+F36+F58+F69</f>
        <v>0</v>
      </c>
      <c r="G70" s="90">
        <f>G25+G36+G47</f>
        <v>0</v>
      </c>
      <c r="H70" s="90">
        <f>H25+H36+H47</f>
        <v>0</v>
      </c>
      <c r="I70" s="90">
        <f>I25+I36+I47</f>
        <v>0</v>
      </c>
      <c r="J70" s="918"/>
    </row>
    <row r="71" spans="1:10" ht="23.25" customHeight="1" x14ac:dyDescent="0.25">
      <c r="A71" s="470" t="s">
        <v>179</v>
      </c>
      <c r="B71" s="471" t="s">
        <v>180</v>
      </c>
      <c r="C71" s="928"/>
      <c r="D71" s="929"/>
      <c r="E71" s="929"/>
      <c r="F71" s="929"/>
      <c r="G71" s="929"/>
      <c r="H71" s="929"/>
      <c r="I71" s="783"/>
      <c r="J71" s="919"/>
    </row>
    <row r="72" spans="1:10" ht="21" customHeight="1" x14ac:dyDescent="0.25">
      <c r="A72" s="470" t="s">
        <v>181</v>
      </c>
      <c r="B72" s="467" t="s">
        <v>1714</v>
      </c>
      <c r="C72" s="924"/>
      <c r="D72" s="705"/>
      <c r="E72" s="705"/>
      <c r="F72" s="705"/>
      <c r="G72" s="705"/>
      <c r="H72" s="705"/>
      <c r="I72" s="930"/>
      <c r="J72" s="90">
        <f>'Balance sheet'!H136</f>
        <v>0</v>
      </c>
    </row>
    <row r="73" spans="1:10" ht="19.5" customHeight="1" x14ac:dyDescent="0.25">
      <c r="A73" s="470" t="s">
        <v>1727</v>
      </c>
      <c r="B73" s="270" t="s">
        <v>1716</v>
      </c>
      <c r="C73" s="924"/>
      <c r="D73" s="705"/>
      <c r="E73" s="705"/>
      <c r="F73" s="705"/>
      <c r="G73" s="705"/>
      <c r="H73" s="705"/>
      <c r="I73" s="930"/>
      <c r="J73" s="301"/>
    </row>
    <row r="74" spans="1:10" ht="19.5" customHeight="1" x14ac:dyDescent="0.25">
      <c r="A74" s="470" t="s">
        <v>182</v>
      </c>
      <c r="B74" s="270" t="s">
        <v>1718</v>
      </c>
      <c r="C74" s="924"/>
      <c r="D74" s="705"/>
      <c r="E74" s="705"/>
      <c r="F74" s="705"/>
      <c r="G74" s="705"/>
      <c r="H74" s="705"/>
      <c r="I74" s="930"/>
      <c r="J74" s="90">
        <f>'Balance sheet'!H137</f>
        <v>0</v>
      </c>
    </row>
    <row r="75" spans="1:10" ht="19.5" customHeight="1" x14ac:dyDescent="0.25">
      <c r="A75" s="470" t="s">
        <v>183</v>
      </c>
      <c r="B75" s="270" t="s">
        <v>1719</v>
      </c>
      <c r="C75" s="924"/>
      <c r="D75" s="705"/>
      <c r="E75" s="705"/>
      <c r="F75" s="705"/>
      <c r="G75" s="705"/>
      <c r="H75" s="705"/>
      <c r="I75" s="930"/>
      <c r="J75" s="90">
        <f>'Balance sheet'!H138</f>
        <v>0</v>
      </c>
    </row>
    <row r="76" spans="1:10" ht="19.5" customHeight="1" x14ac:dyDescent="0.25">
      <c r="A76" s="470" t="s">
        <v>184</v>
      </c>
      <c r="B76" s="270" t="s">
        <v>1720</v>
      </c>
      <c r="C76" s="924"/>
      <c r="D76" s="705"/>
      <c r="E76" s="705"/>
      <c r="F76" s="705"/>
      <c r="G76" s="705"/>
      <c r="H76" s="705"/>
      <c r="I76" s="930"/>
      <c r="J76" s="90">
        <f>'Balance sheet'!H139</f>
        <v>0</v>
      </c>
    </row>
    <row r="77" spans="1:10" ht="19.5" customHeight="1" x14ac:dyDescent="0.25">
      <c r="A77" s="470" t="s">
        <v>185</v>
      </c>
      <c r="B77" s="270" t="s">
        <v>1721</v>
      </c>
      <c r="C77" s="924"/>
      <c r="D77" s="705"/>
      <c r="E77" s="705"/>
      <c r="F77" s="705"/>
      <c r="G77" s="705"/>
      <c r="H77" s="705"/>
      <c r="I77" s="930"/>
      <c r="J77" s="90">
        <f>'Balance sheet'!H140</f>
        <v>0</v>
      </c>
    </row>
    <row r="78" spans="1:10" ht="19.5" customHeight="1" x14ac:dyDescent="0.25">
      <c r="A78" s="470" t="s">
        <v>186</v>
      </c>
      <c r="B78" s="270" t="s">
        <v>1722</v>
      </c>
      <c r="C78" s="924"/>
      <c r="D78" s="705"/>
      <c r="E78" s="705"/>
      <c r="F78" s="705"/>
      <c r="G78" s="705"/>
      <c r="H78" s="705"/>
      <c r="I78" s="930"/>
      <c r="J78" s="90">
        <f>'Balance sheet'!H141</f>
        <v>0</v>
      </c>
    </row>
    <row r="79" spans="1:10" ht="19.5" customHeight="1" x14ac:dyDescent="0.25">
      <c r="A79" s="470" t="s">
        <v>187</v>
      </c>
      <c r="B79" s="270" t="s">
        <v>1723</v>
      </c>
      <c r="C79" s="924"/>
      <c r="D79" s="705"/>
      <c r="E79" s="705"/>
      <c r="F79" s="705"/>
      <c r="G79" s="705"/>
      <c r="H79" s="705"/>
      <c r="I79" s="930"/>
      <c r="J79" s="90">
        <f>'Balance sheet'!H142</f>
        <v>0</v>
      </c>
    </row>
    <row r="80" spans="1:10" ht="19.5" customHeight="1" x14ac:dyDescent="0.25">
      <c r="A80" s="472" t="s">
        <v>179</v>
      </c>
      <c r="B80" s="471" t="s">
        <v>188</v>
      </c>
      <c r="C80" s="931"/>
      <c r="D80" s="746"/>
      <c r="E80" s="746"/>
      <c r="F80" s="746"/>
      <c r="G80" s="746"/>
      <c r="H80" s="746"/>
      <c r="I80" s="655"/>
      <c r="J80" s="90">
        <f>SUM(J72:J79)</f>
        <v>0</v>
      </c>
    </row>
  </sheetData>
  <mergeCells count="30">
    <mergeCell ref="C71:I80"/>
    <mergeCell ref="D17:E17"/>
    <mergeCell ref="E18:E26"/>
    <mergeCell ref="F14:I15"/>
    <mergeCell ref="J14:J71"/>
    <mergeCell ref="C19:D19"/>
    <mergeCell ref="D23:D24"/>
    <mergeCell ref="D26:D37"/>
    <mergeCell ref="D38:F48"/>
    <mergeCell ref="D49:D59"/>
    <mergeCell ref="D14:E16"/>
    <mergeCell ref="C14:C16"/>
    <mergeCell ref="G48:I59"/>
    <mergeCell ref="E60:E69"/>
    <mergeCell ref="E59:F59"/>
    <mergeCell ref="C67:D67"/>
    <mergeCell ref="G60:I69"/>
    <mergeCell ref="H6:J6"/>
    <mergeCell ref="H7:J7"/>
    <mergeCell ref="H8:J8"/>
    <mergeCell ref="A10:A13"/>
    <mergeCell ref="B10:B13"/>
    <mergeCell ref="C10:I10"/>
    <mergeCell ref="J10:J12"/>
    <mergeCell ref="C11:C12"/>
    <mergeCell ref="D11:F11"/>
    <mergeCell ref="G11:I11"/>
    <mergeCell ref="F6:G6"/>
    <mergeCell ref="F7:G7"/>
    <mergeCell ref="F8:G8"/>
  </mergeCells>
  <pageMargins left="0.15625" right="0.17708333333333334" top="0.33333333333333331" bottom="0.30208333333333331" header="0.29166666666666669" footer="0.29166666666666669"/>
  <pageSetup orientation="landscape" useFirstPageNumber="1"/>
  <headerFooter>
    <oddHeader>&amp;L&amp;"Aptos"&amp;10&amp;K7FAA39 | DNB PUBLIC |&amp;1#_x000D_</odd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ADD8E6"/>
  </sheetPr>
  <dimension ref="A1:G16"/>
  <sheetViews>
    <sheetView workbookViewId="0">
      <selection activeCell="F8" sqref="F8"/>
    </sheetView>
  </sheetViews>
  <sheetFormatPr defaultColWidth="9.08984375" defaultRowHeight="12.75" customHeight="1" x14ac:dyDescent="0.25"/>
  <cols>
    <col min="1" max="1" width="6.7265625" style="54" customWidth="1"/>
    <col min="2" max="2" width="25.81640625" style="54" customWidth="1"/>
    <col min="3" max="4" width="15.7265625" style="54" customWidth="1"/>
    <col min="5" max="5" width="15.54296875" style="54" customWidth="1"/>
    <col min="6" max="7" width="18.81640625" style="54" customWidth="1"/>
    <col min="8" max="8" width="9.08984375" style="1" customWidth="1"/>
    <col min="9" max="16384" width="9.08984375" style="1"/>
  </cols>
  <sheetData>
    <row r="1" spans="1:7" ht="18.75" customHeight="1" x14ac:dyDescent="0.35">
      <c r="A1" s="5" t="s">
        <v>421</v>
      </c>
      <c r="G1" s="4" t="s">
        <v>1728</v>
      </c>
    </row>
    <row r="2" spans="1:7" ht="15.75" customHeight="1" x14ac:dyDescent="0.35">
      <c r="A2" s="5"/>
      <c r="G2" s="4"/>
    </row>
    <row r="3" spans="1:7" ht="15.75" customHeight="1" x14ac:dyDescent="0.35">
      <c r="A3" s="221" t="s">
        <v>1</v>
      </c>
      <c r="G3" s="4" t="s">
        <v>1729</v>
      </c>
    </row>
    <row r="4" spans="1:7" ht="15.75" customHeight="1" x14ac:dyDescent="0.3">
      <c r="G4" s="7" t="s">
        <v>2</v>
      </c>
    </row>
    <row r="5" spans="1:7" ht="15.75" customHeight="1" x14ac:dyDescent="0.3">
      <c r="A5" s="221" t="s">
        <v>3</v>
      </c>
      <c r="G5" s="7" t="s">
        <v>4</v>
      </c>
    </row>
    <row r="6" spans="1:7" ht="15.75" customHeight="1" x14ac:dyDescent="0.25">
      <c r="A6" s="8"/>
      <c r="D6" s="73" t="s">
        <v>5</v>
      </c>
      <c r="E6" s="10"/>
      <c r="F6" s="712"/>
      <c r="G6" s="932"/>
    </row>
    <row r="7" spans="1:7" ht="15.75" customHeight="1" x14ac:dyDescent="0.25">
      <c r="D7" s="560" t="s">
        <v>6</v>
      </c>
      <c r="E7" s="594"/>
      <c r="F7" s="712" t="str">
        <f>""</f>
        <v/>
      </c>
      <c r="G7" s="932"/>
    </row>
    <row r="8" spans="1:7" ht="15.75" customHeight="1" x14ac:dyDescent="0.25">
      <c r="D8" s="73" t="s">
        <v>8</v>
      </c>
      <c r="E8" s="11"/>
      <c r="F8" s="712"/>
      <c r="G8" s="932"/>
    </row>
    <row r="9" spans="1:7" ht="12.75" customHeight="1" x14ac:dyDescent="0.3">
      <c r="A9" s="600" t="s">
        <v>678</v>
      </c>
      <c r="B9" s="562" t="s">
        <v>1730</v>
      </c>
      <c r="C9" s="717" t="s">
        <v>10</v>
      </c>
      <c r="D9" s="627"/>
      <c r="E9" s="537" t="s">
        <v>11</v>
      </c>
      <c r="F9" s="627"/>
      <c r="G9" s="15" t="s">
        <v>12</v>
      </c>
    </row>
    <row r="10" spans="1:7" ht="15" customHeight="1" x14ac:dyDescent="0.25">
      <c r="A10" s="642"/>
      <c r="B10" s="572"/>
      <c r="C10" s="17" t="s">
        <v>15</v>
      </c>
      <c r="D10" s="17" t="s">
        <v>16</v>
      </c>
      <c r="E10" s="17" t="s">
        <v>15</v>
      </c>
      <c r="F10" s="17" t="s">
        <v>16</v>
      </c>
      <c r="G10" s="17"/>
    </row>
    <row r="11" spans="1:7" ht="13.5" customHeight="1" x14ac:dyDescent="0.25">
      <c r="A11" s="643"/>
      <c r="B11" s="573"/>
      <c r="C11" s="473">
        <v>1</v>
      </c>
      <c r="D11" s="473">
        <v>2</v>
      </c>
      <c r="E11" s="474">
        <v>3</v>
      </c>
      <c r="F11" s="475">
        <v>4</v>
      </c>
      <c r="G11" s="391">
        <v>5</v>
      </c>
    </row>
    <row r="12" spans="1:7" ht="24.75" customHeight="1" x14ac:dyDescent="0.25">
      <c r="A12" s="88">
        <v>10</v>
      </c>
      <c r="B12" s="80" t="s">
        <v>1731</v>
      </c>
      <c r="C12" s="24"/>
      <c r="D12" s="24"/>
      <c r="E12" s="24"/>
      <c r="F12" s="24"/>
      <c r="G12" s="28">
        <f>SUM(C12:F12)</f>
        <v>0</v>
      </c>
    </row>
    <row r="13" spans="1:7" ht="24.75" customHeight="1" x14ac:dyDescent="0.25">
      <c r="A13" s="88">
        <v>20</v>
      </c>
      <c r="B13" s="80" t="s">
        <v>1732</v>
      </c>
      <c r="C13" s="24"/>
      <c r="D13" s="24"/>
      <c r="E13" s="24"/>
      <c r="F13" s="24"/>
      <c r="G13" s="28">
        <f>SUM(C13:F13)</f>
        <v>0</v>
      </c>
    </row>
    <row r="14" spans="1:7" ht="24.75" customHeight="1" x14ac:dyDescent="0.25">
      <c r="A14" s="88">
        <v>30</v>
      </c>
      <c r="B14" s="80" t="s">
        <v>1733</v>
      </c>
      <c r="C14" s="24"/>
      <c r="D14" s="24"/>
      <c r="E14" s="24"/>
      <c r="F14" s="24"/>
      <c r="G14" s="28">
        <f>SUM(C14:F14)</f>
        <v>0</v>
      </c>
    </row>
    <row r="15" spans="1:7" ht="24.75" customHeight="1" x14ac:dyDescent="0.25">
      <c r="A15" s="88">
        <v>40</v>
      </c>
      <c r="B15" s="80" t="s">
        <v>1734</v>
      </c>
      <c r="C15" s="24"/>
      <c r="D15" s="24"/>
      <c r="E15" s="24"/>
      <c r="F15" s="24"/>
      <c r="G15" s="28">
        <f>SUM(C15:F15)</f>
        <v>0</v>
      </c>
    </row>
    <row r="16" spans="1:7" ht="30" customHeight="1" x14ac:dyDescent="0.25">
      <c r="A16" s="88">
        <v>50</v>
      </c>
      <c r="B16" s="134" t="s">
        <v>1735</v>
      </c>
      <c r="C16" s="28">
        <f>SUM(C12:C15)</f>
        <v>0</v>
      </c>
      <c r="D16" s="28">
        <f>SUM(D12:D15)</f>
        <v>0</v>
      </c>
      <c r="E16" s="28">
        <f>SUM(E12:E15)</f>
        <v>0</v>
      </c>
      <c r="F16" s="28">
        <f>SUM(F12:F15)</f>
        <v>0</v>
      </c>
      <c r="G16" s="28">
        <f>SUM(G12:G15)</f>
        <v>0</v>
      </c>
    </row>
  </sheetData>
  <mergeCells count="8">
    <mergeCell ref="A9:A11"/>
    <mergeCell ref="B9:B11"/>
    <mergeCell ref="F6:G6"/>
    <mergeCell ref="F7:G7"/>
    <mergeCell ref="F8:G8"/>
    <mergeCell ref="D7:E7"/>
    <mergeCell ref="C9:D9"/>
    <mergeCell ref="E9:F9"/>
  </mergeCells>
  <pageMargins left="0.47916666666666669" right="0.34375" top="0.75" bottom="0.75" header="0.29166666666666669" footer="0.29166666666666669"/>
  <pageSetup orientation="landscape" useFirstPageNumber="1"/>
  <headerFooter>
    <oddHeader>&amp;L&amp;"Aptos"&amp;10&amp;K7FAA39 | DNB PUBLIC |&amp;1#_x000D_</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ADD8E6"/>
  </sheetPr>
  <dimension ref="A1:D33"/>
  <sheetViews>
    <sheetView workbookViewId="0"/>
  </sheetViews>
  <sheetFormatPr defaultColWidth="9.08984375" defaultRowHeight="12.75" customHeight="1" x14ac:dyDescent="0.25"/>
  <cols>
    <col min="1" max="1" width="9.08984375" style="54" customWidth="1"/>
    <col min="2" max="2" width="37" style="54" customWidth="1"/>
    <col min="3" max="3" width="14.54296875" style="54" customWidth="1"/>
    <col min="4" max="4" width="32.7265625" style="54" customWidth="1"/>
    <col min="5" max="5" width="9.08984375" style="1" customWidth="1"/>
    <col min="6" max="16384" width="9.08984375" style="1"/>
  </cols>
  <sheetData>
    <row r="1" spans="1:4" ht="15.75" customHeight="1" x14ac:dyDescent="0.35">
      <c r="A1" s="5" t="s">
        <v>421</v>
      </c>
      <c r="D1" s="84" t="s">
        <v>1736</v>
      </c>
    </row>
    <row r="2" spans="1:4" ht="15.75" customHeight="1" x14ac:dyDescent="0.35">
      <c r="A2" s="5"/>
      <c r="D2" s="197"/>
    </row>
    <row r="3" spans="1:4" ht="15.75" customHeight="1" x14ac:dyDescent="0.35">
      <c r="A3" s="5" t="s">
        <v>1</v>
      </c>
      <c r="D3" s="197"/>
    </row>
    <row r="4" spans="1:4" ht="15.75" customHeight="1" x14ac:dyDescent="0.35">
      <c r="A4" s="5" t="s">
        <v>3</v>
      </c>
      <c r="C4" s="776" t="s">
        <v>1737</v>
      </c>
      <c r="D4" s="933"/>
    </row>
    <row r="5" spans="1:4" ht="12.75" customHeight="1" x14ac:dyDescent="0.3">
      <c r="A5" s="224"/>
      <c r="D5" s="7" t="s">
        <v>1738</v>
      </c>
    </row>
    <row r="6" spans="1:4" ht="12.75" customHeight="1" x14ac:dyDescent="0.3">
      <c r="D6" s="7" t="s">
        <v>4</v>
      </c>
    </row>
    <row r="7" spans="1:4" ht="15.75" customHeight="1" x14ac:dyDescent="0.3">
      <c r="D7" s="7" t="s">
        <v>1739</v>
      </c>
    </row>
    <row r="8" spans="1:4" ht="15.75" customHeight="1" x14ac:dyDescent="0.3">
      <c r="C8" s="176" t="s">
        <v>6</v>
      </c>
      <c r="D8" s="476" t="s">
        <v>7</v>
      </c>
    </row>
    <row r="9" spans="1:4" ht="24.75" customHeight="1" x14ac:dyDescent="0.25">
      <c r="A9" s="13"/>
      <c r="B9" s="477" t="s">
        <v>1740</v>
      </c>
      <c r="C9" s="934"/>
      <c r="D9" s="478" t="s">
        <v>1741</v>
      </c>
    </row>
    <row r="10" spans="1:4" ht="17.25" customHeight="1" x14ac:dyDescent="0.25">
      <c r="A10" s="479">
        <v>10</v>
      </c>
      <c r="B10" s="480" t="s">
        <v>1742</v>
      </c>
      <c r="C10" s="645"/>
      <c r="D10" s="481"/>
    </row>
    <row r="11" spans="1:4" ht="17.25" customHeight="1" x14ac:dyDescent="0.25">
      <c r="A11" s="479">
        <v>20</v>
      </c>
      <c r="B11" s="480" t="s">
        <v>1743</v>
      </c>
      <c r="C11" s="645"/>
      <c r="D11" s="482"/>
    </row>
    <row r="12" spans="1:4" ht="17.25" customHeight="1" x14ac:dyDescent="0.25">
      <c r="A12" s="479">
        <v>30</v>
      </c>
      <c r="B12" s="480" t="s">
        <v>1744</v>
      </c>
      <c r="C12" s="645"/>
      <c r="D12" s="481"/>
    </row>
    <row r="13" spans="1:4" ht="17.25" customHeight="1" x14ac:dyDescent="0.25">
      <c r="A13" s="479">
        <v>40</v>
      </c>
      <c r="B13" s="480" t="s">
        <v>1745</v>
      </c>
      <c r="C13" s="645"/>
      <c r="D13" s="481"/>
    </row>
    <row r="14" spans="1:4" ht="17.25" customHeight="1" x14ac:dyDescent="0.25">
      <c r="A14" s="479">
        <v>50</v>
      </c>
      <c r="B14" s="483" t="s">
        <v>1746</v>
      </c>
      <c r="C14" s="645"/>
      <c r="D14" s="481"/>
    </row>
    <row r="15" spans="1:4" ht="17.25" customHeight="1" x14ac:dyDescent="0.25">
      <c r="A15" s="479">
        <v>60</v>
      </c>
      <c r="B15" s="480" t="s">
        <v>1747</v>
      </c>
      <c r="C15" s="645"/>
      <c r="D15" s="481"/>
    </row>
    <row r="16" spans="1:4" ht="17.25" customHeight="1" x14ac:dyDescent="0.25">
      <c r="A16" s="479">
        <v>70</v>
      </c>
      <c r="B16" s="480" t="s">
        <v>1748</v>
      </c>
      <c r="C16" s="645"/>
      <c r="D16" s="481"/>
    </row>
    <row r="17" spans="1:4" ht="17.25" customHeight="1" x14ac:dyDescent="0.25">
      <c r="A17" s="479">
        <v>80</v>
      </c>
      <c r="B17" s="480" t="s">
        <v>1749</v>
      </c>
      <c r="C17" s="645"/>
      <c r="D17" s="481"/>
    </row>
    <row r="18" spans="1:4" ht="17.25" customHeight="1" x14ac:dyDescent="0.25">
      <c r="A18" s="479">
        <v>90</v>
      </c>
      <c r="B18" s="480" t="s">
        <v>1750</v>
      </c>
      <c r="C18" s="645"/>
      <c r="D18" s="481"/>
    </row>
    <row r="19" spans="1:4" ht="17.25" customHeight="1" x14ac:dyDescent="0.25">
      <c r="A19" s="479">
        <v>100</v>
      </c>
      <c r="B19" s="480" t="s">
        <v>1751</v>
      </c>
      <c r="C19" s="645"/>
      <c r="D19" s="481"/>
    </row>
    <row r="20" spans="1:4" ht="17.25" customHeight="1" x14ac:dyDescent="0.25">
      <c r="A20" s="479">
        <v>110</v>
      </c>
      <c r="B20" s="480" t="s">
        <v>1752</v>
      </c>
      <c r="C20" s="645"/>
      <c r="D20" s="481"/>
    </row>
    <row r="21" spans="1:4" ht="17.25" customHeight="1" x14ac:dyDescent="0.25">
      <c r="A21" s="479">
        <v>120</v>
      </c>
      <c r="B21" s="480" t="s">
        <v>1753</v>
      </c>
      <c r="C21" s="645"/>
      <c r="D21" s="481"/>
    </row>
    <row r="22" spans="1:4" ht="17.25" customHeight="1" x14ac:dyDescent="0.25">
      <c r="A22" s="479">
        <v>130</v>
      </c>
      <c r="B22" s="480" t="s">
        <v>1754</v>
      </c>
      <c r="C22" s="645"/>
      <c r="D22" s="481"/>
    </row>
    <row r="23" spans="1:4" ht="17.25" customHeight="1" x14ac:dyDescent="0.25">
      <c r="A23" s="479">
        <v>140</v>
      </c>
      <c r="B23" s="480" t="s">
        <v>1755</v>
      </c>
      <c r="C23" s="645"/>
      <c r="D23" s="481"/>
    </row>
    <row r="24" spans="1:4" ht="17.25" customHeight="1" x14ac:dyDescent="0.25">
      <c r="A24" s="479">
        <v>150</v>
      </c>
      <c r="B24" s="480" t="s">
        <v>1756</v>
      </c>
      <c r="C24" s="645"/>
      <c r="D24" s="481"/>
    </row>
    <row r="25" spans="1:4" ht="17.25" customHeight="1" x14ac:dyDescent="0.25">
      <c r="A25" s="479">
        <v>160</v>
      </c>
      <c r="B25" s="484" t="s">
        <v>1757</v>
      </c>
      <c r="C25" s="645"/>
      <c r="D25" s="481"/>
    </row>
    <row r="26" spans="1:4" ht="17.25" customHeight="1" x14ac:dyDescent="0.25">
      <c r="A26" s="479">
        <v>170</v>
      </c>
      <c r="B26" s="480" t="s">
        <v>1758</v>
      </c>
      <c r="C26" s="645"/>
      <c r="D26" s="481"/>
    </row>
    <row r="27" spans="1:4" ht="17.25" customHeight="1" x14ac:dyDescent="0.25">
      <c r="A27" s="479">
        <v>180</v>
      </c>
      <c r="B27" s="480" t="s">
        <v>1759</v>
      </c>
      <c r="C27" s="645"/>
      <c r="D27" s="481"/>
    </row>
    <row r="28" spans="1:4" ht="17.25" customHeight="1" x14ac:dyDescent="0.25">
      <c r="A28" s="479">
        <v>190</v>
      </c>
      <c r="B28" s="480" t="s">
        <v>1760</v>
      </c>
      <c r="C28" s="645"/>
      <c r="D28" s="481"/>
    </row>
    <row r="29" spans="1:4" ht="17.25" customHeight="1" x14ac:dyDescent="0.25">
      <c r="A29" s="479">
        <v>200</v>
      </c>
      <c r="B29" s="480" t="s">
        <v>1761</v>
      </c>
      <c r="C29" s="645"/>
      <c r="D29" s="481"/>
    </row>
    <row r="30" spans="1:4" ht="17.25" customHeight="1" x14ac:dyDescent="0.25">
      <c r="A30" s="479">
        <v>210</v>
      </c>
      <c r="B30" s="480" t="s">
        <v>1762</v>
      </c>
      <c r="C30" s="645"/>
      <c r="D30" s="481"/>
    </row>
    <row r="31" spans="1:4" ht="17.25" customHeight="1" x14ac:dyDescent="0.25">
      <c r="A31" s="479">
        <v>220</v>
      </c>
      <c r="B31" s="480" t="s">
        <v>1763</v>
      </c>
      <c r="C31" s="645"/>
      <c r="D31" s="481"/>
    </row>
    <row r="32" spans="1:4" ht="15" customHeight="1" x14ac:dyDescent="0.25">
      <c r="A32" s="485"/>
      <c r="B32" s="486" t="s">
        <v>1764</v>
      </c>
      <c r="C32" s="645"/>
      <c r="D32" s="478" t="s">
        <v>1764</v>
      </c>
    </row>
    <row r="33" spans="1:4" ht="18.75" customHeight="1" x14ac:dyDescent="0.25">
      <c r="A33" s="479">
        <v>230</v>
      </c>
      <c r="B33" s="480" t="s">
        <v>1765</v>
      </c>
      <c r="C33" s="644"/>
      <c r="D33" s="481"/>
    </row>
  </sheetData>
  <mergeCells count="2">
    <mergeCell ref="C4:D4"/>
    <mergeCell ref="C9:C33"/>
  </mergeCells>
  <pageMargins left="0.69791666666666663" right="0.69791666666666663" top="0.75" bottom="0.75" header="0" footer="0"/>
  <pageSetup paperSize="0" blackAndWhite="1" useFirstPageNumber="1"/>
  <headerFooter>
    <oddHeader>&amp;L&amp;"Aptos"&amp;10&amp;K7FAA39 | DNB PUBLIC |&amp;1#_x000D_</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ADD8E6"/>
  </sheetPr>
  <dimension ref="A1:D28"/>
  <sheetViews>
    <sheetView zoomScale="103" workbookViewId="0">
      <selection activeCell="C4" sqref="C4"/>
    </sheetView>
  </sheetViews>
  <sheetFormatPr defaultColWidth="9.08984375" defaultRowHeight="12.75" customHeight="1" x14ac:dyDescent="0.25"/>
  <cols>
    <col min="1" max="1" width="9.08984375" style="54" customWidth="1"/>
    <col min="2" max="2" width="40.81640625" style="54" customWidth="1"/>
    <col min="3" max="3" width="15.54296875" style="54" customWidth="1"/>
    <col min="4" max="4" width="28.7265625" style="54" customWidth="1"/>
    <col min="5" max="5" width="9.08984375" style="1" customWidth="1"/>
    <col min="6" max="16384" width="9.08984375" style="1"/>
  </cols>
  <sheetData>
    <row r="1" spans="1:4" ht="15.75" customHeight="1" x14ac:dyDescent="0.35">
      <c r="A1" s="5" t="s">
        <v>421</v>
      </c>
      <c r="D1" s="4" t="s">
        <v>1766</v>
      </c>
    </row>
    <row r="2" spans="1:4" ht="15.75" customHeight="1" x14ac:dyDescent="0.35">
      <c r="A2" s="5"/>
      <c r="D2" s="253"/>
    </row>
    <row r="3" spans="1:4" ht="15.75" customHeight="1" x14ac:dyDescent="0.35">
      <c r="A3" s="5" t="s">
        <v>1</v>
      </c>
      <c r="D3" s="253"/>
    </row>
    <row r="4" spans="1:4" ht="15.75" customHeight="1" x14ac:dyDescent="0.35">
      <c r="A4" s="5" t="s">
        <v>3</v>
      </c>
      <c r="C4" s="776" t="s">
        <v>1767</v>
      </c>
      <c r="D4" s="935"/>
    </row>
    <row r="5" spans="1:4" ht="15.75" customHeight="1" x14ac:dyDescent="0.25">
      <c r="C5" s="776" t="s">
        <v>1768</v>
      </c>
      <c r="D5" s="935"/>
    </row>
    <row r="6" spans="1:4" ht="12.75" customHeight="1" x14ac:dyDescent="0.3">
      <c r="D6" s="7" t="s">
        <v>2</v>
      </c>
    </row>
    <row r="7" spans="1:4" ht="15.75" customHeight="1" x14ac:dyDescent="0.3">
      <c r="D7" s="7" t="s">
        <v>4</v>
      </c>
    </row>
    <row r="8" spans="1:4" ht="15.75" customHeight="1" x14ac:dyDescent="0.3">
      <c r="D8" s="7" t="s">
        <v>1739</v>
      </c>
    </row>
    <row r="9" spans="1:4" ht="15.75" customHeight="1" x14ac:dyDescent="0.3">
      <c r="C9" s="176" t="s">
        <v>6</v>
      </c>
      <c r="D9" s="487" t="str">
        <f>""</f>
        <v/>
      </c>
    </row>
    <row r="10" spans="1:4" ht="12.75" customHeight="1" x14ac:dyDescent="0.25">
      <c r="A10" s="13"/>
      <c r="B10" s="14"/>
      <c r="C10" s="934"/>
      <c r="D10" s="488" t="s">
        <v>1769</v>
      </c>
    </row>
    <row r="11" spans="1:4" ht="12.75" customHeight="1" x14ac:dyDescent="0.3">
      <c r="A11" s="489"/>
      <c r="B11" s="167" t="s">
        <v>1770</v>
      </c>
      <c r="C11" s="936"/>
      <c r="D11" s="57"/>
    </row>
    <row r="12" spans="1:4" ht="15" customHeight="1" x14ac:dyDescent="0.3">
      <c r="A12" s="490">
        <v>10</v>
      </c>
      <c r="B12" s="169" t="s">
        <v>1771</v>
      </c>
      <c r="C12" s="645"/>
      <c r="D12" s="24"/>
    </row>
    <row r="13" spans="1:4" ht="15" customHeight="1" x14ac:dyDescent="0.3">
      <c r="A13" s="490">
        <v>20</v>
      </c>
      <c r="B13" s="169" t="s">
        <v>1772</v>
      </c>
      <c r="C13" s="645"/>
      <c r="D13" s="24"/>
    </row>
    <row r="14" spans="1:4" ht="15" customHeight="1" x14ac:dyDescent="0.3">
      <c r="A14" s="490">
        <v>30</v>
      </c>
      <c r="B14" s="169" t="s">
        <v>1773</v>
      </c>
      <c r="C14" s="645"/>
      <c r="D14" s="24"/>
    </row>
    <row r="15" spans="1:4" ht="15" customHeight="1" x14ac:dyDescent="0.3">
      <c r="A15" s="490">
        <v>40</v>
      </c>
      <c r="B15" s="169" t="s">
        <v>1774</v>
      </c>
      <c r="C15" s="645"/>
      <c r="D15" s="24"/>
    </row>
    <row r="16" spans="1:4" ht="15" customHeight="1" x14ac:dyDescent="0.3">
      <c r="A16" s="490">
        <v>50</v>
      </c>
      <c r="B16" s="169" t="s">
        <v>1775</v>
      </c>
      <c r="C16" s="645"/>
      <c r="D16" s="24"/>
    </row>
    <row r="17" spans="1:4" ht="15" customHeight="1" x14ac:dyDescent="0.3">
      <c r="A17" s="490">
        <v>60</v>
      </c>
      <c r="B17" s="153" t="s">
        <v>1776</v>
      </c>
      <c r="C17" s="645"/>
      <c r="D17" s="90">
        <f>SUM(D12:D16)</f>
        <v>0</v>
      </c>
    </row>
    <row r="18" spans="1:4" ht="15" customHeight="1" x14ac:dyDescent="0.3">
      <c r="A18" s="490">
        <v>70</v>
      </c>
      <c r="B18" s="169" t="s">
        <v>1777</v>
      </c>
      <c r="C18" s="645"/>
      <c r="D18" s="24"/>
    </row>
    <row r="19" spans="1:4" ht="15" customHeight="1" x14ac:dyDescent="0.3">
      <c r="A19" s="490">
        <v>80</v>
      </c>
      <c r="B19" s="153" t="s">
        <v>1778</v>
      </c>
      <c r="C19" s="645"/>
      <c r="D19" s="90">
        <f>D17+D18</f>
        <v>0</v>
      </c>
    </row>
    <row r="20" spans="1:4" ht="12.75" customHeight="1" x14ac:dyDescent="0.3">
      <c r="A20" s="489"/>
      <c r="B20" s="167" t="s">
        <v>1779</v>
      </c>
      <c r="C20" s="645"/>
      <c r="D20" s="57"/>
    </row>
    <row r="21" spans="1:4" ht="15" customHeight="1" x14ac:dyDescent="0.3">
      <c r="A21" s="490">
        <v>90</v>
      </c>
      <c r="B21" s="169" t="s">
        <v>1771</v>
      </c>
      <c r="C21" s="645"/>
      <c r="D21" s="24"/>
    </row>
    <row r="22" spans="1:4" ht="15" customHeight="1" x14ac:dyDescent="0.3">
      <c r="A22" s="490">
        <v>100</v>
      </c>
      <c r="B22" s="169" t="s">
        <v>1772</v>
      </c>
      <c r="C22" s="645"/>
      <c r="D22" s="24"/>
    </row>
    <row r="23" spans="1:4" ht="15" customHeight="1" x14ac:dyDescent="0.3">
      <c r="A23" s="490">
        <v>110</v>
      </c>
      <c r="B23" s="169" t="s">
        <v>1773</v>
      </c>
      <c r="C23" s="645"/>
      <c r="D23" s="24"/>
    </row>
    <row r="24" spans="1:4" ht="15" customHeight="1" x14ac:dyDescent="0.3">
      <c r="A24" s="490">
        <v>120</v>
      </c>
      <c r="B24" s="169" t="s">
        <v>1780</v>
      </c>
      <c r="C24" s="645"/>
      <c r="D24" s="24"/>
    </row>
    <row r="25" spans="1:4" ht="15" customHeight="1" x14ac:dyDescent="0.3">
      <c r="A25" s="490">
        <v>130</v>
      </c>
      <c r="B25" s="169" t="s">
        <v>1781</v>
      </c>
      <c r="C25" s="645"/>
      <c r="D25" s="24"/>
    </row>
    <row r="26" spans="1:4" ht="15" customHeight="1" x14ac:dyDescent="0.3">
      <c r="A26" s="490">
        <v>140</v>
      </c>
      <c r="B26" s="153" t="s">
        <v>1776</v>
      </c>
      <c r="C26" s="645"/>
      <c r="D26" s="90">
        <f>SUM(D21:D25)</f>
        <v>0</v>
      </c>
    </row>
    <row r="27" spans="1:4" ht="15" customHeight="1" x14ac:dyDescent="0.3">
      <c r="A27" s="490">
        <v>150</v>
      </c>
      <c r="B27" s="169" t="s">
        <v>1777</v>
      </c>
      <c r="C27" s="645"/>
      <c r="D27" s="24"/>
    </row>
    <row r="28" spans="1:4" ht="15" customHeight="1" x14ac:dyDescent="0.3">
      <c r="A28" s="490">
        <v>160</v>
      </c>
      <c r="B28" s="153" t="s">
        <v>912</v>
      </c>
      <c r="C28" s="644"/>
      <c r="D28" s="90">
        <f>D26+D27</f>
        <v>0</v>
      </c>
    </row>
  </sheetData>
  <mergeCells count="3">
    <mergeCell ref="C4:D4"/>
    <mergeCell ref="C5:D5"/>
    <mergeCell ref="C10:C28"/>
  </mergeCells>
  <pageMargins left="0.69791666666666663" right="0.69791666666666663" top="0.75" bottom="0.75" header="0" footer="0"/>
  <pageSetup paperSize="0" scale="105" blackAndWhite="1" useFirstPageNumber="1"/>
  <headerFooter>
    <oddHeader>&amp;L&amp;"Aptos"&amp;10&amp;K7FAA39 | DNB PUBLIC |&amp;1#_x000D_</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ADD8E6"/>
  </sheetPr>
  <dimension ref="A1:D22"/>
  <sheetViews>
    <sheetView workbookViewId="0">
      <selection activeCell="D16" sqref="D16"/>
    </sheetView>
  </sheetViews>
  <sheetFormatPr defaultColWidth="9.08984375" defaultRowHeight="12.75" customHeight="1" x14ac:dyDescent="0.25"/>
  <cols>
    <col min="1" max="1" width="9.08984375" style="54" customWidth="1"/>
    <col min="2" max="2" width="36.81640625" style="54" customWidth="1"/>
    <col min="3" max="3" width="14.7265625" style="54" customWidth="1"/>
    <col min="4" max="4" width="25.26953125" style="54" customWidth="1"/>
    <col min="5" max="5" width="9.08984375" style="1" customWidth="1"/>
    <col min="6" max="16384" width="9.08984375" style="1"/>
  </cols>
  <sheetData>
    <row r="1" spans="1:4" ht="15.75" customHeight="1" x14ac:dyDescent="0.35">
      <c r="A1" s="5" t="s">
        <v>421</v>
      </c>
      <c r="D1" s="4" t="s">
        <v>1782</v>
      </c>
    </row>
    <row r="2" spans="1:4" ht="15.75" customHeight="1" x14ac:dyDescent="0.35">
      <c r="A2" s="5"/>
      <c r="D2" s="197"/>
    </row>
    <row r="3" spans="1:4" ht="15.75" customHeight="1" x14ac:dyDescent="0.35">
      <c r="A3" s="5" t="s">
        <v>1</v>
      </c>
      <c r="D3" s="197"/>
    </row>
    <row r="4" spans="1:4" ht="15.75" customHeight="1" x14ac:dyDescent="0.35">
      <c r="A4" s="5" t="s">
        <v>3</v>
      </c>
      <c r="D4" s="491" t="s">
        <v>1783</v>
      </c>
    </row>
    <row r="5" spans="1:4" ht="12.75" customHeight="1" x14ac:dyDescent="0.3">
      <c r="A5" s="197"/>
      <c r="D5" s="7" t="s">
        <v>2</v>
      </c>
    </row>
    <row r="6" spans="1:4" ht="15.75" customHeight="1" x14ac:dyDescent="0.3">
      <c r="D6" s="7" t="s">
        <v>4</v>
      </c>
    </row>
    <row r="7" spans="1:4" ht="18" customHeight="1" x14ac:dyDescent="0.3">
      <c r="D7" s="7" t="s">
        <v>1739</v>
      </c>
    </row>
    <row r="8" spans="1:4" ht="15.75" customHeight="1" x14ac:dyDescent="0.3">
      <c r="C8" s="176" t="s">
        <v>6</v>
      </c>
      <c r="D8" s="487" t="str">
        <f>""</f>
        <v/>
      </c>
    </row>
    <row r="9" spans="1:4" ht="22.5" customHeight="1" x14ac:dyDescent="0.25">
      <c r="A9" s="582"/>
      <c r="B9" s="934"/>
      <c r="C9" s="934"/>
      <c r="D9" s="860" t="s">
        <v>1769</v>
      </c>
    </row>
    <row r="10" spans="1:4" ht="12.75" customHeight="1" x14ac:dyDescent="0.25">
      <c r="A10" s="938"/>
      <c r="B10" s="938"/>
      <c r="C10" s="936"/>
      <c r="D10" s="939"/>
    </row>
    <row r="11" spans="1:4" ht="17.25" customHeight="1" x14ac:dyDescent="0.25">
      <c r="A11" s="57"/>
      <c r="B11" s="492" t="s">
        <v>1784</v>
      </c>
      <c r="C11" s="936"/>
      <c r="D11" s="57"/>
    </row>
    <row r="12" spans="1:4" ht="19.5" customHeight="1" x14ac:dyDescent="0.25">
      <c r="A12" s="493">
        <v>10</v>
      </c>
      <c r="B12" s="9" t="s">
        <v>1785</v>
      </c>
      <c r="C12" s="936"/>
      <c r="D12" s="24"/>
    </row>
    <row r="13" spans="1:4" ht="22.5" customHeight="1" x14ac:dyDescent="0.25">
      <c r="A13" s="57"/>
      <c r="B13" s="492" t="s">
        <v>1351</v>
      </c>
      <c r="C13" s="936"/>
      <c r="D13" s="57"/>
    </row>
    <row r="14" spans="1:4" ht="18" customHeight="1" x14ac:dyDescent="0.25">
      <c r="A14" s="493">
        <v>20</v>
      </c>
      <c r="B14" s="69" t="s">
        <v>1786</v>
      </c>
      <c r="C14" s="936"/>
      <c r="D14" s="24"/>
    </row>
    <row r="15" spans="1:4" ht="18" customHeight="1" x14ac:dyDescent="0.25">
      <c r="A15" s="493">
        <v>30</v>
      </c>
      <c r="B15" s="69" t="s">
        <v>1787</v>
      </c>
      <c r="C15" s="936"/>
      <c r="D15" s="24"/>
    </row>
    <row r="16" spans="1:4" ht="18" customHeight="1" x14ac:dyDescent="0.25">
      <c r="A16" s="494">
        <v>40</v>
      </c>
      <c r="B16" s="71" t="s">
        <v>255</v>
      </c>
      <c r="C16" s="936"/>
      <c r="D16" s="90">
        <f>D14+D15</f>
        <v>0</v>
      </c>
    </row>
    <row r="17" spans="1:4" ht="22.5" customHeight="1" x14ac:dyDescent="0.25">
      <c r="A17" s="57"/>
      <c r="B17" s="492" t="s">
        <v>1359</v>
      </c>
      <c r="C17" s="936"/>
      <c r="D17" s="57"/>
    </row>
    <row r="18" spans="1:4" ht="20.25" customHeight="1" x14ac:dyDescent="0.25">
      <c r="A18" s="494">
        <v>50</v>
      </c>
      <c r="B18" s="69" t="s">
        <v>1788</v>
      </c>
      <c r="C18" s="936"/>
      <c r="D18" s="24"/>
    </row>
    <row r="19" spans="1:4" ht="22.5" customHeight="1" x14ac:dyDescent="0.25">
      <c r="A19" s="57"/>
      <c r="B19" s="492" t="s">
        <v>1789</v>
      </c>
      <c r="C19" s="936"/>
      <c r="D19" s="57"/>
    </row>
    <row r="20" spans="1:4" ht="18.75" customHeight="1" x14ac:dyDescent="0.25">
      <c r="A20" s="494">
        <v>60</v>
      </c>
      <c r="B20" s="69" t="s">
        <v>1790</v>
      </c>
      <c r="C20" s="936"/>
      <c r="D20" s="24"/>
    </row>
    <row r="21" spans="1:4" ht="16.5" customHeight="1" x14ac:dyDescent="0.25">
      <c r="A21" s="494">
        <v>70</v>
      </c>
      <c r="B21" s="69" t="s">
        <v>1791</v>
      </c>
      <c r="C21" s="936"/>
      <c r="D21" s="24"/>
    </row>
    <row r="22" spans="1:4" ht="22.5" customHeight="1" x14ac:dyDescent="0.25">
      <c r="A22" s="494">
        <v>80</v>
      </c>
      <c r="B22" s="71" t="s">
        <v>1792</v>
      </c>
      <c r="C22" s="937"/>
      <c r="D22" s="90">
        <f>D12+D16+D18+D21</f>
        <v>0</v>
      </c>
    </row>
  </sheetData>
  <mergeCells count="4">
    <mergeCell ref="C9:C22"/>
    <mergeCell ref="A9:A10"/>
    <mergeCell ref="B9:B10"/>
    <mergeCell ref="D9:D10"/>
  </mergeCells>
  <pageMargins left="0.69791666666666663" right="0.69791666666666663" top="0.75" bottom="0.75" header="0.29166666666666669" footer="0.29166666666666669"/>
  <pageSetup orientation="portrait" useFirstPageNumber="1"/>
  <headerFooter>
    <oddHeader>&amp;L&amp;"Aptos"&amp;10&amp;K7FAA39 | DNB PUBLIC |&amp;1#_x000D_</oddHead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rgb="FFADD8E6"/>
  </sheetPr>
  <dimension ref="A1:I98"/>
  <sheetViews>
    <sheetView workbookViewId="0">
      <selection activeCell="B84" sqref="B84"/>
    </sheetView>
  </sheetViews>
  <sheetFormatPr defaultColWidth="7.81640625" defaultRowHeight="12.75" customHeight="1" x14ac:dyDescent="0.25"/>
  <cols>
    <col min="1" max="1" width="7.26953125" style="54" customWidth="1"/>
    <col min="2" max="2" width="67.26953125" style="54" customWidth="1"/>
    <col min="3" max="3" width="16.81640625" style="54" customWidth="1"/>
    <col min="4" max="4" width="15.7265625" style="54" customWidth="1"/>
    <col min="5" max="5" width="17" style="54" customWidth="1"/>
    <col min="6" max="6" width="16.7265625" style="54" customWidth="1"/>
    <col min="7" max="8" width="15.54296875" style="54" customWidth="1"/>
    <col min="9" max="9" width="14.26953125" style="54" customWidth="1"/>
    <col min="10" max="10" width="7.81640625" style="1" customWidth="1"/>
    <col min="11" max="16384" width="7.81640625" style="1"/>
  </cols>
  <sheetData>
    <row r="1" spans="1:9" ht="15.75" customHeight="1" x14ac:dyDescent="0.35">
      <c r="A1" s="5" t="s">
        <v>421</v>
      </c>
      <c r="I1" s="84" t="s">
        <v>1793</v>
      </c>
    </row>
    <row r="2" spans="1:9" ht="15.75" customHeight="1" x14ac:dyDescent="0.35">
      <c r="A2" s="5"/>
    </row>
    <row r="3" spans="1:9" ht="15.75" customHeight="1" x14ac:dyDescent="0.35">
      <c r="A3" s="5" t="s">
        <v>1</v>
      </c>
    </row>
    <row r="4" spans="1:9" ht="15.75" customHeight="1" x14ac:dyDescent="0.35">
      <c r="A4" s="495"/>
      <c r="I4" s="299" t="s">
        <v>1794</v>
      </c>
    </row>
    <row r="5" spans="1:9" ht="15.75" customHeight="1" x14ac:dyDescent="0.35">
      <c r="A5" s="5" t="s">
        <v>3</v>
      </c>
      <c r="I5" s="491" t="s">
        <v>1795</v>
      </c>
    </row>
    <row r="6" spans="1:9" ht="15.75" customHeight="1" x14ac:dyDescent="0.35">
      <c r="A6" s="214"/>
      <c r="I6" s="4" t="s">
        <v>1796</v>
      </c>
    </row>
    <row r="7" spans="1:9" ht="12.75" customHeight="1" x14ac:dyDescent="0.3">
      <c r="I7" s="7" t="s">
        <v>2</v>
      </c>
    </row>
    <row r="8" spans="1:9" ht="23.25" customHeight="1" x14ac:dyDescent="0.3">
      <c r="I8" s="7" t="s">
        <v>4</v>
      </c>
    </row>
    <row r="9" spans="1:9" ht="20.25" customHeight="1" x14ac:dyDescent="0.25">
      <c r="B9" s="54" t="s">
        <v>1797</v>
      </c>
      <c r="C9" s="560" t="s">
        <v>5</v>
      </c>
      <c r="D9" s="940"/>
      <c r="E9" s="941"/>
      <c r="F9" s="578"/>
      <c r="G9" s="619"/>
      <c r="H9" s="633"/>
      <c r="I9" s="627"/>
    </row>
    <row r="10" spans="1:9" ht="20.25" customHeight="1" x14ac:dyDescent="0.25">
      <c r="B10" s="54" t="s">
        <v>1797</v>
      </c>
      <c r="C10" s="560" t="s">
        <v>6</v>
      </c>
      <c r="D10" s="940"/>
      <c r="E10" s="941"/>
      <c r="F10" s="578" t="str">
        <f>""</f>
        <v/>
      </c>
      <c r="G10" s="619"/>
      <c r="H10" s="633"/>
      <c r="I10" s="627"/>
    </row>
    <row r="11" spans="1:9" ht="20.25" customHeight="1" x14ac:dyDescent="0.25">
      <c r="B11" s="496" t="s">
        <v>1797</v>
      </c>
      <c r="C11" s="560" t="s">
        <v>8</v>
      </c>
      <c r="D11" s="940"/>
      <c r="E11" s="941"/>
      <c r="F11" s="578"/>
      <c r="G11" s="619"/>
      <c r="H11" s="633"/>
      <c r="I11" s="627"/>
    </row>
    <row r="12" spans="1:9" ht="63" customHeight="1" x14ac:dyDescent="0.25">
      <c r="A12" s="71" t="s">
        <v>9</v>
      </c>
      <c r="B12" s="71"/>
      <c r="C12" s="305" t="s">
        <v>1798</v>
      </c>
      <c r="D12" s="305" t="s">
        <v>1799</v>
      </c>
      <c r="E12" s="305" t="s">
        <v>1800</v>
      </c>
      <c r="F12" s="305" t="s">
        <v>1801</v>
      </c>
      <c r="G12" s="305" t="s">
        <v>1802</v>
      </c>
      <c r="H12" s="305" t="s">
        <v>1803</v>
      </c>
      <c r="I12" s="305" t="s">
        <v>1804</v>
      </c>
    </row>
    <row r="13" spans="1:9" ht="17.25" customHeight="1" x14ac:dyDescent="0.25">
      <c r="A13" s="40" t="s">
        <v>43</v>
      </c>
      <c r="B13" s="463" t="s">
        <v>1805</v>
      </c>
      <c r="C13" s="57"/>
      <c r="D13" s="57"/>
      <c r="E13" s="57"/>
      <c r="F13" s="57"/>
      <c r="G13" s="57"/>
      <c r="H13" s="57"/>
      <c r="I13" s="57"/>
    </row>
    <row r="14" spans="1:9" ht="17.25" customHeight="1" x14ac:dyDescent="0.25">
      <c r="A14" s="40" t="s">
        <v>45</v>
      </c>
      <c r="B14" s="452" t="s">
        <v>433</v>
      </c>
      <c r="C14" s="19"/>
      <c r="D14" s="19"/>
      <c r="E14" s="19"/>
      <c r="F14" s="19"/>
      <c r="G14" s="19"/>
      <c r="H14" s="19"/>
      <c r="I14" s="19"/>
    </row>
    <row r="15" spans="1:9" ht="17.25" customHeight="1" x14ac:dyDescent="0.25">
      <c r="A15" s="41" t="s">
        <v>59</v>
      </c>
      <c r="B15" s="69" t="s">
        <v>1456</v>
      </c>
      <c r="C15" s="19"/>
      <c r="D15" s="19"/>
      <c r="E15" s="19"/>
      <c r="F15" s="19"/>
      <c r="G15" s="19"/>
      <c r="H15" s="19"/>
      <c r="I15" s="19"/>
    </row>
    <row r="16" spans="1:9" ht="17.25" customHeight="1" x14ac:dyDescent="0.25">
      <c r="A16" s="41" t="s">
        <v>61</v>
      </c>
      <c r="B16" s="69" t="s">
        <v>1806</v>
      </c>
      <c r="C16" s="24"/>
      <c r="D16" s="24"/>
      <c r="E16" s="24"/>
      <c r="F16" s="24"/>
      <c r="G16" s="24"/>
      <c r="H16" s="24"/>
      <c r="I16" s="28">
        <f>SUM(C16:H16)</f>
        <v>0</v>
      </c>
    </row>
    <row r="17" spans="1:9" ht="17.25" customHeight="1" x14ac:dyDescent="0.25">
      <c r="A17" s="41" t="s">
        <v>1807</v>
      </c>
      <c r="B17" s="69" t="s">
        <v>1808</v>
      </c>
      <c r="C17" s="24"/>
      <c r="D17" s="24"/>
      <c r="E17" s="24"/>
      <c r="F17" s="24"/>
      <c r="G17" s="24"/>
      <c r="H17" s="24"/>
      <c r="I17" s="28">
        <f>SUM(C17:H17)</f>
        <v>0</v>
      </c>
    </row>
    <row r="18" spans="1:9" ht="17.25" customHeight="1" x14ac:dyDescent="0.25">
      <c r="A18" s="40" t="s">
        <v>70</v>
      </c>
      <c r="B18" s="452" t="s">
        <v>71</v>
      </c>
      <c r="C18" s="123"/>
      <c r="D18" s="123"/>
      <c r="E18" s="123"/>
      <c r="F18" s="123"/>
      <c r="G18" s="123"/>
      <c r="H18" s="123"/>
      <c r="I18" s="123"/>
    </row>
    <row r="19" spans="1:9" ht="17.25" customHeight="1" x14ac:dyDescent="0.25">
      <c r="A19" s="41" t="s">
        <v>72</v>
      </c>
      <c r="B19" s="69" t="s">
        <v>1458</v>
      </c>
      <c r="C19" s="123"/>
      <c r="D19" s="123"/>
      <c r="E19" s="123"/>
      <c r="F19" s="123"/>
      <c r="G19" s="123"/>
      <c r="H19" s="123"/>
      <c r="I19" s="123"/>
    </row>
    <row r="20" spans="1:9" ht="17.25" customHeight="1" x14ac:dyDescent="0.25">
      <c r="A20" s="41" t="s">
        <v>74</v>
      </c>
      <c r="B20" s="69" t="s">
        <v>1806</v>
      </c>
      <c r="C20" s="24"/>
      <c r="D20" s="24"/>
      <c r="E20" s="24"/>
      <c r="F20" s="24"/>
      <c r="G20" s="24"/>
      <c r="H20" s="24"/>
      <c r="I20" s="28">
        <f>SUM(C20:H20)</f>
        <v>0</v>
      </c>
    </row>
    <row r="21" spans="1:9" ht="17.25" customHeight="1" x14ac:dyDescent="0.25">
      <c r="A21" s="41" t="s">
        <v>1809</v>
      </c>
      <c r="B21" s="69" t="s">
        <v>1808</v>
      </c>
      <c r="C21" s="24"/>
      <c r="D21" s="24"/>
      <c r="E21" s="24"/>
      <c r="F21" s="24"/>
      <c r="G21" s="24"/>
      <c r="H21" s="24"/>
      <c r="I21" s="28">
        <f>SUM(C21:H21)</f>
        <v>0</v>
      </c>
    </row>
    <row r="22" spans="1:9" ht="17.25" customHeight="1" x14ac:dyDescent="0.25">
      <c r="A22" s="41" t="s">
        <v>81</v>
      </c>
      <c r="B22" s="69" t="s">
        <v>1459</v>
      </c>
      <c r="C22" s="123"/>
      <c r="D22" s="123"/>
      <c r="E22" s="123"/>
      <c r="F22" s="123"/>
      <c r="G22" s="123"/>
      <c r="H22" s="123"/>
      <c r="I22" s="123"/>
    </row>
    <row r="23" spans="1:9" ht="17.25" customHeight="1" x14ac:dyDescent="0.25">
      <c r="A23" s="41" t="s">
        <v>83</v>
      </c>
      <c r="B23" s="69" t="s">
        <v>1806</v>
      </c>
      <c r="C23" s="24"/>
      <c r="D23" s="24"/>
      <c r="E23" s="24"/>
      <c r="F23" s="24"/>
      <c r="G23" s="24"/>
      <c r="H23" s="24"/>
      <c r="I23" s="28">
        <f>SUM(C23:H23)</f>
        <v>0</v>
      </c>
    </row>
    <row r="24" spans="1:9" ht="17.25" customHeight="1" x14ac:dyDescent="0.25">
      <c r="A24" s="41" t="s">
        <v>1810</v>
      </c>
      <c r="B24" s="69" t="s">
        <v>1808</v>
      </c>
      <c r="C24" s="24"/>
      <c r="D24" s="24"/>
      <c r="E24" s="24"/>
      <c r="F24" s="24"/>
      <c r="G24" s="24"/>
      <c r="H24" s="24"/>
      <c r="I24" s="28">
        <f>SUM(C24:H24)</f>
        <v>0</v>
      </c>
    </row>
    <row r="25" spans="1:9" ht="17.25" customHeight="1" x14ac:dyDescent="0.25">
      <c r="A25" s="40" t="s">
        <v>70</v>
      </c>
      <c r="B25" s="452" t="s">
        <v>1811</v>
      </c>
      <c r="C25" s="46">
        <f t="shared" ref="C25:H25" si="0">C20+C23</f>
        <v>0</v>
      </c>
      <c r="D25" s="28">
        <f t="shared" si="0"/>
        <v>0</v>
      </c>
      <c r="E25" s="28">
        <f t="shared" si="0"/>
        <v>0</v>
      </c>
      <c r="F25" s="28">
        <f t="shared" si="0"/>
        <v>0</v>
      </c>
      <c r="G25" s="28">
        <f t="shared" si="0"/>
        <v>0</v>
      </c>
      <c r="H25" s="28">
        <f t="shared" si="0"/>
        <v>0</v>
      </c>
      <c r="I25" s="28">
        <f>SUM(C25:H25)</f>
        <v>0</v>
      </c>
    </row>
    <row r="26" spans="1:9" ht="20.25" customHeight="1" x14ac:dyDescent="0.25">
      <c r="A26" s="40" t="s">
        <v>99</v>
      </c>
      <c r="B26" s="452" t="s">
        <v>1812</v>
      </c>
      <c r="C26" s="123"/>
      <c r="D26" s="57"/>
      <c r="E26" s="123"/>
      <c r="F26" s="123"/>
      <c r="G26" s="123"/>
      <c r="H26" s="123"/>
      <c r="I26" s="123"/>
    </row>
    <row r="27" spans="1:9" ht="15" customHeight="1" x14ac:dyDescent="0.25">
      <c r="A27" s="41" t="s">
        <v>1813</v>
      </c>
      <c r="B27" s="69" t="s">
        <v>1806</v>
      </c>
      <c r="C27" s="24"/>
      <c r="D27" s="24"/>
      <c r="E27" s="24"/>
      <c r="F27" s="24"/>
      <c r="G27" s="24"/>
      <c r="H27" s="24"/>
      <c r="I27" s="28">
        <f>SUM(C27:H27)</f>
        <v>0</v>
      </c>
    </row>
    <row r="28" spans="1:9" ht="17.25" customHeight="1" x14ac:dyDescent="0.25">
      <c r="A28" s="41" t="s">
        <v>1814</v>
      </c>
      <c r="B28" s="69" t="s">
        <v>1808</v>
      </c>
      <c r="C28" s="24"/>
      <c r="D28" s="24"/>
      <c r="E28" s="24"/>
      <c r="F28" s="24"/>
      <c r="G28" s="24"/>
      <c r="H28" s="24"/>
      <c r="I28" s="28">
        <f>SUM(C28:H28)</f>
        <v>0</v>
      </c>
    </row>
    <row r="29" spans="1:9" ht="17.25" customHeight="1" x14ac:dyDescent="0.25">
      <c r="A29" s="41" t="s">
        <v>119</v>
      </c>
      <c r="B29" s="69" t="s">
        <v>120</v>
      </c>
      <c r="C29" s="24"/>
      <c r="D29" s="24"/>
      <c r="E29" s="24"/>
      <c r="F29" s="24"/>
      <c r="G29" s="24"/>
      <c r="H29" s="24"/>
      <c r="I29" s="28">
        <f>SUM(C29:H29)</f>
        <v>0</v>
      </c>
    </row>
    <row r="30" spans="1:9" ht="15" customHeight="1" x14ac:dyDescent="0.25">
      <c r="A30" s="40" t="s">
        <v>43</v>
      </c>
      <c r="B30" s="463" t="s">
        <v>1815</v>
      </c>
      <c r="C30" s="46">
        <f t="shared" ref="C30:H30" si="1">C16+C20+C23+C27-C29</f>
        <v>0</v>
      </c>
      <c r="D30" s="28">
        <f t="shared" si="1"/>
        <v>0</v>
      </c>
      <c r="E30" s="28">
        <f t="shared" si="1"/>
        <v>0</v>
      </c>
      <c r="F30" s="28">
        <f t="shared" si="1"/>
        <v>0</v>
      </c>
      <c r="G30" s="28">
        <f t="shared" si="1"/>
        <v>0</v>
      </c>
      <c r="H30" s="28">
        <f t="shared" si="1"/>
        <v>0</v>
      </c>
      <c r="I30" s="28">
        <f>SUM(C30:H30)</f>
        <v>0</v>
      </c>
    </row>
    <row r="31" spans="1:9" ht="18.75" customHeight="1" x14ac:dyDescent="0.25">
      <c r="A31" s="35" t="s">
        <v>122</v>
      </c>
      <c r="B31" s="463" t="s">
        <v>1430</v>
      </c>
      <c r="C31" s="123"/>
      <c r="D31" s="123"/>
      <c r="E31" s="123"/>
      <c r="F31" s="123"/>
      <c r="G31" s="123"/>
      <c r="H31" s="123"/>
      <c r="I31" s="123"/>
    </row>
    <row r="32" spans="1:9" ht="18" customHeight="1" x14ac:dyDescent="0.25">
      <c r="A32" s="40" t="s">
        <v>124</v>
      </c>
      <c r="B32" s="452" t="s">
        <v>1816</v>
      </c>
      <c r="C32" s="123"/>
      <c r="D32" s="123"/>
      <c r="E32" s="123"/>
      <c r="F32" s="123"/>
      <c r="G32" s="123"/>
      <c r="H32" s="123"/>
      <c r="I32" s="123"/>
    </row>
    <row r="33" spans="1:9" ht="18.75" customHeight="1" x14ac:dyDescent="0.25">
      <c r="A33" s="41" t="s">
        <v>126</v>
      </c>
      <c r="B33" s="69" t="s">
        <v>1806</v>
      </c>
      <c r="C33" s="24"/>
      <c r="D33" s="24"/>
      <c r="E33" s="24"/>
      <c r="F33" s="24"/>
      <c r="G33" s="24"/>
      <c r="H33" s="24"/>
      <c r="I33" s="28">
        <f>SUM(C33:H33)</f>
        <v>0</v>
      </c>
    </row>
    <row r="34" spans="1:9" ht="18.75" customHeight="1" x14ac:dyDescent="0.25">
      <c r="A34" s="41" t="s">
        <v>1715</v>
      </c>
      <c r="B34" s="69" t="s">
        <v>1808</v>
      </c>
      <c r="C34" s="24"/>
      <c r="D34" s="24"/>
      <c r="E34" s="24"/>
      <c r="F34" s="24"/>
      <c r="G34" s="24"/>
      <c r="H34" s="24"/>
      <c r="I34" s="28">
        <f>SUM(C34:H34)</f>
        <v>0</v>
      </c>
    </row>
    <row r="35" spans="1:9" ht="18.75" customHeight="1" x14ac:dyDescent="0.25">
      <c r="A35" s="40" t="s">
        <v>136</v>
      </c>
      <c r="B35" s="452" t="s">
        <v>1817</v>
      </c>
      <c r="C35" s="123"/>
      <c r="D35" s="123"/>
      <c r="E35" s="123"/>
      <c r="F35" s="123"/>
      <c r="G35" s="123"/>
      <c r="H35" s="123"/>
      <c r="I35" s="123"/>
    </row>
    <row r="36" spans="1:9" ht="18.75" customHeight="1" x14ac:dyDescent="0.25">
      <c r="A36" s="41" t="s">
        <v>138</v>
      </c>
      <c r="B36" s="69" t="s">
        <v>1806</v>
      </c>
      <c r="C36" s="24"/>
      <c r="D36" s="24"/>
      <c r="E36" s="24"/>
      <c r="F36" s="24"/>
      <c r="G36" s="24"/>
      <c r="H36" s="24"/>
      <c r="I36" s="28">
        <f>SUM(C36:H36)</f>
        <v>0</v>
      </c>
    </row>
    <row r="37" spans="1:9" ht="18.75" customHeight="1" x14ac:dyDescent="0.25">
      <c r="A37" s="41" t="s">
        <v>1724</v>
      </c>
      <c r="B37" s="69" t="s">
        <v>1808</v>
      </c>
      <c r="C37" s="24"/>
      <c r="D37" s="24"/>
      <c r="E37" s="24"/>
      <c r="F37" s="24"/>
      <c r="G37" s="24"/>
      <c r="H37" s="24"/>
      <c r="I37" s="28">
        <f>SUM(C37:H37)</f>
        <v>0</v>
      </c>
    </row>
    <row r="38" spans="1:9" ht="63" customHeight="1" x14ac:dyDescent="0.25">
      <c r="A38" s="71" t="s">
        <v>1818</v>
      </c>
      <c r="B38" s="71"/>
      <c r="C38" s="305" t="s">
        <v>1798</v>
      </c>
      <c r="D38" s="305" t="s">
        <v>1799</v>
      </c>
      <c r="E38" s="305" t="s">
        <v>1800</v>
      </c>
      <c r="F38" s="305" t="s">
        <v>1801</v>
      </c>
      <c r="G38" s="305" t="s">
        <v>1802</v>
      </c>
      <c r="H38" s="305" t="s">
        <v>1803</v>
      </c>
      <c r="I38" s="305" t="s">
        <v>1804</v>
      </c>
    </row>
    <row r="39" spans="1:9" ht="17.25" customHeight="1" x14ac:dyDescent="0.25">
      <c r="A39" s="40" t="s">
        <v>146</v>
      </c>
      <c r="B39" s="452" t="s">
        <v>1819</v>
      </c>
      <c r="C39" s="123"/>
      <c r="D39" s="123"/>
      <c r="E39" s="123"/>
      <c r="F39" s="123"/>
      <c r="G39" s="123"/>
      <c r="H39" s="123"/>
      <c r="I39" s="123"/>
    </row>
    <row r="40" spans="1:9" ht="17.25" customHeight="1" x14ac:dyDescent="0.25">
      <c r="A40" s="41" t="s">
        <v>148</v>
      </c>
      <c r="B40" s="69" t="s">
        <v>1806</v>
      </c>
      <c r="C40" s="24"/>
      <c r="D40" s="24"/>
      <c r="E40" s="24"/>
      <c r="F40" s="24"/>
      <c r="G40" s="24"/>
      <c r="H40" s="24"/>
      <c r="I40" s="28">
        <f>SUM(C40:H40)</f>
        <v>0</v>
      </c>
    </row>
    <row r="41" spans="1:9" ht="17.25" customHeight="1" x14ac:dyDescent="0.25">
      <c r="A41" s="41" t="s">
        <v>1514</v>
      </c>
      <c r="B41" s="69" t="s">
        <v>1808</v>
      </c>
      <c r="C41" s="24"/>
      <c r="D41" s="24"/>
      <c r="E41" s="24"/>
      <c r="F41" s="24"/>
      <c r="G41" s="24"/>
      <c r="H41" s="24"/>
      <c r="I41" s="28">
        <f>SUM(C41:H41)</f>
        <v>0</v>
      </c>
    </row>
    <row r="42" spans="1:9" ht="17.25" customHeight="1" x14ac:dyDescent="0.25">
      <c r="A42" s="40" t="s">
        <v>156</v>
      </c>
      <c r="B42" s="452" t="s">
        <v>1820</v>
      </c>
      <c r="C42" s="123"/>
      <c r="D42" s="123"/>
      <c r="E42" s="123"/>
      <c r="F42" s="123"/>
      <c r="G42" s="123"/>
      <c r="H42" s="123"/>
      <c r="I42" s="123"/>
    </row>
    <row r="43" spans="1:9" ht="17.25" customHeight="1" x14ac:dyDescent="0.25">
      <c r="A43" s="41" t="s">
        <v>158</v>
      </c>
      <c r="B43" s="69" t="s">
        <v>1806</v>
      </c>
      <c r="C43" s="24"/>
      <c r="D43" s="24"/>
      <c r="E43" s="24"/>
      <c r="F43" s="24"/>
      <c r="G43" s="24"/>
      <c r="H43" s="24"/>
      <c r="I43" s="28">
        <f>SUM(C43:H43)</f>
        <v>0</v>
      </c>
    </row>
    <row r="44" spans="1:9" ht="17.25" customHeight="1" x14ac:dyDescent="0.25">
      <c r="A44" s="41" t="s">
        <v>1725</v>
      </c>
      <c r="B44" s="69" t="s">
        <v>1808</v>
      </c>
      <c r="C44" s="24"/>
      <c r="D44" s="24"/>
      <c r="E44" s="24"/>
      <c r="F44" s="24"/>
      <c r="G44" s="24"/>
      <c r="H44" s="24"/>
      <c r="I44" s="28">
        <f>SUM(C44:H44)</f>
        <v>0</v>
      </c>
    </row>
    <row r="45" spans="1:9" ht="17.25" customHeight="1" x14ac:dyDescent="0.25">
      <c r="A45" s="40" t="s">
        <v>166</v>
      </c>
      <c r="B45" s="452" t="s">
        <v>1821</v>
      </c>
      <c r="C45" s="123"/>
      <c r="D45" s="123"/>
      <c r="E45" s="123"/>
      <c r="F45" s="123"/>
      <c r="G45" s="123"/>
      <c r="H45" s="123"/>
      <c r="I45" s="123"/>
    </row>
    <row r="46" spans="1:9" ht="17.25" customHeight="1" x14ac:dyDescent="0.25">
      <c r="A46" s="41" t="s">
        <v>168</v>
      </c>
      <c r="B46" s="69" t="s">
        <v>1806</v>
      </c>
      <c r="C46" s="24"/>
      <c r="D46" s="24"/>
      <c r="E46" s="24"/>
      <c r="F46" s="24"/>
      <c r="G46" s="24"/>
      <c r="H46" s="24"/>
      <c r="I46" s="28">
        <f>SUM(C46:H46)</f>
        <v>0</v>
      </c>
    </row>
    <row r="47" spans="1:9" ht="17.25" customHeight="1" x14ac:dyDescent="0.25">
      <c r="A47" s="41" t="s">
        <v>1726</v>
      </c>
      <c r="B47" s="69" t="s">
        <v>1808</v>
      </c>
      <c r="C47" s="24"/>
      <c r="D47" s="24"/>
      <c r="E47" s="24"/>
      <c r="F47" s="24"/>
      <c r="G47" s="24"/>
      <c r="H47" s="24"/>
      <c r="I47" s="28">
        <f>SUM(C47:H47)</f>
        <v>0</v>
      </c>
    </row>
    <row r="48" spans="1:9" ht="20.25" customHeight="1" x14ac:dyDescent="0.25">
      <c r="A48" s="41" t="s">
        <v>176</v>
      </c>
      <c r="B48" s="69" t="s">
        <v>1822</v>
      </c>
      <c r="C48" s="24"/>
      <c r="D48" s="24"/>
      <c r="E48" s="24"/>
      <c r="F48" s="24"/>
      <c r="G48" s="24"/>
      <c r="H48" s="24"/>
      <c r="I48" s="28">
        <f>SUM(C48:H48)</f>
        <v>0</v>
      </c>
    </row>
    <row r="49" spans="1:9" ht="15" customHeight="1" x14ac:dyDescent="0.25">
      <c r="A49" s="40" t="s">
        <v>122</v>
      </c>
      <c r="B49" s="463" t="s">
        <v>1823</v>
      </c>
      <c r="C49" s="28">
        <f t="shared" ref="C49:H49" si="2">C33+C36+C40+C43+C46-C48</f>
        <v>0</v>
      </c>
      <c r="D49" s="28">
        <f t="shared" si="2"/>
        <v>0</v>
      </c>
      <c r="E49" s="28">
        <f t="shared" si="2"/>
        <v>0</v>
      </c>
      <c r="F49" s="28">
        <f t="shared" si="2"/>
        <v>0</v>
      </c>
      <c r="G49" s="28">
        <f t="shared" si="2"/>
        <v>0</v>
      </c>
      <c r="H49" s="28">
        <f t="shared" si="2"/>
        <v>0</v>
      </c>
      <c r="I49" s="28">
        <f>SUM(C49:H49)</f>
        <v>0</v>
      </c>
    </row>
    <row r="50" spans="1:9" ht="18.75" customHeight="1" x14ac:dyDescent="0.25">
      <c r="A50" s="40" t="s">
        <v>179</v>
      </c>
      <c r="B50" s="497" t="s">
        <v>1824</v>
      </c>
      <c r="C50" s="123"/>
      <c r="D50" s="123"/>
      <c r="E50" s="123"/>
      <c r="F50" s="123"/>
      <c r="G50" s="123"/>
      <c r="H50" s="123"/>
      <c r="I50" s="123"/>
    </row>
    <row r="51" spans="1:9" ht="18.75" customHeight="1" x14ac:dyDescent="0.25">
      <c r="A51" s="41" t="s">
        <v>1825</v>
      </c>
      <c r="B51" s="69" t="s">
        <v>1806</v>
      </c>
      <c r="C51" s="24"/>
      <c r="D51" s="24"/>
      <c r="E51" s="24"/>
      <c r="F51" s="24"/>
      <c r="G51" s="24"/>
      <c r="H51" s="24"/>
      <c r="I51" s="28">
        <f>SUM(C51:H51)</f>
        <v>0</v>
      </c>
    </row>
    <row r="52" spans="1:9" ht="18.75" customHeight="1" x14ac:dyDescent="0.25">
      <c r="A52" s="41" t="s">
        <v>1826</v>
      </c>
      <c r="B52" s="69" t="s">
        <v>1808</v>
      </c>
      <c r="C52" s="24"/>
      <c r="D52" s="24"/>
      <c r="E52" s="24"/>
      <c r="F52" s="24"/>
      <c r="G52" s="24"/>
      <c r="H52" s="24"/>
      <c r="I52" s="28">
        <f>SUM(C52:H52)</f>
        <v>0</v>
      </c>
    </row>
    <row r="53" spans="1:9" ht="18.75" customHeight="1" x14ac:dyDescent="0.25">
      <c r="A53" s="40" t="s">
        <v>213</v>
      </c>
      <c r="B53" s="463" t="s">
        <v>1827</v>
      </c>
      <c r="C53" s="123"/>
      <c r="D53" s="123"/>
      <c r="E53" s="123"/>
      <c r="F53" s="123"/>
      <c r="G53" s="123"/>
      <c r="H53" s="123"/>
      <c r="I53" s="123"/>
    </row>
    <row r="54" spans="1:9" ht="18.75" customHeight="1" x14ac:dyDescent="0.25">
      <c r="A54" s="41" t="s">
        <v>1828</v>
      </c>
      <c r="B54" s="69" t="s">
        <v>1806</v>
      </c>
      <c r="C54" s="24"/>
      <c r="D54" s="24"/>
      <c r="E54" s="24"/>
      <c r="F54" s="24"/>
      <c r="G54" s="24"/>
      <c r="H54" s="24"/>
      <c r="I54" s="28">
        <f>SUM(C54:H54)</f>
        <v>0</v>
      </c>
    </row>
    <row r="55" spans="1:9" ht="18.75" customHeight="1" x14ac:dyDescent="0.25">
      <c r="A55" s="41" t="s">
        <v>1829</v>
      </c>
      <c r="B55" s="69" t="s">
        <v>1808</v>
      </c>
      <c r="C55" s="24"/>
      <c r="D55" s="24"/>
      <c r="E55" s="24"/>
      <c r="F55" s="24"/>
      <c r="G55" s="24"/>
      <c r="H55" s="24"/>
      <c r="I55" s="28">
        <f>SUM(C55:H55)</f>
        <v>0</v>
      </c>
    </row>
    <row r="56" spans="1:9" ht="18.75" customHeight="1" x14ac:dyDescent="0.25">
      <c r="A56" s="41" t="s">
        <v>238</v>
      </c>
      <c r="B56" s="69" t="s">
        <v>120</v>
      </c>
      <c r="C56" s="24"/>
      <c r="D56" s="24"/>
      <c r="E56" s="24"/>
      <c r="F56" s="24"/>
      <c r="G56" s="24"/>
      <c r="H56" s="24"/>
      <c r="I56" s="28">
        <f>SUM(C56:H56)</f>
        <v>0</v>
      </c>
    </row>
    <row r="57" spans="1:9" ht="18.75" customHeight="1" x14ac:dyDescent="0.25">
      <c r="A57" s="40" t="s">
        <v>213</v>
      </c>
      <c r="B57" s="452" t="s">
        <v>1830</v>
      </c>
      <c r="C57" s="28">
        <f t="shared" ref="C57:H57" si="3">C54-C56</f>
        <v>0</v>
      </c>
      <c r="D57" s="28">
        <f t="shared" si="3"/>
        <v>0</v>
      </c>
      <c r="E57" s="28">
        <f t="shared" si="3"/>
        <v>0</v>
      </c>
      <c r="F57" s="28">
        <f t="shared" si="3"/>
        <v>0</v>
      </c>
      <c r="G57" s="28">
        <f t="shared" si="3"/>
        <v>0</v>
      </c>
      <c r="H57" s="28">
        <f t="shared" si="3"/>
        <v>0</v>
      </c>
      <c r="I57" s="28">
        <f>SUM(C57:H57)</f>
        <v>0</v>
      </c>
    </row>
    <row r="58" spans="1:9" ht="18.75" customHeight="1" x14ac:dyDescent="0.25">
      <c r="A58" s="35" t="s">
        <v>241</v>
      </c>
      <c r="B58" s="463" t="s">
        <v>1831</v>
      </c>
      <c r="C58" s="28">
        <f t="shared" ref="C58:H58" si="4">C30+C49+C51+C57</f>
        <v>0</v>
      </c>
      <c r="D58" s="28">
        <f t="shared" si="4"/>
        <v>0</v>
      </c>
      <c r="E58" s="28">
        <f t="shared" si="4"/>
        <v>0</v>
      </c>
      <c r="F58" s="28">
        <f t="shared" si="4"/>
        <v>0</v>
      </c>
      <c r="G58" s="28">
        <f t="shared" si="4"/>
        <v>0</v>
      </c>
      <c r="H58" s="28">
        <f t="shared" si="4"/>
        <v>0</v>
      </c>
      <c r="I58" s="28">
        <f>SUM(C58:H58)</f>
        <v>0</v>
      </c>
    </row>
    <row r="59" spans="1:9" ht="63" customHeight="1" x14ac:dyDescent="0.25">
      <c r="A59" s="71" t="s">
        <v>243</v>
      </c>
      <c r="B59" s="71"/>
      <c r="C59" s="305" t="s">
        <v>1798</v>
      </c>
      <c r="D59" s="305" t="s">
        <v>1799</v>
      </c>
      <c r="E59" s="305" t="s">
        <v>1800</v>
      </c>
      <c r="F59" s="305" t="s">
        <v>1801</v>
      </c>
      <c r="G59" s="305" t="s">
        <v>1802</v>
      </c>
      <c r="H59" s="305" t="s">
        <v>1803</v>
      </c>
      <c r="I59" s="305" t="s">
        <v>1804</v>
      </c>
    </row>
    <row r="60" spans="1:9" ht="15" customHeight="1" x14ac:dyDescent="0.25">
      <c r="A60" s="40" t="s">
        <v>244</v>
      </c>
      <c r="B60" s="463" t="s">
        <v>1832</v>
      </c>
      <c r="C60" s="123"/>
      <c r="D60" s="123"/>
      <c r="E60" s="123"/>
      <c r="F60" s="123"/>
      <c r="G60" s="123"/>
      <c r="H60" s="123"/>
      <c r="I60" s="123"/>
    </row>
    <row r="61" spans="1:9" ht="17.25" customHeight="1" x14ac:dyDescent="0.25">
      <c r="A61" s="41" t="s">
        <v>246</v>
      </c>
      <c r="B61" s="452" t="s">
        <v>1833</v>
      </c>
      <c r="C61" s="123"/>
      <c r="D61" s="123"/>
      <c r="E61" s="123"/>
      <c r="F61" s="123"/>
      <c r="G61" s="123"/>
      <c r="H61" s="123"/>
      <c r="I61" s="123"/>
    </row>
    <row r="62" spans="1:9" ht="17.25" customHeight="1" x14ac:dyDescent="0.25">
      <c r="A62" s="41" t="s">
        <v>248</v>
      </c>
      <c r="B62" s="69" t="s">
        <v>1806</v>
      </c>
      <c r="C62" s="24"/>
      <c r="D62" s="24"/>
      <c r="E62" s="24"/>
      <c r="F62" s="24"/>
      <c r="G62" s="24"/>
      <c r="H62" s="24"/>
      <c r="I62" s="28">
        <f>SUM(C62:H62)</f>
        <v>0</v>
      </c>
    </row>
    <row r="63" spans="1:9" ht="17.25" customHeight="1" x14ac:dyDescent="0.25">
      <c r="A63" s="41" t="s">
        <v>1834</v>
      </c>
      <c r="B63" s="69" t="s">
        <v>1808</v>
      </c>
      <c r="C63" s="24"/>
      <c r="D63" s="24"/>
      <c r="E63" s="24"/>
      <c r="F63" s="24"/>
      <c r="G63" s="24"/>
      <c r="H63" s="24"/>
      <c r="I63" s="28">
        <f>SUM(C63:H63)</f>
        <v>0</v>
      </c>
    </row>
    <row r="64" spans="1:9" ht="17.25" customHeight="1" x14ac:dyDescent="0.25">
      <c r="A64" s="41" t="s">
        <v>256</v>
      </c>
      <c r="B64" s="452" t="s">
        <v>257</v>
      </c>
      <c r="C64" s="123"/>
      <c r="D64" s="123"/>
      <c r="E64" s="123"/>
      <c r="F64" s="123"/>
      <c r="G64" s="123"/>
      <c r="H64" s="123"/>
      <c r="I64" s="123"/>
    </row>
    <row r="65" spans="1:9" ht="17.25" customHeight="1" x14ac:dyDescent="0.25">
      <c r="A65" s="41" t="s">
        <v>258</v>
      </c>
      <c r="B65" s="69" t="s">
        <v>1806</v>
      </c>
      <c r="C65" s="24"/>
      <c r="D65" s="24"/>
      <c r="E65" s="24"/>
      <c r="F65" s="24"/>
      <c r="G65" s="24"/>
      <c r="H65" s="24"/>
      <c r="I65" s="28">
        <f>SUM(C65:H65)</f>
        <v>0</v>
      </c>
    </row>
    <row r="66" spans="1:9" ht="17.25" customHeight="1" x14ac:dyDescent="0.25">
      <c r="A66" s="41" t="s">
        <v>1835</v>
      </c>
      <c r="B66" s="69" t="s">
        <v>1808</v>
      </c>
      <c r="C66" s="24"/>
      <c r="D66" s="24"/>
      <c r="E66" s="24"/>
      <c r="F66" s="24"/>
      <c r="G66" s="24"/>
      <c r="H66" s="24"/>
      <c r="I66" s="28">
        <f>SUM(C66:H66)</f>
        <v>0</v>
      </c>
    </row>
    <row r="67" spans="1:9" ht="17.25" customHeight="1" x14ac:dyDescent="0.25">
      <c r="A67" s="41" t="s">
        <v>266</v>
      </c>
      <c r="B67" s="452" t="s">
        <v>1429</v>
      </c>
      <c r="C67" s="123"/>
      <c r="D67" s="123"/>
      <c r="E67" s="123"/>
      <c r="F67" s="123"/>
      <c r="G67" s="123"/>
      <c r="H67" s="123"/>
      <c r="I67" s="123"/>
    </row>
    <row r="68" spans="1:9" ht="17.25" customHeight="1" x14ac:dyDescent="0.25">
      <c r="A68" s="41" t="s">
        <v>267</v>
      </c>
      <c r="B68" s="69" t="s">
        <v>1806</v>
      </c>
      <c r="C68" s="24"/>
      <c r="D68" s="24"/>
      <c r="E68" s="24"/>
      <c r="F68" s="24"/>
      <c r="G68" s="24"/>
      <c r="H68" s="24"/>
      <c r="I68" s="28">
        <f>SUM(C68:H68)</f>
        <v>0</v>
      </c>
    </row>
    <row r="69" spans="1:9" ht="17.25" customHeight="1" x14ac:dyDescent="0.25">
      <c r="A69" s="41" t="s">
        <v>1836</v>
      </c>
      <c r="B69" s="69" t="s">
        <v>1808</v>
      </c>
      <c r="C69" s="24"/>
      <c r="D69" s="24"/>
      <c r="E69" s="24"/>
      <c r="F69" s="24"/>
      <c r="G69" s="24"/>
      <c r="H69" s="24"/>
      <c r="I69" s="28">
        <f>SUM(C69:H69)</f>
        <v>0</v>
      </c>
    </row>
    <row r="70" spans="1:9" ht="17.25" customHeight="1" x14ac:dyDescent="0.25">
      <c r="A70" s="40" t="s">
        <v>244</v>
      </c>
      <c r="B70" s="463" t="s">
        <v>1837</v>
      </c>
      <c r="C70" s="28">
        <f t="shared" ref="C70:H70" si="5">C62+C65+C68</f>
        <v>0</v>
      </c>
      <c r="D70" s="28">
        <f t="shared" si="5"/>
        <v>0</v>
      </c>
      <c r="E70" s="28">
        <f t="shared" si="5"/>
        <v>0</v>
      </c>
      <c r="F70" s="28">
        <f t="shared" si="5"/>
        <v>0</v>
      </c>
      <c r="G70" s="28">
        <f t="shared" si="5"/>
        <v>0</v>
      </c>
      <c r="H70" s="28">
        <f t="shared" si="5"/>
        <v>0</v>
      </c>
      <c r="I70" s="28">
        <f>SUM(C70:H70)</f>
        <v>0</v>
      </c>
    </row>
    <row r="71" spans="1:9" ht="63" customHeight="1" x14ac:dyDescent="0.25">
      <c r="A71" s="71" t="s">
        <v>1838</v>
      </c>
      <c r="B71" s="71"/>
      <c r="C71" s="488" t="s">
        <v>1798</v>
      </c>
      <c r="D71" s="488" t="s">
        <v>1839</v>
      </c>
      <c r="E71" s="488" t="s">
        <v>1800</v>
      </c>
      <c r="F71" s="488" t="s">
        <v>1801</v>
      </c>
      <c r="G71" s="488" t="s">
        <v>1802</v>
      </c>
      <c r="H71" s="488" t="s">
        <v>1803</v>
      </c>
      <c r="I71" s="488" t="s">
        <v>1804</v>
      </c>
    </row>
    <row r="72" spans="1:9" ht="16.5" customHeight="1" x14ac:dyDescent="0.25">
      <c r="A72" s="40" t="s">
        <v>275</v>
      </c>
      <c r="B72" s="463" t="s">
        <v>1464</v>
      </c>
      <c r="C72" s="123"/>
      <c r="D72" s="123"/>
      <c r="E72" s="123"/>
      <c r="F72" s="123"/>
      <c r="G72" s="123"/>
      <c r="H72" s="123"/>
      <c r="I72" s="123"/>
    </row>
    <row r="73" spans="1:9" ht="16.5" customHeight="1" x14ac:dyDescent="0.25">
      <c r="A73" s="41" t="s">
        <v>277</v>
      </c>
      <c r="B73" s="452" t="s">
        <v>1840</v>
      </c>
      <c r="C73" s="123"/>
      <c r="D73" s="123"/>
      <c r="E73" s="123"/>
      <c r="F73" s="123"/>
      <c r="G73" s="123"/>
      <c r="H73" s="123"/>
      <c r="I73" s="123"/>
    </row>
    <row r="74" spans="1:9" ht="16.5" customHeight="1" x14ac:dyDescent="0.25">
      <c r="A74" s="41" t="s">
        <v>279</v>
      </c>
      <c r="B74" s="69" t="s">
        <v>1841</v>
      </c>
      <c r="C74" s="123"/>
      <c r="D74" s="123"/>
      <c r="E74" s="123"/>
      <c r="F74" s="123"/>
      <c r="G74" s="123"/>
      <c r="H74" s="123"/>
      <c r="I74" s="123"/>
    </row>
    <row r="75" spans="1:9" ht="16.5" customHeight="1" x14ac:dyDescent="0.25">
      <c r="A75" s="41" t="s">
        <v>1842</v>
      </c>
      <c r="B75" s="69" t="s">
        <v>1806</v>
      </c>
      <c r="C75" s="24"/>
      <c r="D75" s="24"/>
      <c r="E75" s="24"/>
      <c r="F75" s="24"/>
      <c r="G75" s="24"/>
      <c r="H75" s="24"/>
      <c r="I75" s="28">
        <f>SUM(C75:H75)</f>
        <v>0</v>
      </c>
    </row>
    <row r="76" spans="1:9" ht="16.5" customHeight="1" x14ac:dyDescent="0.25">
      <c r="A76" s="41" t="s">
        <v>1843</v>
      </c>
      <c r="B76" s="69" t="s">
        <v>1808</v>
      </c>
      <c r="C76" s="24"/>
      <c r="D76" s="24"/>
      <c r="E76" s="24"/>
      <c r="F76" s="24"/>
      <c r="G76" s="24"/>
      <c r="H76" s="24"/>
      <c r="I76" s="28">
        <f>SUM(C76:H76)</f>
        <v>0</v>
      </c>
    </row>
    <row r="77" spans="1:9" ht="16.5" customHeight="1" x14ac:dyDescent="0.25">
      <c r="A77" s="41" t="s">
        <v>280</v>
      </c>
      <c r="B77" s="69" t="s">
        <v>1844</v>
      </c>
      <c r="C77" s="123"/>
      <c r="D77" s="123"/>
      <c r="E77" s="123"/>
      <c r="F77" s="123"/>
      <c r="G77" s="123"/>
      <c r="H77" s="123"/>
      <c r="I77" s="123"/>
    </row>
    <row r="78" spans="1:9" ht="16.5" customHeight="1" x14ac:dyDescent="0.25">
      <c r="A78" s="41" t="s">
        <v>1845</v>
      </c>
      <c r="B78" s="69" t="s">
        <v>1806</v>
      </c>
      <c r="C78" s="24"/>
      <c r="D78" s="24"/>
      <c r="E78" s="24"/>
      <c r="F78" s="24"/>
      <c r="G78" s="24"/>
      <c r="H78" s="24"/>
      <c r="I78" s="28">
        <f>SUM(C78:H78)</f>
        <v>0</v>
      </c>
    </row>
    <row r="79" spans="1:9" ht="16.5" customHeight="1" x14ac:dyDescent="0.25">
      <c r="A79" s="41" t="s">
        <v>1846</v>
      </c>
      <c r="B79" s="69" t="s">
        <v>1808</v>
      </c>
      <c r="C79" s="24"/>
      <c r="D79" s="24"/>
      <c r="E79" s="24"/>
      <c r="F79" s="24"/>
      <c r="G79" s="24"/>
      <c r="H79" s="24"/>
      <c r="I79" s="28">
        <f>SUM(C79:H79)</f>
        <v>0</v>
      </c>
    </row>
    <row r="80" spans="1:9" ht="24.75" customHeight="1" x14ac:dyDescent="0.25">
      <c r="A80" s="41" t="s">
        <v>277</v>
      </c>
      <c r="B80" s="452" t="s">
        <v>1847</v>
      </c>
      <c r="C80" s="28">
        <f t="shared" ref="C80:H80" si="6">C75+C78</f>
        <v>0</v>
      </c>
      <c r="D80" s="28">
        <f t="shared" si="6"/>
        <v>0</v>
      </c>
      <c r="E80" s="28">
        <f t="shared" si="6"/>
        <v>0</v>
      </c>
      <c r="F80" s="28">
        <f t="shared" si="6"/>
        <v>0</v>
      </c>
      <c r="G80" s="28">
        <f t="shared" si="6"/>
        <v>0</v>
      </c>
      <c r="H80" s="28">
        <f t="shared" si="6"/>
        <v>0</v>
      </c>
      <c r="I80" s="28">
        <f>SUM(C80:H80)</f>
        <v>0</v>
      </c>
    </row>
    <row r="81" spans="1:9" ht="17.25" customHeight="1" x14ac:dyDescent="0.25">
      <c r="A81" s="41" t="s">
        <v>283</v>
      </c>
      <c r="B81" s="452" t="s">
        <v>284</v>
      </c>
      <c r="C81" s="123"/>
      <c r="D81" s="123"/>
      <c r="E81" s="123"/>
      <c r="F81" s="123"/>
      <c r="G81" s="123"/>
      <c r="H81" s="123"/>
      <c r="I81" s="123"/>
    </row>
    <row r="82" spans="1:9" ht="17.25" customHeight="1" x14ac:dyDescent="0.3">
      <c r="A82" s="41" t="s">
        <v>1848</v>
      </c>
      <c r="B82" s="169" t="s">
        <v>1806</v>
      </c>
      <c r="C82" s="24"/>
      <c r="D82" s="24"/>
      <c r="E82" s="24"/>
      <c r="F82" s="24"/>
      <c r="G82" s="24"/>
      <c r="H82" s="24"/>
      <c r="I82" s="28">
        <f>SUM(C82:H82)</f>
        <v>0</v>
      </c>
    </row>
    <row r="83" spans="1:9" ht="17.25" customHeight="1" x14ac:dyDescent="0.3">
      <c r="A83" s="41" t="s">
        <v>1849</v>
      </c>
      <c r="B83" s="169" t="s">
        <v>1808</v>
      </c>
      <c r="C83" s="24"/>
      <c r="D83" s="24"/>
      <c r="E83" s="24"/>
      <c r="F83" s="24"/>
      <c r="G83" s="24"/>
      <c r="H83" s="24"/>
      <c r="I83" s="28">
        <f>SUM(C83:H83)</f>
        <v>0</v>
      </c>
    </row>
    <row r="84" spans="1:9" ht="18" customHeight="1" x14ac:dyDescent="0.25">
      <c r="A84" s="40" t="s">
        <v>275</v>
      </c>
      <c r="B84" s="463" t="s">
        <v>1850</v>
      </c>
      <c r="C84" s="28">
        <f t="shared" ref="C84:H84" si="7">C80+C82</f>
        <v>0</v>
      </c>
      <c r="D84" s="28">
        <f t="shared" si="7"/>
        <v>0</v>
      </c>
      <c r="E84" s="28">
        <f t="shared" si="7"/>
        <v>0</v>
      </c>
      <c r="F84" s="28">
        <f t="shared" si="7"/>
        <v>0</v>
      </c>
      <c r="G84" s="28">
        <f t="shared" si="7"/>
        <v>0</v>
      </c>
      <c r="H84" s="28">
        <f t="shared" si="7"/>
        <v>0</v>
      </c>
      <c r="I84" s="28">
        <f>SUM(C84:H84)</f>
        <v>0</v>
      </c>
    </row>
    <row r="85" spans="1:9" ht="18" customHeight="1" x14ac:dyDescent="0.25">
      <c r="A85" s="40" t="s">
        <v>296</v>
      </c>
      <c r="B85" s="463" t="s">
        <v>1851</v>
      </c>
      <c r="C85" s="123"/>
      <c r="D85" s="123"/>
      <c r="E85" s="123"/>
      <c r="F85" s="123"/>
      <c r="G85" s="123"/>
      <c r="H85" s="123"/>
      <c r="I85" s="123"/>
    </row>
    <row r="86" spans="1:9" ht="18" customHeight="1" x14ac:dyDescent="0.25">
      <c r="A86" s="41" t="s">
        <v>1852</v>
      </c>
      <c r="B86" s="69" t="s">
        <v>1806</v>
      </c>
      <c r="C86" s="24"/>
      <c r="D86" s="24"/>
      <c r="E86" s="24"/>
      <c r="F86" s="24"/>
      <c r="G86" s="24"/>
      <c r="H86" s="24"/>
      <c r="I86" s="28">
        <f>SUM(C86:H86)</f>
        <v>0</v>
      </c>
    </row>
    <row r="87" spans="1:9" ht="18" customHeight="1" x14ac:dyDescent="0.25">
      <c r="A87" s="41" t="s">
        <v>1853</v>
      </c>
      <c r="B87" s="69" t="s">
        <v>1808</v>
      </c>
      <c r="C87" s="24"/>
      <c r="D87" s="24"/>
      <c r="E87" s="24"/>
      <c r="F87" s="24"/>
      <c r="G87" s="24"/>
      <c r="H87" s="24"/>
      <c r="I87" s="28">
        <f>SUM(C87:H87)</f>
        <v>0</v>
      </c>
    </row>
    <row r="88" spans="1:9" ht="21" customHeight="1" x14ac:dyDescent="0.25">
      <c r="A88" s="40" t="s">
        <v>313</v>
      </c>
      <c r="B88" s="497" t="s">
        <v>1854</v>
      </c>
      <c r="C88" s="123"/>
      <c r="D88" s="123"/>
      <c r="E88" s="123"/>
      <c r="F88" s="123"/>
      <c r="G88" s="123"/>
      <c r="H88" s="123"/>
      <c r="I88" s="123"/>
    </row>
    <row r="89" spans="1:9" ht="16.5" customHeight="1" x14ac:dyDescent="0.25">
      <c r="A89" s="41" t="s">
        <v>1855</v>
      </c>
      <c r="B89" s="69" t="s">
        <v>1806</v>
      </c>
      <c r="C89" s="24"/>
      <c r="D89" s="24"/>
      <c r="E89" s="24"/>
      <c r="F89" s="24"/>
      <c r="G89" s="24"/>
      <c r="H89" s="24"/>
      <c r="I89" s="28">
        <f>SUM(C89:H89)</f>
        <v>0</v>
      </c>
    </row>
    <row r="90" spans="1:9" ht="16.5" customHeight="1" x14ac:dyDescent="0.25">
      <c r="A90" s="41" t="s">
        <v>1856</v>
      </c>
      <c r="B90" s="69" t="s">
        <v>1808</v>
      </c>
      <c r="C90" s="24"/>
      <c r="D90" s="24"/>
      <c r="E90" s="24"/>
      <c r="F90" s="24"/>
      <c r="G90" s="24"/>
      <c r="H90" s="24"/>
      <c r="I90" s="28">
        <f>SUM(C90:H90)</f>
        <v>0</v>
      </c>
    </row>
    <row r="91" spans="1:9" ht="16.5" customHeight="1" x14ac:dyDescent="0.25">
      <c r="A91" s="40" t="s">
        <v>315</v>
      </c>
      <c r="B91" s="497" t="s">
        <v>1857</v>
      </c>
      <c r="C91" s="498"/>
      <c r="D91" s="498"/>
      <c r="E91" s="498"/>
      <c r="F91" s="498"/>
      <c r="G91" s="498"/>
      <c r="H91" s="498"/>
      <c r="I91" s="498"/>
    </row>
    <row r="92" spans="1:9" ht="16.5" customHeight="1" x14ac:dyDescent="0.25">
      <c r="A92" s="41" t="s">
        <v>1858</v>
      </c>
      <c r="B92" s="69" t="s">
        <v>1806</v>
      </c>
      <c r="C92" s="24"/>
      <c r="D92" s="24"/>
      <c r="E92" s="24"/>
      <c r="F92" s="24"/>
      <c r="G92" s="24"/>
      <c r="H92" s="24"/>
      <c r="I92" s="28">
        <f>SUM(C92:H92)</f>
        <v>0</v>
      </c>
    </row>
    <row r="93" spans="1:9" ht="16.5" customHeight="1" x14ac:dyDescent="0.25">
      <c r="A93" s="41" t="s">
        <v>1859</v>
      </c>
      <c r="B93" s="69" t="s">
        <v>1808</v>
      </c>
      <c r="C93" s="24"/>
      <c r="D93" s="24"/>
      <c r="E93" s="24"/>
      <c r="F93" s="24"/>
      <c r="G93" s="24"/>
      <c r="H93" s="24"/>
      <c r="I93" s="28">
        <f>SUM(C93:H93)</f>
        <v>0</v>
      </c>
    </row>
    <row r="94" spans="1:9" ht="22.5" customHeight="1" x14ac:dyDescent="0.25">
      <c r="A94" s="35" t="s">
        <v>353</v>
      </c>
      <c r="B94" s="463" t="s">
        <v>1860</v>
      </c>
      <c r="C94" s="28">
        <f t="shared" ref="C94:H94" si="8">C70+C84+C86+C89+C92</f>
        <v>0</v>
      </c>
      <c r="D94" s="28">
        <f t="shared" si="8"/>
        <v>0</v>
      </c>
      <c r="E94" s="28">
        <f t="shared" si="8"/>
        <v>0</v>
      </c>
      <c r="F94" s="28">
        <f t="shared" si="8"/>
        <v>0</v>
      </c>
      <c r="G94" s="28">
        <f t="shared" si="8"/>
        <v>0</v>
      </c>
      <c r="H94" s="28">
        <f t="shared" si="8"/>
        <v>0</v>
      </c>
      <c r="I94" s="28">
        <f>SUM(C94:H94)</f>
        <v>0</v>
      </c>
    </row>
    <row r="95" spans="1:9" ht="63" customHeight="1" x14ac:dyDescent="0.25">
      <c r="A95" s="71" t="s">
        <v>1861</v>
      </c>
      <c r="B95" s="71"/>
      <c r="C95" s="488" t="s">
        <v>1798</v>
      </c>
      <c r="D95" s="488" t="s">
        <v>1839</v>
      </c>
      <c r="E95" s="488" t="s">
        <v>1800</v>
      </c>
      <c r="F95" s="488" t="s">
        <v>1801</v>
      </c>
      <c r="G95" s="488" t="s">
        <v>1802</v>
      </c>
      <c r="H95" s="488" t="s">
        <v>1803</v>
      </c>
      <c r="I95" s="488" t="s">
        <v>1804</v>
      </c>
    </row>
    <row r="96" spans="1:9" ht="15" customHeight="1" x14ac:dyDescent="0.25">
      <c r="A96" s="148" t="s">
        <v>621</v>
      </c>
      <c r="B96" s="463" t="s">
        <v>622</v>
      </c>
      <c r="C96" s="123"/>
      <c r="D96" s="123"/>
      <c r="E96" s="123"/>
      <c r="F96" s="123"/>
      <c r="G96" s="123"/>
      <c r="H96" s="57"/>
      <c r="I96" s="123"/>
    </row>
    <row r="97" spans="1:9" ht="15" customHeight="1" x14ac:dyDescent="0.3">
      <c r="A97" s="69" t="s">
        <v>1862</v>
      </c>
      <c r="B97" s="169" t="s">
        <v>1806</v>
      </c>
      <c r="C97" s="24"/>
      <c r="D97" s="24"/>
      <c r="E97" s="24"/>
      <c r="F97" s="24"/>
      <c r="G97" s="24"/>
      <c r="H97" s="24"/>
      <c r="I97" s="28">
        <f>SUM(C97:H97)</f>
        <v>0</v>
      </c>
    </row>
    <row r="98" spans="1:9" ht="15" customHeight="1" x14ac:dyDescent="0.3">
      <c r="A98" s="69" t="s">
        <v>1863</v>
      </c>
      <c r="B98" s="169" t="s">
        <v>1808</v>
      </c>
      <c r="C98" s="24"/>
      <c r="D98" s="24"/>
      <c r="E98" s="24"/>
      <c r="F98" s="24"/>
      <c r="G98" s="24"/>
      <c r="H98" s="24"/>
      <c r="I98" s="28">
        <f>SUM(C98:H98)</f>
        <v>0</v>
      </c>
    </row>
  </sheetData>
  <mergeCells count="6">
    <mergeCell ref="F9:I9"/>
    <mergeCell ref="F10:I10"/>
    <mergeCell ref="F11:I11"/>
    <mergeCell ref="C9:E9"/>
    <mergeCell ref="C10:E10"/>
    <mergeCell ref="C11:E11"/>
  </mergeCells>
  <pageMargins left="0.27083333333333331" right="0.15625" top="0.36458333333333331" bottom="0.36458333333333331" header="0.29166666666666669" footer="0.29166666666666669"/>
  <pageSetup scale="90" orientation="portrait" useFirstPageNumber="1"/>
  <headerFooter>
    <oddHeader>&amp;L&amp;"Aptos"&amp;10&amp;K7FAA39 | DNB PUBLIC |&amp;1#_x000D_</oddHeader>
  </headerFooter>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G79"/>
  <sheetViews>
    <sheetView workbookViewId="0">
      <selection activeCell="G79" sqref="G79"/>
    </sheetView>
  </sheetViews>
  <sheetFormatPr defaultColWidth="9.08984375" defaultRowHeight="12.75" customHeight="1" x14ac:dyDescent="0.25"/>
  <cols>
    <col min="1" max="1" width="9.08984375" style="54" customWidth="1"/>
    <col min="2" max="2" width="42.81640625" style="54" customWidth="1"/>
    <col min="3" max="7" width="13.81640625" style="54" customWidth="1"/>
    <col min="8" max="8" width="9.08984375" style="1" customWidth="1"/>
    <col min="9" max="16384" width="9.08984375" style="1"/>
  </cols>
  <sheetData>
    <row r="1" spans="1:7" ht="18.75" customHeight="1" x14ac:dyDescent="0.35">
      <c r="A1" s="2" t="s">
        <v>421</v>
      </c>
      <c r="G1" s="84" t="s">
        <v>1864</v>
      </c>
    </row>
    <row r="2" spans="1:7" ht="15.75" customHeight="1" x14ac:dyDescent="0.3">
      <c r="A2" s="2"/>
      <c r="B2" s="3"/>
      <c r="F2" s="3"/>
      <c r="G2" s="7"/>
    </row>
    <row r="3" spans="1:7" ht="15.75" customHeight="1" x14ac:dyDescent="0.35">
      <c r="A3" s="5" t="s">
        <v>1</v>
      </c>
      <c r="C3" s="54" t="s">
        <v>728</v>
      </c>
      <c r="E3" s="3"/>
      <c r="F3" s="3"/>
      <c r="G3" s="4" t="s">
        <v>1865</v>
      </c>
    </row>
    <row r="4" spans="1:7" ht="15.75" customHeight="1" x14ac:dyDescent="0.35">
      <c r="A4" s="5" t="s">
        <v>1866</v>
      </c>
      <c r="E4" s="3"/>
      <c r="G4" s="67" t="s">
        <v>2</v>
      </c>
    </row>
    <row r="5" spans="1:7" ht="15.75" customHeight="1" x14ac:dyDescent="0.3">
      <c r="A5" s="8"/>
      <c r="E5" s="3"/>
      <c r="G5" s="7" t="s">
        <v>4</v>
      </c>
    </row>
    <row r="6" spans="1:7" ht="15.75" customHeight="1" x14ac:dyDescent="0.3">
      <c r="A6" s="3"/>
      <c r="E6" s="3"/>
      <c r="G6" s="7" t="s">
        <v>1867</v>
      </c>
    </row>
    <row r="7" spans="1:7" ht="15.75" customHeight="1" x14ac:dyDescent="0.3">
      <c r="C7" s="560" t="s">
        <v>5</v>
      </c>
      <c r="D7" s="593"/>
      <c r="E7" s="545"/>
      <c r="F7" s="942"/>
      <c r="G7" s="714"/>
    </row>
    <row r="8" spans="1:7" ht="15.75" customHeight="1" x14ac:dyDescent="0.25">
      <c r="B8" s="3"/>
      <c r="C8" s="560" t="s">
        <v>6</v>
      </c>
      <c r="D8" s="594"/>
      <c r="E8" s="545" t="str">
        <f>""</f>
        <v/>
      </c>
      <c r="F8" s="943"/>
      <c r="G8" s="627"/>
    </row>
    <row r="9" spans="1:7" ht="15.75" customHeight="1" x14ac:dyDescent="0.25">
      <c r="C9" s="560" t="s">
        <v>8</v>
      </c>
      <c r="D9" s="594"/>
      <c r="E9" s="545"/>
      <c r="F9" s="943"/>
      <c r="G9" s="627"/>
    </row>
    <row r="10" spans="1:7" ht="15" customHeight="1" x14ac:dyDescent="0.25">
      <c r="A10" s="13" t="s">
        <v>1868</v>
      </c>
      <c r="B10" s="123"/>
      <c r="C10" s="736" t="s">
        <v>10</v>
      </c>
      <c r="D10" s="627"/>
      <c r="E10" s="736" t="s">
        <v>619</v>
      </c>
      <c r="F10" s="627"/>
      <c r="G10" s="16" t="s">
        <v>12</v>
      </c>
    </row>
    <row r="11" spans="1:7" ht="15" customHeight="1" x14ac:dyDescent="0.25">
      <c r="A11" s="13"/>
      <c r="B11" s="123"/>
      <c r="C11" s="16" t="s">
        <v>15</v>
      </c>
      <c r="D11" s="16" t="s">
        <v>1426</v>
      </c>
      <c r="E11" s="16" t="s">
        <v>15</v>
      </c>
      <c r="F11" s="16" t="s">
        <v>1426</v>
      </c>
      <c r="G11" s="16" t="s">
        <v>17</v>
      </c>
    </row>
    <row r="12" spans="1:7" ht="15" customHeight="1" x14ac:dyDescent="0.25">
      <c r="A12" s="13"/>
      <c r="B12" s="123"/>
      <c r="C12" s="17" t="s">
        <v>20</v>
      </c>
      <c r="D12" s="17" t="s">
        <v>21</v>
      </c>
      <c r="E12" s="17" t="s">
        <v>22</v>
      </c>
      <c r="F12" s="17" t="s">
        <v>23</v>
      </c>
      <c r="G12" s="17" t="s">
        <v>24</v>
      </c>
    </row>
    <row r="13" spans="1:7" ht="16.5" customHeight="1" x14ac:dyDescent="0.25">
      <c r="A13" s="40" t="s">
        <v>1869</v>
      </c>
      <c r="B13" s="35" t="s">
        <v>1870</v>
      </c>
      <c r="C13" s="19"/>
      <c r="D13" s="19"/>
      <c r="E13" s="19"/>
      <c r="F13" s="19"/>
      <c r="G13" s="19"/>
    </row>
    <row r="14" spans="1:7" ht="16.5" customHeight="1" x14ac:dyDescent="0.25">
      <c r="A14" s="41" t="s">
        <v>1514</v>
      </c>
      <c r="B14" s="23" t="s">
        <v>1714</v>
      </c>
      <c r="C14" s="24"/>
      <c r="D14" s="24"/>
      <c r="E14" s="24"/>
      <c r="F14" s="24"/>
      <c r="G14" s="90">
        <f t="shared" ref="G14:G20" si="0">SUM(C14:F14)</f>
        <v>0</v>
      </c>
    </row>
    <row r="15" spans="1:7" ht="16.5" customHeight="1" x14ac:dyDescent="0.25">
      <c r="A15" s="41" t="s">
        <v>1517</v>
      </c>
      <c r="B15" s="23" t="s">
        <v>1718</v>
      </c>
      <c r="C15" s="24"/>
      <c r="D15" s="24"/>
      <c r="E15" s="24"/>
      <c r="F15" s="24"/>
      <c r="G15" s="90">
        <f t="shared" si="0"/>
        <v>0</v>
      </c>
    </row>
    <row r="16" spans="1:7" ht="16.5" customHeight="1" x14ac:dyDescent="0.25">
      <c r="A16" s="41" t="s">
        <v>1520</v>
      </c>
      <c r="B16" s="23" t="s">
        <v>1719</v>
      </c>
      <c r="C16" s="24"/>
      <c r="D16" s="24"/>
      <c r="E16" s="24"/>
      <c r="F16" s="24"/>
      <c r="G16" s="90">
        <f t="shared" si="0"/>
        <v>0</v>
      </c>
    </row>
    <row r="17" spans="1:7" ht="16.5" customHeight="1" x14ac:dyDescent="0.25">
      <c r="A17" s="41" t="s">
        <v>1523</v>
      </c>
      <c r="B17" s="23" t="s">
        <v>1720</v>
      </c>
      <c r="C17" s="24"/>
      <c r="D17" s="24"/>
      <c r="E17" s="24"/>
      <c r="F17" s="24"/>
      <c r="G17" s="90">
        <f t="shared" si="0"/>
        <v>0</v>
      </c>
    </row>
    <row r="18" spans="1:7" ht="16.5" customHeight="1" x14ac:dyDescent="0.25">
      <c r="A18" s="41" t="s">
        <v>1526</v>
      </c>
      <c r="B18" s="23" t="s">
        <v>1721</v>
      </c>
      <c r="C18" s="24"/>
      <c r="D18" s="24"/>
      <c r="E18" s="24"/>
      <c r="F18" s="24"/>
      <c r="G18" s="90">
        <f t="shared" si="0"/>
        <v>0</v>
      </c>
    </row>
    <row r="19" spans="1:7" ht="16.5" customHeight="1" x14ac:dyDescent="0.25">
      <c r="A19" s="41" t="s">
        <v>1529</v>
      </c>
      <c r="B19" s="23" t="s">
        <v>1722</v>
      </c>
      <c r="C19" s="24"/>
      <c r="D19" s="24"/>
      <c r="E19" s="24"/>
      <c r="F19" s="24"/>
      <c r="G19" s="90">
        <f t="shared" si="0"/>
        <v>0</v>
      </c>
    </row>
    <row r="20" spans="1:7" ht="16.5" customHeight="1" x14ac:dyDescent="0.25">
      <c r="A20" s="41" t="s">
        <v>1532</v>
      </c>
      <c r="B20" s="23" t="s">
        <v>1723</v>
      </c>
      <c r="C20" s="24"/>
      <c r="D20" s="24"/>
      <c r="E20" s="24"/>
      <c r="F20" s="24"/>
      <c r="G20" s="90">
        <f t="shared" si="0"/>
        <v>0</v>
      </c>
    </row>
    <row r="21" spans="1:7" ht="16.5" customHeight="1" x14ac:dyDescent="0.25">
      <c r="A21" s="41" t="s">
        <v>1869</v>
      </c>
      <c r="B21" s="38" t="s">
        <v>1871</v>
      </c>
      <c r="C21" s="90">
        <f>SUM(C14:C20)</f>
        <v>0</v>
      </c>
      <c r="D21" s="90">
        <f>SUM(D14:D20)</f>
        <v>0</v>
      </c>
      <c r="E21" s="90">
        <f>SUM(E14:E20)</f>
        <v>0</v>
      </c>
      <c r="F21" s="90">
        <f>SUM(F14:F20)</f>
        <v>0</v>
      </c>
      <c r="G21" s="90">
        <f>SUM(G14:G20)</f>
        <v>0</v>
      </c>
    </row>
    <row r="22" spans="1:7" ht="18" customHeight="1" x14ac:dyDescent="0.25"/>
    <row r="23" spans="1:7" ht="20.25" customHeight="1" x14ac:dyDescent="0.3">
      <c r="A23" s="3"/>
      <c r="C23" s="3"/>
      <c r="D23" s="3"/>
      <c r="E23" s="3"/>
      <c r="G23" s="7" t="s">
        <v>1872</v>
      </c>
    </row>
    <row r="24" spans="1:7" ht="15.75" customHeight="1" x14ac:dyDescent="0.25">
      <c r="C24" s="560" t="s">
        <v>5</v>
      </c>
      <c r="D24" s="593"/>
      <c r="E24" s="545"/>
      <c r="F24" s="553"/>
      <c r="G24" s="593"/>
    </row>
    <row r="25" spans="1:7" ht="15.75" customHeight="1" x14ac:dyDescent="0.25">
      <c r="B25" s="3"/>
      <c r="C25" s="560" t="s">
        <v>6</v>
      </c>
      <c r="D25" s="594"/>
      <c r="E25" s="545"/>
      <c r="F25" s="553"/>
      <c r="G25" s="649"/>
    </row>
    <row r="26" spans="1:7" ht="15.75" customHeight="1" x14ac:dyDescent="0.25">
      <c r="C26" s="560" t="s">
        <v>8</v>
      </c>
      <c r="D26" s="594"/>
      <c r="E26" s="545"/>
      <c r="F26" s="553"/>
      <c r="G26" s="649"/>
    </row>
    <row r="27" spans="1:7" ht="15" customHeight="1" x14ac:dyDescent="0.3">
      <c r="A27" s="13" t="s">
        <v>1873</v>
      </c>
      <c r="B27" s="123"/>
      <c r="C27" s="736" t="s">
        <v>10</v>
      </c>
      <c r="D27" s="627"/>
      <c r="E27" s="736" t="s">
        <v>619</v>
      </c>
      <c r="F27" s="627"/>
      <c r="G27" s="86" t="s">
        <v>12</v>
      </c>
    </row>
    <row r="28" spans="1:7" ht="15" customHeight="1" x14ac:dyDescent="0.25">
      <c r="A28" s="13"/>
      <c r="B28" s="123"/>
      <c r="C28" s="16" t="s">
        <v>15</v>
      </c>
      <c r="D28" s="16" t="s">
        <v>1426</v>
      </c>
      <c r="E28" s="16" t="s">
        <v>15</v>
      </c>
      <c r="F28" s="16" t="s">
        <v>1426</v>
      </c>
      <c r="G28" s="16" t="s">
        <v>17</v>
      </c>
    </row>
    <row r="29" spans="1:7" ht="15" customHeight="1" x14ac:dyDescent="0.25">
      <c r="A29" s="13"/>
      <c r="B29" s="123"/>
      <c r="C29" s="17" t="s">
        <v>20</v>
      </c>
      <c r="D29" s="17" t="s">
        <v>21</v>
      </c>
      <c r="E29" s="17" t="s">
        <v>22</v>
      </c>
      <c r="F29" s="17" t="s">
        <v>23</v>
      </c>
      <c r="G29" s="17" t="s">
        <v>24</v>
      </c>
    </row>
    <row r="30" spans="1:7" ht="15.75" customHeight="1" x14ac:dyDescent="0.25">
      <c r="A30" s="40" t="s">
        <v>1874</v>
      </c>
      <c r="B30" s="35" t="s">
        <v>1875</v>
      </c>
      <c r="C30" s="19"/>
      <c r="D30" s="19"/>
      <c r="E30" s="19"/>
      <c r="F30" s="19"/>
      <c r="G30" s="19"/>
    </row>
    <row r="31" spans="1:7" ht="15.75" customHeight="1" x14ac:dyDescent="0.25">
      <c r="A31" s="41" t="s">
        <v>1876</v>
      </c>
      <c r="B31" s="23" t="s">
        <v>1714</v>
      </c>
      <c r="C31" s="24"/>
      <c r="D31" s="24"/>
      <c r="E31" s="24"/>
      <c r="F31" s="24"/>
      <c r="G31" s="90">
        <f t="shared" ref="G31:G37" si="1">SUM(C31:F31)</f>
        <v>0</v>
      </c>
    </row>
    <row r="32" spans="1:7" ht="15.75" customHeight="1" x14ac:dyDescent="0.25">
      <c r="A32" s="41" t="s">
        <v>1877</v>
      </c>
      <c r="B32" s="23" t="s">
        <v>1718</v>
      </c>
      <c r="C32" s="24"/>
      <c r="D32" s="24"/>
      <c r="E32" s="24"/>
      <c r="F32" s="24"/>
      <c r="G32" s="90">
        <f t="shared" si="1"/>
        <v>0</v>
      </c>
    </row>
    <row r="33" spans="1:7" ht="15.75" customHeight="1" x14ac:dyDescent="0.25">
      <c r="A33" s="41" t="s">
        <v>1878</v>
      </c>
      <c r="B33" s="23" t="s">
        <v>1719</v>
      </c>
      <c r="C33" s="24"/>
      <c r="D33" s="24"/>
      <c r="E33" s="24"/>
      <c r="F33" s="24"/>
      <c r="G33" s="90">
        <f t="shared" si="1"/>
        <v>0</v>
      </c>
    </row>
    <row r="34" spans="1:7" ht="15.75" customHeight="1" x14ac:dyDescent="0.25">
      <c r="A34" s="41" t="s">
        <v>1879</v>
      </c>
      <c r="B34" s="23" t="s">
        <v>1720</v>
      </c>
      <c r="C34" s="24"/>
      <c r="D34" s="24"/>
      <c r="E34" s="24"/>
      <c r="F34" s="24"/>
      <c r="G34" s="90">
        <f t="shared" si="1"/>
        <v>0</v>
      </c>
    </row>
    <row r="35" spans="1:7" ht="15.75" customHeight="1" x14ac:dyDescent="0.25">
      <c r="A35" s="41" t="s">
        <v>1880</v>
      </c>
      <c r="B35" s="23" t="s">
        <v>1721</v>
      </c>
      <c r="C35" s="24"/>
      <c r="D35" s="24"/>
      <c r="E35" s="24"/>
      <c r="F35" s="24"/>
      <c r="G35" s="90">
        <f t="shared" si="1"/>
        <v>0</v>
      </c>
    </row>
    <row r="36" spans="1:7" ht="15.75" customHeight="1" x14ac:dyDescent="0.25">
      <c r="A36" s="41" t="s">
        <v>1881</v>
      </c>
      <c r="B36" s="23" t="s">
        <v>1722</v>
      </c>
      <c r="C36" s="24"/>
      <c r="D36" s="24"/>
      <c r="E36" s="24"/>
      <c r="F36" s="24"/>
      <c r="G36" s="90">
        <f t="shared" si="1"/>
        <v>0</v>
      </c>
    </row>
    <row r="37" spans="1:7" ht="15.75" customHeight="1" x14ac:dyDescent="0.25">
      <c r="A37" s="41" t="s">
        <v>1882</v>
      </c>
      <c r="B37" s="23" t="s">
        <v>1723</v>
      </c>
      <c r="C37" s="24"/>
      <c r="D37" s="24"/>
      <c r="E37" s="24"/>
      <c r="F37" s="24"/>
      <c r="G37" s="90">
        <f t="shared" si="1"/>
        <v>0</v>
      </c>
    </row>
    <row r="38" spans="1:7" ht="15.75" customHeight="1" x14ac:dyDescent="0.25">
      <c r="A38" s="41" t="s">
        <v>1874</v>
      </c>
      <c r="B38" s="38" t="s">
        <v>1883</v>
      </c>
      <c r="C38" s="90">
        <f>SUM(C31:C37)</f>
        <v>0</v>
      </c>
      <c r="D38" s="90">
        <f>SUM(D31:D37)</f>
        <v>0</v>
      </c>
      <c r="E38" s="90">
        <f>SUM(E31:E37)</f>
        <v>0</v>
      </c>
      <c r="F38" s="90">
        <f>SUM(F31:F37)</f>
        <v>0</v>
      </c>
      <c r="G38" s="90">
        <f>SUM(G31:G37)</f>
        <v>0</v>
      </c>
    </row>
    <row r="39" spans="1:7" ht="24.75" customHeight="1" x14ac:dyDescent="0.25"/>
    <row r="40" spans="1:7" ht="18.75" customHeight="1" x14ac:dyDescent="0.35">
      <c r="A40" s="2" t="s">
        <v>421</v>
      </c>
      <c r="G40" s="84" t="s">
        <v>1884</v>
      </c>
    </row>
    <row r="41" spans="1:7" ht="15.75" customHeight="1" x14ac:dyDescent="0.3">
      <c r="A41" s="2" t="s">
        <v>1885</v>
      </c>
      <c r="B41" s="3"/>
      <c r="F41" s="3"/>
      <c r="G41" s="7"/>
    </row>
    <row r="42" spans="1:7" ht="15.75" customHeight="1" x14ac:dyDescent="0.35">
      <c r="A42" s="5" t="s">
        <v>1</v>
      </c>
      <c r="C42" s="54" t="s">
        <v>728</v>
      </c>
      <c r="E42" s="3"/>
      <c r="F42" s="3"/>
      <c r="G42" s="4" t="s">
        <v>1865</v>
      </c>
    </row>
    <row r="43" spans="1:7" ht="15.75" customHeight="1" x14ac:dyDescent="0.35">
      <c r="A43" s="5" t="s">
        <v>1866</v>
      </c>
      <c r="E43" s="3"/>
      <c r="G43" s="67" t="s">
        <v>2</v>
      </c>
    </row>
    <row r="44" spans="1:7" ht="15.75" customHeight="1" x14ac:dyDescent="0.3">
      <c r="A44" s="55"/>
      <c r="E44" s="3"/>
      <c r="G44" s="7" t="s">
        <v>4</v>
      </c>
    </row>
    <row r="45" spans="1:7" ht="15.75" customHeight="1" x14ac:dyDescent="0.3">
      <c r="A45" s="3"/>
      <c r="C45" s="3"/>
      <c r="D45" s="3"/>
      <c r="E45" s="3"/>
      <c r="G45" s="7" t="s">
        <v>1886</v>
      </c>
    </row>
    <row r="46" spans="1:7" ht="15.75" customHeight="1" x14ac:dyDescent="0.25">
      <c r="C46" s="73" t="s">
        <v>5</v>
      </c>
      <c r="D46" s="10"/>
      <c r="E46" s="752"/>
      <c r="F46" s="628"/>
      <c r="G46" s="593"/>
    </row>
    <row r="47" spans="1:7" ht="15.75" customHeight="1" x14ac:dyDescent="0.25">
      <c r="B47" s="3"/>
      <c r="C47" s="73" t="s">
        <v>6</v>
      </c>
      <c r="D47" s="11"/>
      <c r="E47" s="752"/>
      <c r="F47" s="628"/>
      <c r="G47" s="627"/>
    </row>
    <row r="48" spans="1:7" ht="15.75" customHeight="1" x14ac:dyDescent="0.25">
      <c r="C48" s="73" t="s">
        <v>8</v>
      </c>
      <c r="D48" s="11"/>
      <c r="E48" s="752"/>
      <c r="F48" s="628"/>
      <c r="G48" s="627"/>
    </row>
    <row r="49" spans="1:7" ht="15" customHeight="1" x14ac:dyDescent="0.3">
      <c r="A49" s="13" t="s">
        <v>1887</v>
      </c>
      <c r="B49" s="123"/>
      <c r="C49" s="736" t="s">
        <v>10</v>
      </c>
      <c r="D49" s="627"/>
      <c r="E49" s="736" t="s">
        <v>619</v>
      </c>
      <c r="F49" s="627"/>
      <c r="G49" s="86" t="s">
        <v>12</v>
      </c>
    </row>
    <row r="50" spans="1:7" ht="15" customHeight="1" x14ac:dyDescent="0.25">
      <c r="A50" s="13"/>
      <c r="B50" s="123"/>
      <c r="C50" s="16" t="s">
        <v>15</v>
      </c>
      <c r="D50" s="16" t="s">
        <v>1426</v>
      </c>
      <c r="E50" s="16" t="s">
        <v>15</v>
      </c>
      <c r="F50" s="16" t="s">
        <v>1426</v>
      </c>
      <c r="G50" s="16" t="s">
        <v>17</v>
      </c>
    </row>
    <row r="51" spans="1:7" ht="15" customHeight="1" x14ac:dyDescent="0.25">
      <c r="A51" s="13"/>
      <c r="B51" s="123"/>
      <c r="C51" s="17" t="s">
        <v>20</v>
      </c>
      <c r="D51" s="17" t="s">
        <v>21</v>
      </c>
      <c r="E51" s="17" t="s">
        <v>22</v>
      </c>
      <c r="F51" s="17" t="s">
        <v>23</v>
      </c>
      <c r="G51" s="17" t="s">
        <v>24</v>
      </c>
    </row>
    <row r="52" spans="1:7" ht="16.5" customHeight="1" x14ac:dyDescent="0.25">
      <c r="A52" s="40" t="s">
        <v>1888</v>
      </c>
      <c r="B52" s="35" t="s">
        <v>1889</v>
      </c>
      <c r="C52" s="19"/>
      <c r="D52" s="19"/>
      <c r="E52" s="19"/>
      <c r="F52" s="19"/>
      <c r="G52" s="19"/>
    </row>
    <row r="53" spans="1:7" ht="16.5" customHeight="1" x14ac:dyDescent="0.25">
      <c r="A53" s="41" t="s">
        <v>1890</v>
      </c>
      <c r="B53" s="23" t="s">
        <v>1714</v>
      </c>
      <c r="C53" s="24"/>
      <c r="D53" s="24"/>
      <c r="E53" s="24"/>
      <c r="F53" s="24"/>
      <c r="G53" s="90">
        <f t="shared" ref="G53:G59" si="2">SUM(C53:F53)</f>
        <v>0</v>
      </c>
    </row>
    <row r="54" spans="1:7" ht="16.5" customHeight="1" x14ac:dyDescent="0.25">
      <c r="A54" s="41" t="s">
        <v>1891</v>
      </c>
      <c r="B54" s="23" t="s">
        <v>1718</v>
      </c>
      <c r="C54" s="24"/>
      <c r="D54" s="24"/>
      <c r="E54" s="24"/>
      <c r="F54" s="24"/>
      <c r="G54" s="90">
        <f t="shared" si="2"/>
        <v>0</v>
      </c>
    </row>
    <row r="55" spans="1:7" ht="16.5" customHeight="1" x14ac:dyDescent="0.25">
      <c r="A55" s="41" t="s">
        <v>1892</v>
      </c>
      <c r="B55" s="23" t="s">
        <v>1719</v>
      </c>
      <c r="C55" s="24"/>
      <c r="D55" s="24"/>
      <c r="E55" s="24"/>
      <c r="F55" s="24"/>
      <c r="G55" s="90">
        <f t="shared" si="2"/>
        <v>0</v>
      </c>
    </row>
    <row r="56" spans="1:7" ht="16.5" customHeight="1" x14ac:dyDescent="0.25">
      <c r="A56" s="41" t="s">
        <v>1893</v>
      </c>
      <c r="B56" s="23" t="s">
        <v>1720</v>
      </c>
      <c r="C56" s="24"/>
      <c r="D56" s="24"/>
      <c r="E56" s="24"/>
      <c r="F56" s="24"/>
      <c r="G56" s="90">
        <f t="shared" si="2"/>
        <v>0</v>
      </c>
    </row>
    <row r="57" spans="1:7" ht="16.5" customHeight="1" x14ac:dyDescent="0.25">
      <c r="A57" s="41" t="s">
        <v>1894</v>
      </c>
      <c r="B57" s="23" t="s">
        <v>1721</v>
      </c>
      <c r="C57" s="24"/>
      <c r="D57" s="24"/>
      <c r="E57" s="24"/>
      <c r="F57" s="24"/>
      <c r="G57" s="90">
        <f t="shared" si="2"/>
        <v>0</v>
      </c>
    </row>
    <row r="58" spans="1:7" ht="16.5" customHeight="1" x14ac:dyDescent="0.25">
      <c r="A58" s="41" t="s">
        <v>1895</v>
      </c>
      <c r="B58" s="23" t="s">
        <v>1722</v>
      </c>
      <c r="C58" s="24"/>
      <c r="D58" s="24"/>
      <c r="E58" s="24"/>
      <c r="F58" s="24"/>
      <c r="G58" s="90">
        <f t="shared" si="2"/>
        <v>0</v>
      </c>
    </row>
    <row r="59" spans="1:7" ht="16.5" customHeight="1" x14ac:dyDescent="0.25">
      <c r="A59" s="41" t="s">
        <v>1896</v>
      </c>
      <c r="B59" s="23" t="s">
        <v>1723</v>
      </c>
      <c r="C59" s="24"/>
      <c r="D59" s="24"/>
      <c r="E59" s="24"/>
      <c r="F59" s="24"/>
      <c r="G59" s="90">
        <f t="shared" si="2"/>
        <v>0</v>
      </c>
    </row>
    <row r="60" spans="1:7" ht="16.5" customHeight="1" x14ac:dyDescent="0.25">
      <c r="A60" s="41" t="s">
        <v>1888</v>
      </c>
      <c r="B60" s="38" t="s">
        <v>1897</v>
      </c>
      <c r="C60" s="90">
        <f>SUM(C53:C59)</f>
        <v>0</v>
      </c>
      <c r="D60" s="90">
        <f>SUM(D53:D59)</f>
        <v>0</v>
      </c>
      <c r="E60" s="90">
        <f>SUM(E53:E59)</f>
        <v>0</v>
      </c>
      <c r="F60" s="90">
        <f>SUM(F53:F59)</f>
        <v>0</v>
      </c>
      <c r="G60" s="90">
        <f>SUM(G53:G59)</f>
        <v>0</v>
      </c>
    </row>
    <row r="61" spans="1:7" ht="21.75" customHeight="1" x14ac:dyDescent="0.25"/>
    <row r="62" spans="1:7" ht="15.75" customHeight="1" x14ac:dyDescent="0.3">
      <c r="A62" s="3"/>
      <c r="C62" s="3"/>
      <c r="D62" s="3"/>
      <c r="E62" s="3"/>
      <c r="G62" s="7" t="s">
        <v>1898</v>
      </c>
    </row>
    <row r="63" spans="1:7" ht="15.75" customHeight="1" x14ac:dyDescent="0.25">
      <c r="C63" s="560" t="s">
        <v>5</v>
      </c>
      <c r="D63" s="593"/>
      <c r="E63" s="545"/>
      <c r="F63" s="579"/>
      <c r="G63" s="593"/>
    </row>
    <row r="64" spans="1:7" ht="15.75" customHeight="1" x14ac:dyDescent="0.25">
      <c r="B64" s="3"/>
      <c r="C64" s="560" t="s">
        <v>6</v>
      </c>
      <c r="D64" s="594"/>
      <c r="E64" s="545"/>
      <c r="F64" s="579"/>
      <c r="G64" s="649"/>
    </row>
    <row r="65" spans="1:7" ht="15.75" customHeight="1" x14ac:dyDescent="0.25">
      <c r="C65" s="560" t="s">
        <v>8</v>
      </c>
      <c r="D65" s="594"/>
      <c r="E65" s="545"/>
      <c r="F65" s="579"/>
      <c r="G65" s="649"/>
    </row>
    <row r="66" spans="1:7" ht="15" customHeight="1" x14ac:dyDescent="0.25">
      <c r="A66" s="13" t="s">
        <v>1899</v>
      </c>
      <c r="B66" s="31"/>
      <c r="C66" s="944" t="s">
        <v>10</v>
      </c>
      <c r="D66" s="945"/>
      <c r="E66" s="944" t="s">
        <v>619</v>
      </c>
      <c r="F66" s="843"/>
      <c r="G66" s="390" t="s">
        <v>12</v>
      </c>
    </row>
    <row r="67" spans="1:7" ht="15" customHeight="1" x14ac:dyDescent="0.25">
      <c r="A67" s="13"/>
      <c r="B67" s="31"/>
      <c r="C67" s="16" t="s">
        <v>15</v>
      </c>
      <c r="D67" s="16" t="s">
        <v>1426</v>
      </c>
      <c r="E67" s="16" t="s">
        <v>15</v>
      </c>
      <c r="F67" s="16" t="s">
        <v>1426</v>
      </c>
      <c r="G67" s="16" t="s">
        <v>17</v>
      </c>
    </row>
    <row r="68" spans="1:7" ht="15" customHeight="1" x14ac:dyDescent="0.25">
      <c r="A68" s="13"/>
      <c r="B68" s="123"/>
      <c r="C68" s="17" t="s">
        <v>20</v>
      </c>
      <c r="D68" s="17" t="s">
        <v>21</v>
      </c>
      <c r="E68" s="17" t="s">
        <v>22</v>
      </c>
      <c r="F68" s="17" t="s">
        <v>23</v>
      </c>
      <c r="G68" s="17" t="s">
        <v>24</v>
      </c>
    </row>
    <row r="69" spans="1:7" ht="15.75" customHeight="1" x14ac:dyDescent="0.25">
      <c r="A69" s="40" t="s">
        <v>1900</v>
      </c>
      <c r="B69" s="35" t="s">
        <v>1901</v>
      </c>
      <c r="C69" s="19"/>
      <c r="D69" s="19"/>
      <c r="E69" s="19"/>
      <c r="F69" s="19"/>
      <c r="G69" s="19"/>
    </row>
    <row r="70" spans="1:7" ht="15.75" customHeight="1" x14ac:dyDescent="0.25">
      <c r="A70" s="41" t="s">
        <v>1902</v>
      </c>
      <c r="B70" s="23" t="s">
        <v>1714</v>
      </c>
      <c r="C70" s="24"/>
      <c r="D70" s="24"/>
      <c r="E70" s="24"/>
      <c r="F70" s="24"/>
      <c r="G70" s="90">
        <f t="shared" ref="G70:G76" si="3">SUM(C70:F70)</f>
        <v>0</v>
      </c>
    </row>
    <row r="71" spans="1:7" ht="15.75" customHeight="1" x14ac:dyDescent="0.25">
      <c r="A71" s="41" t="s">
        <v>1903</v>
      </c>
      <c r="B71" s="23" t="s">
        <v>1718</v>
      </c>
      <c r="C71" s="24"/>
      <c r="D71" s="24"/>
      <c r="E71" s="24"/>
      <c r="F71" s="24"/>
      <c r="G71" s="90">
        <f t="shared" si="3"/>
        <v>0</v>
      </c>
    </row>
    <row r="72" spans="1:7" ht="15.75" customHeight="1" x14ac:dyDescent="0.25">
      <c r="A72" s="41" t="s">
        <v>1904</v>
      </c>
      <c r="B72" s="23" t="s">
        <v>1719</v>
      </c>
      <c r="C72" s="24"/>
      <c r="D72" s="24"/>
      <c r="E72" s="24"/>
      <c r="F72" s="24"/>
      <c r="G72" s="90">
        <f t="shared" si="3"/>
        <v>0</v>
      </c>
    </row>
    <row r="73" spans="1:7" ht="15.75" customHeight="1" x14ac:dyDescent="0.25">
      <c r="A73" s="41" t="s">
        <v>1905</v>
      </c>
      <c r="B73" s="23" t="s">
        <v>1720</v>
      </c>
      <c r="C73" s="24"/>
      <c r="D73" s="24"/>
      <c r="E73" s="24"/>
      <c r="F73" s="24"/>
      <c r="G73" s="90">
        <f t="shared" si="3"/>
        <v>0</v>
      </c>
    </row>
    <row r="74" spans="1:7" ht="15.75" customHeight="1" x14ac:dyDescent="0.25">
      <c r="A74" s="41" t="s">
        <v>1906</v>
      </c>
      <c r="B74" s="23" t="s">
        <v>1721</v>
      </c>
      <c r="C74" s="24"/>
      <c r="D74" s="24"/>
      <c r="E74" s="24"/>
      <c r="F74" s="24"/>
      <c r="G74" s="90">
        <f t="shared" si="3"/>
        <v>0</v>
      </c>
    </row>
    <row r="75" spans="1:7" ht="15.75" customHeight="1" x14ac:dyDescent="0.25">
      <c r="A75" s="41" t="s">
        <v>1907</v>
      </c>
      <c r="B75" s="23" t="s">
        <v>1722</v>
      </c>
      <c r="C75" s="24"/>
      <c r="D75" s="24"/>
      <c r="E75" s="24"/>
      <c r="F75" s="24"/>
      <c r="G75" s="90">
        <f t="shared" si="3"/>
        <v>0</v>
      </c>
    </row>
    <row r="76" spans="1:7" ht="15.75" customHeight="1" x14ac:dyDescent="0.25">
      <c r="A76" s="41" t="s">
        <v>1908</v>
      </c>
      <c r="B76" s="23" t="s">
        <v>1723</v>
      </c>
      <c r="C76" s="24"/>
      <c r="D76" s="24"/>
      <c r="E76" s="24"/>
      <c r="F76" s="24"/>
      <c r="G76" s="90">
        <f t="shared" si="3"/>
        <v>0</v>
      </c>
    </row>
    <row r="77" spans="1:7" ht="15.75" customHeight="1" x14ac:dyDescent="0.25">
      <c r="A77" s="41" t="s">
        <v>1900</v>
      </c>
      <c r="B77" s="38" t="s">
        <v>1909</v>
      </c>
      <c r="C77" s="90">
        <f>SUM(C70:C76)</f>
        <v>0</v>
      </c>
      <c r="D77" s="90">
        <f>SUM(D70:D76)</f>
        <v>0</v>
      </c>
      <c r="E77" s="90">
        <f>SUM(E70:E76)</f>
        <v>0</v>
      </c>
      <c r="F77" s="90">
        <f>SUM(F70:F76)</f>
        <v>0</v>
      </c>
      <c r="G77" s="90">
        <f>SUM(G70:G76)</f>
        <v>0</v>
      </c>
    </row>
    <row r="78" spans="1:7" ht="12.75" customHeight="1" x14ac:dyDescent="0.3">
      <c r="B78" s="214" t="s">
        <v>1910</v>
      </c>
      <c r="C78" s="227"/>
      <c r="G78" s="211"/>
    </row>
    <row r="79" spans="1:7" ht="12.75" customHeight="1" x14ac:dyDescent="0.3">
      <c r="B79" s="214" t="s">
        <v>1911</v>
      </c>
      <c r="C79" s="227"/>
      <c r="G79" s="90">
        <f>G77-G78</f>
        <v>0</v>
      </c>
    </row>
  </sheetData>
  <mergeCells count="29">
    <mergeCell ref="C66:D66"/>
    <mergeCell ref="E66:F66"/>
    <mergeCell ref="C49:D49"/>
    <mergeCell ref="E49:F49"/>
    <mergeCell ref="E63:G63"/>
    <mergeCell ref="E64:G64"/>
    <mergeCell ref="E65:G65"/>
    <mergeCell ref="C63:D63"/>
    <mergeCell ref="C64:D64"/>
    <mergeCell ref="C65:D65"/>
    <mergeCell ref="E46:G46"/>
    <mergeCell ref="E47:G47"/>
    <mergeCell ref="E48:G48"/>
    <mergeCell ref="C10:D10"/>
    <mergeCell ref="E10:F10"/>
    <mergeCell ref="C27:D27"/>
    <mergeCell ref="E27:F27"/>
    <mergeCell ref="C24:D24"/>
    <mergeCell ref="C25:D25"/>
    <mergeCell ref="C26:D26"/>
    <mergeCell ref="E24:G24"/>
    <mergeCell ref="E25:G25"/>
    <mergeCell ref="E26:G26"/>
    <mergeCell ref="C7:D7"/>
    <mergeCell ref="C8:D8"/>
    <mergeCell ref="C9:D9"/>
    <mergeCell ref="E7:G7"/>
    <mergeCell ref="E8:G8"/>
    <mergeCell ref="E9:G9"/>
  </mergeCells>
  <pageMargins left="0.33333333333333331" right="0.15625" top="0.35416666666666669" bottom="0.38541666666666669" header="0.29166666666666669" footer="0.29166666666666669"/>
  <pageSetup paperSize="9" orientation="portrait" useFirstPageNumber="1"/>
  <headerFooter>
    <oddHeader>&amp;L&amp;"Aptos"&amp;10&amp;K7FAA39 | DNB PUBLIC |&amp;1#_x000D_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ADD8E6"/>
  </sheetPr>
  <dimension ref="A1:F61"/>
  <sheetViews>
    <sheetView workbookViewId="0"/>
  </sheetViews>
  <sheetFormatPr defaultColWidth="9.08984375" defaultRowHeight="12.75" customHeight="1" x14ac:dyDescent="0.25"/>
  <cols>
    <col min="1" max="1" width="6.26953125" style="54" customWidth="1"/>
    <col min="2" max="2" width="10.81640625" style="54" customWidth="1"/>
    <col min="3" max="3" width="64" style="54" customWidth="1"/>
    <col min="4" max="4" width="15.81640625" style="54" customWidth="1"/>
    <col min="5" max="5" width="12.26953125" style="54" customWidth="1"/>
    <col min="6" max="6" width="34.453125" style="54" customWidth="1"/>
    <col min="7" max="7" width="9.08984375" style="1" customWidth="1"/>
    <col min="8" max="16384" width="9.08984375" style="1"/>
  </cols>
  <sheetData>
    <row r="1" spans="1:6" ht="15.75" customHeight="1" x14ac:dyDescent="0.35">
      <c r="A1" s="5" t="s">
        <v>421</v>
      </c>
      <c r="F1" s="84" t="s">
        <v>690</v>
      </c>
    </row>
    <row r="2" spans="1:6" ht="15.75" customHeight="1" x14ac:dyDescent="0.35">
      <c r="A2" s="5"/>
      <c r="C2" s="3"/>
    </row>
    <row r="3" spans="1:6" ht="15.75" customHeight="1" x14ac:dyDescent="0.35">
      <c r="A3" s="5" t="s">
        <v>1</v>
      </c>
      <c r="C3" s="3"/>
      <c r="D3" s="3"/>
      <c r="F3" s="4" t="s">
        <v>691</v>
      </c>
    </row>
    <row r="4" spans="1:6" ht="15.75" customHeight="1" x14ac:dyDescent="0.35">
      <c r="A4" s="5"/>
      <c r="B4" s="67"/>
      <c r="C4" s="67"/>
      <c r="D4" s="3"/>
      <c r="F4" s="7" t="s">
        <v>2</v>
      </c>
    </row>
    <row r="5" spans="1:6" ht="15.75" customHeight="1" x14ac:dyDescent="0.35">
      <c r="A5" s="5" t="s">
        <v>3</v>
      </c>
      <c r="B5" s="67"/>
      <c r="C5" s="67"/>
      <c r="D5" s="3"/>
      <c r="F5" s="7" t="s">
        <v>692</v>
      </c>
    </row>
    <row r="6" spans="1:6" ht="18.75" customHeight="1" x14ac:dyDescent="0.25">
      <c r="A6" s="8"/>
      <c r="B6" s="3"/>
      <c r="D6" s="560" t="s">
        <v>5</v>
      </c>
      <c r="E6" s="561"/>
      <c r="F6" s="97"/>
    </row>
    <row r="7" spans="1:6" ht="18.75" customHeight="1" x14ac:dyDescent="0.25">
      <c r="D7" s="560" t="s">
        <v>6</v>
      </c>
      <c r="E7" s="546"/>
      <c r="F7" s="22" t="str">
        <f>""</f>
        <v/>
      </c>
    </row>
    <row r="8" spans="1:6" ht="18.75" customHeight="1" x14ac:dyDescent="0.25">
      <c r="D8" s="560" t="s">
        <v>8</v>
      </c>
      <c r="E8" s="546"/>
      <c r="F8" s="22"/>
    </row>
    <row r="9" spans="1:6" ht="32.25" customHeight="1" x14ac:dyDescent="0.25">
      <c r="A9" s="562" t="s">
        <v>678</v>
      </c>
      <c r="B9" s="565" t="s">
        <v>693</v>
      </c>
      <c r="C9" s="557" t="s">
        <v>691</v>
      </c>
      <c r="D9" s="72" t="s">
        <v>694</v>
      </c>
      <c r="E9" s="72" t="s">
        <v>695</v>
      </c>
      <c r="F9" s="72" t="s">
        <v>696</v>
      </c>
    </row>
    <row r="10" spans="1:6" ht="16.5" customHeight="1" x14ac:dyDescent="0.25">
      <c r="A10" s="563"/>
      <c r="B10" s="566"/>
      <c r="C10" s="558"/>
      <c r="D10" s="567">
        <v>1</v>
      </c>
      <c r="E10" s="567">
        <v>2</v>
      </c>
      <c r="F10" s="98">
        <v>3</v>
      </c>
    </row>
    <row r="11" spans="1:6" ht="12" customHeight="1" x14ac:dyDescent="0.25">
      <c r="A11" s="564"/>
      <c r="B11" s="564"/>
      <c r="C11" s="559"/>
      <c r="D11" s="564"/>
      <c r="E11" s="564"/>
      <c r="F11" s="99" t="s">
        <v>697</v>
      </c>
    </row>
    <row r="12" spans="1:6" ht="18.75" customHeight="1" x14ac:dyDescent="0.25">
      <c r="A12" s="100"/>
      <c r="B12" s="101"/>
      <c r="C12" s="102" t="s">
        <v>698</v>
      </c>
      <c r="D12" s="103"/>
      <c r="E12" s="89"/>
      <c r="F12" s="103"/>
    </row>
    <row r="13" spans="1:6" ht="17.25" customHeight="1" x14ac:dyDescent="0.25">
      <c r="A13" s="88">
        <v>10</v>
      </c>
      <c r="B13" s="104">
        <v>3101</v>
      </c>
      <c r="C13" s="69" t="s">
        <v>360</v>
      </c>
      <c r="D13" s="25">
        <f>'Balance sheet'!H263</f>
        <v>0</v>
      </c>
      <c r="E13" s="105">
        <v>1</v>
      </c>
      <c r="F13" s="25">
        <f>D13*E13</f>
        <v>0</v>
      </c>
    </row>
    <row r="14" spans="1:6" ht="17.25" customHeight="1" x14ac:dyDescent="0.25">
      <c r="A14" s="88">
        <v>20</v>
      </c>
      <c r="B14" s="104">
        <v>3102</v>
      </c>
      <c r="C14" s="69" t="s">
        <v>362</v>
      </c>
      <c r="D14" s="25">
        <f>'Balance sheet'!H264</f>
        <v>0</v>
      </c>
      <c r="E14" s="105">
        <v>1</v>
      </c>
      <c r="F14" s="25">
        <f>+D14*E14</f>
        <v>0</v>
      </c>
    </row>
    <row r="15" spans="1:6" ht="17.25" customHeight="1" x14ac:dyDescent="0.25">
      <c r="A15" s="88">
        <v>30</v>
      </c>
      <c r="B15" s="104">
        <v>3104</v>
      </c>
      <c r="C15" s="69" t="s">
        <v>699</v>
      </c>
      <c r="D15" s="25">
        <f>'Balance sheet'!H288</f>
        <v>0</v>
      </c>
      <c r="E15" s="105">
        <v>1</v>
      </c>
      <c r="F15" s="25">
        <f>+D15*E15</f>
        <v>0</v>
      </c>
    </row>
    <row r="16" spans="1:6" ht="17.25" customHeight="1" x14ac:dyDescent="0.25">
      <c r="A16" s="88">
        <v>40</v>
      </c>
      <c r="B16" s="104">
        <v>3105</v>
      </c>
      <c r="C16" s="69" t="s">
        <v>406</v>
      </c>
      <c r="D16" s="25">
        <f>'Balance sheet'!H293</f>
        <v>0</v>
      </c>
      <c r="E16" s="105">
        <v>1</v>
      </c>
      <c r="F16" s="25">
        <f>+D16*E16</f>
        <v>0</v>
      </c>
    </row>
    <row r="17" spans="1:6" ht="17.25" customHeight="1" x14ac:dyDescent="0.25">
      <c r="A17" s="88">
        <v>50</v>
      </c>
      <c r="B17" s="104">
        <v>32</v>
      </c>
      <c r="C17" s="69" t="s">
        <v>700</v>
      </c>
      <c r="D17" s="25">
        <f>'Balance sheet'!H295</f>
        <v>0</v>
      </c>
      <c r="E17" s="105">
        <v>1</v>
      </c>
      <c r="F17" s="25">
        <f>+D17*E17</f>
        <v>0</v>
      </c>
    </row>
    <row r="18" spans="1:6" ht="18.75" customHeight="1" x14ac:dyDescent="0.25">
      <c r="A18" s="88">
        <v>60</v>
      </c>
      <c r="B18" s="41"/>
      <c r="C18" s="102" t="s">
        <v>701</v>
      </c>
      <c r="D18" s="89"/>
      <c r="E18" s="106"/>
      <c r="F18" s="28">
        <f>SUM(F13:F17)</f>
        <v>0</v>
      </c>
    </row>
    <row r="19" spans="1:6" ht="18.75" customHeight="1" x14ac:dyDescent="0.25">
      <c r="A19" s="107"/>
      <c r="B19" s="41"/>
      <c r="C19" s="108" t="s">
        <v>702</v>
      </c>
      <c r="D19" s="103"/>
      <c r="E19" s="106"/>
      <c r="F19" s="103"/>
    </row>
    <row r="20" spans="1:6" ht="18.75" customHeight="1" x14ac:dyDescent="0.25">
      <c r="A20" s="107"/>
      <c r="B20" s="41"/>
      <c r="C20" s="9" t="s">
        <v>703</v>
      </c>
      <c r="D20" s="103"/>
      <c r="E20" s="106"/>
      <c r="F20" s="103"/>
    </row>
    <row r="21" spans="1:6" ht="18.75" customHeight="1" x14ac:dyDescent="0.25">
      <c r="A21" s="88">
        <v>70</v>
      </c>
      <c r="B21" s="41" t="s">
        <v>217</v>
      </c>
      <c r="C21" s="69" t="s">
        <v>704</v>
      </c>
      <c r="D21" s="25">
        <f>'Balance sheet'!H160</f>
        <v>0</v>
      </c>
      <c r="E21" s="105">
        <v>1</v>
      </c>
      <c r="F21" s="25">
        <f t="shared" ref="F21:F26" si="0">+D21*E21</f>
        <v>0</v>
      </c>
    </row>
    <row r="22" spans="1:6" ht="18.75" customHeight="1" x14ac:dyDescent="0.25">
      <c r="A22" s="88">
        <v>80</v>
      </c>
      <c r="B22" s="41" t="s">
        <v>223</v>
      </c>
      <c r="C22" s="69" t="s">
        <v>705</v>
      </c>
      <c r="D22" s="25">
        <f>'Balance sheet'!H163</f>
        <v>0</v>
      </c>
      <c r="E22" s="105">
        <v>1</v>
      </c>
      <c r="F22" s="25">
        <f t="shared" si="0"/>
        <v>0</v>
      </c>
    </row>
    <row r="23" spans="1:6" ht="18.75" customHeight="1" x14ac:dyDescent="0.25">
      <c r="A23" s="88">
        <v>90</v>
      </c>
      <c r="B23" s="41"/>
      <c r="C23" s="77" t="s">
        <v>706</v>
      </c>
      <c r="D23" s="46">
        <f>IF('Balance sheet'!H168-('Balance sheet'!H243)&lt;0,0,'Balance sheet'!H168-'Balance sheet'!H243)</f>
        <v>0</v>
      </c>
      <c r="E23" s="105">
        <v>1</v>
      </c>
      <c r="F23" s="25">
        <f t="shared" si="0"/>
        <v>0</v>
      </c>
    </row>
    <row r="24" spans="1:6" ht="18.75" customHeight="1" x14ac:dyDescent="0.25">
      <c r="A24" s="88">
        <v>100</v>
      </c>
      <c r="B24" s="41" t="s">
        <v>540</v>
      </c>
      <c r="C24" s="79" t="s">
        <v>707</v>
      </c>
      <c r="D24" s="25">
        <f>'P&amp;L'!F95</f>
        <v>0</v>
      </c>
      <c r="E24" s="105">
        <v>1</v>
      </c>
      <c r="F24" s="25">
        <f t="shared" si="0"/>
        <v>0</v>
      </c>
    </row>
    <row r="25" spans="1:6" ht="18.75" customHeight="1" x14ac:dyDescent="0.25">
      <c r="A25" s="88">
        <v>110</v>
      </c>
      <c r="B25" s="41" t="s">
        <v>552</v>
      </c>
      <c r="C25" s="79" t="s">
        <v>708</v>
      </c>
      <c r="D25" s="25">
        <f>'P&amp;L'!F105</f>
        <v>0</v>
      </c>
      <c r="E25" s="105">
        <v>1</v>
      </c>
      <c r="F25" s="25">
        <f t="shared" si="0"/>
        <v>0</v>
      </c>
    </row>
    <row r="26" spans="1:6" ht="45.75" customHeight="1" x14ac:dyDescent="0.25">
      <c r="A26" s="88">
        <v>120</v>
      </c>
      <c r="B26" s="101"/>
      <c r="C26" s="109" t="s">
        <v>709</v>
      </c>
      <c r="D26" s="24"/>
      <c r="E26" s="105">
        <v>1</v>
      </c>
      <c r="F26" s="46">
        <f t="shared" si="0"/>
        <v>0</v>
      </c>
    </row>
    <row r="27" spans="1:6" ht="27.75" customHeight="1" x14ac:dyDescent="0.25">
      <c r="A27" s="107"/>
      <c r="B27" s="101"/>
      <c r="C27" s="9" t="s">
        <v>710</v>
      </c>
      <c r="D27" s="103"/>
      <c r="E27" s="103"/>
      <c r="F27" s="103"/>
    </row>
    <row r="28" spans="1:6" ht="30.75" customHeight="1" x14ac:dyDescent="0.25">
      <c r="A28" s="88">
        <v>130</v>
      </c>
      <c r="B28" s="101"/>
      <c r="C28" s="77" t="s">
        <v>711</v>
      </c>
      <c r="D28" s="24"/>
      <c r="E28" s="105">
        <v>0.5</v>
      </c>
      <c r="F28" s="25">
        <f t="shared" ref="F28:F33" si="1">+D28*E28</f>
        <v>0</v>
      </c>
    </row>
    <row r="29" spans="1:6" ht="32.25" customHeight="1" x14ac:dyDescent="0.25">
      <c r="A29" s="88">
        <v>140</v>
      </c>
      <c r="B29" s="101"/>
      <c r="C29" s="77" t="s">
        <v>712</v>
      </c>
      <c r="D29" s="24"/>
      <c r="E29" s="105">
        <v>0.5</v>
      </c>
      <c r="F29" s="25">
        <f t="shared" si="1"/>
        <v>0</v>
      </c>
    </row>
    <row r="30" spans="1:6" ht="30.75" customHeight="1" x14ac:dyDescent="0.25">
      <c r="A30" s="88">
        <v>150</v>
      </c>
      <c r="B30" s="101"/>
      <c r="C30" s="77" t="s">
        <v>713</v>
      </c>
      <c r="D30" s="24"/>
      <c r="E30" s="105">
        <v>0.5</v>
      </c>
      <c r="F30" s="25">
        <f t="shared" si="1"/>
        <v>0</v>
      </c>
    </row>
    <row r="31" spans="1:6" ht="42.75" customHeight="1" x14ac:dyDescent="0.25">
      <c r="A31" s="88">
        <v>160</v>
      </c>
      <c r="B31" s="101"/>
      <c r="C31" s="110" t="s">
        <v>714</v>
      </c>
      <c r="D31" s="24"/>
      <c r="E31" s="105">
        <v>0.5</v>
      </c>
      <c r="F31" s="25">
        <f t="shared" si="1"/>
        <v>0</v>
      </c>
    </row>
    <row r="32" spans="1:6" ht="59.25" customHeight="1" x14ac:dyDescent="0.25">
      <c r="A32" s="88">
        <v>170</v>
      </c>
      <c r="B32" s="101"/>
      <c r="C32" s="77" t="s">
        <v>715</v>
      </c>
      <c r="D32" s="24"/>
      <c r="E32" s="105">
        <v>0.5</v>
      </c>
      <c r="F32" s="25">
        <f t="shared" si="1"/>
        <v>0</v>
      </c>
    </row>
    <row r="33" spans="1:6" ht="33" customHeight="1" x14ac:dyDescent="0.25">
      <c r="A33" s="88">
        <v>180</v>
      </c>
      <c r="B33" s="101"/>
      <c r="C33" s="77" t="s">
        <v>716</v>
      </c>
      <c r="D33" s="24"/>
      <c r="E33" s="105">
        <v>0.5</v>
      </c>
      <c r="F33" s="25">
        <f t="shared" si="1"/>
        <v>0</v>
      </c>
    </row>
    <row r="34" spans="1:6" ht="27" customHeight="1" x14ac:dyDescent="0.25">
      <c r="A34" s="88">
        <v>190</v>
      </c>
      <c r="B34" s="101"/>
      <c r="C34" s="111" t="s">
        <v>717</v>
      </c>
      <c r="D34" s="103"/>
      <c r="E34" s="89"/>
      <c r="F34" s="28">
        <f>F21+F22+F23+F24+F25+F26+F28+F29+F30+F31+F32+F33</f>
        <v>0</v>
      </c>
    </row>
    <row r="35" spans="1:6" ht="28.5" customHeight="1" x14ac:dyDescent="0.25">
      <c r="A35" s="88">
        <v>200</v>
      </c>
      <c r="B35" s="101"/>
      <c r="C35" s="111" t="s">
        <v>718</v>
      </c>
      <c r="D35" s="103"/>
      <c r="E35" s="89"/>
      <c r="F35" s="28">
        <f>F18-F34</f>
        <v>0</v>
      </c>
    </row>
    <row r="36" spans="1:6" ht="26.25" customHeight="1" x14ac:dyDescent="0.25">
      <c r="A36" s="107"/>
      <c r="B36" s="101"/>
      <c r="C36" s="102" t="s">
        <v>719</v>
      </c>
      <c r="D36" s="103"/>
      <c r="E36" s="89"/>
      <c r="F36" s="103"/>
    </row>
    <row r="37" spans="1:6" ht="18.75" customHeight="1" x14ac:dyDescent="0.25">
      <c r="A37" s="88">
        <v>210</v>
      </c>
      <c r="B37" s="41" t="s">
        <v>365</v>
      </c>
      <c r="C37" s="69" t="s">
        <v>720</v>
      </c>
      <c r="D37" s="25">
        <f>'Balance sheet'!H275</f>
        <v>0</v>
      </c>
      <c r="E37" s="105">
        <v>1</v>
      </c>
      <c r="F37" s="25">
        <f>+D37*E37</f>
        <v>0</v>
      </c>
    </row>
    <row r="38" spans="1:6" ht="18.75" customHeight="1" x14ac:dyDescent="0.25">
      <c r="A38" s="88">
        <v>220</v>
      </c>
      <c r="B38" s="41" t="s">
        <v>382</v>
      </c>
      <c r="C38" s="69" t="s">
        <v>721</v>
      </c>
      <c r="D38" s="25">
        <f>'Balance sheet'!H280</f>
        <v>0</v>
      </c>
      <c r="E38" s="105">
        <v>1</v>
      </c>
      <c r="F38" s="25">
        <f>+D38*E38</f>
        <v>0</v>
      </c>
    </row>
    <row r="39" spans="1:6" ht="33.75" customHeight="1" x14ac:dyDescent="0.25">
      <c r="A39" s="107"/>
      <c r="B39" s="53" t="s">
        <v>722</v>
      </c>
      <c r="C39" s="112" t="s">
        <v>723</v>
      </c>
      <c r="D39" s="103"/>
      <c r="E39" s="106"/>
      <c r="F39" s="103"/>
    </row>
    <row r="40" spans="1:6" ht="18.75" customHeight="1" x14ac:dyDescent="0.25">
      <c r="A40" s="88">
        <v>230</v>
      </c>
      <c r="B40" s="41"/>
      <c r="C40" s="69" t="s">
        <v>724</v>
      </c>
      <c r="D40" s="24"/>
      <c r="E40" s="105">
        <v>1</v>
      </c>
      <c r="F40" s="25">
        <f>+D40*E40</f>
        <v>0</v>
      </c>
    </row>
    <row r="41" spans="1:6" ht="18.75" customHeight="1" x14ac:dyDescent="0.25">
      <c r="A41" s="88">
        <v>240</v>
      </c>
      <c r="B41" s="41"/>
      <c r="C41" s="69" t="s">
        <v>725</v>
      </c>
      <c r="D41" s="24"/>
      <c r="E41" s="105">
        <v>0.8</v>
      </c>
      <c r="F41" s="25">
        <f>+D41*E41</f>
        <v>0</v>
      </c>
    </row>
    <row r="42" spans="1:6" ht="18.75" customHeight="1" x14ac:dyDescent="0.25">
      <c r="A42" s="88">
        <v>250</v>
      </c>
      <c r="B42" s="41"/>
      <c r="C42" s="69" t="s">
        <v>726</v>
      </c>
      <c r="D42" s="24"/>
      <c r="E42" s="105">
        <v>0.6</v>
      </c>
      <c r="F42" s="25">
        <f>+D42*E42</f>
        <v>0</v>
      </c>
    </row>
    <row r="43" spans="1:6" ht="18.75" customHeight="1" x14ac:dyDescent="0.25">
      <c r="A43" s="88">
        <v>260</v>
      </c>
      <c r="B43" s="41"/>
      <c r="C43" s="69" t="s">
        <v>727</v>
      </c>
      <c r="D43" s="24"/>
      <c r="E43" s="105">
        <v>0.4</v>
      </c>
      <c r="F43" s="25">
        <f>+D43*E43</f>
        <v>0</v>
      </c>
    </row>
    <row r="44" spans="1:6" ht="18.75" customHeight="1" x14ac:dyDescent="0.25">
      <c r="A44" s="88">
        <v>270</v>
      </c>
      <c r="B44" s="41" t="s">
        <v>728</v>
      </c>
      <c r="C44" s="69" t="s">
        <v>729</v>
      </c>
      <c r="D44" s="24"/>
      <c r="E44" s="105">
        <v>0.2</v>
      </c>
      <c r="F44" s="25">
        <f>+D44*E44</f>
        <v>0</v>
      </c>
    </row>
    <row r="45" spans="1:6" ht="45.75" customHeight="1" x14ac:dyDescent="0.25">
      <c r="A45" s="88">
        <v>280</v>
      </c>
      <c r="B45" s="41"/>
      <c r="C45" s="77" t="s">
        <v>730</v>
      </c>
      <c r="D45" s="103"/>
      <c r="E45" s="89"/>
      <c r="F45" s="113">
        <f>IF(F40+F41+F42+F43+F44&lt;(0.5*F35),F40+F41+F42+F43+F44,F35*0.5)</f>
        <v>0</v>
      </c>
    </row>
    <row r="46" spans="1:6" ht="29.25" customHeight="1" x14ac:dyDescent="0.25">
      <c r="A46" s="88">
        <v>290</v>
      </c>
      <c r="B46" s="101"/>
      <c r="C46" s="102" t="s">
        <v>731</v>
      </c>
      <c r="D46" s="103"/>
      <c r="E46" s="89"/>
      <c r="F46" s="28">
        <f>SUM(F37+F38+F45)</f>
        <v>0</v>
      </c>
    </row>
    <row r="47" spans="1:6" ht="26.25" customHeight="1" x14ac:dyDescent="0.25">
      <c r="A47" s="107"/>
      <c r="B47" s="101"/>
      <c r="C47" s="111" t="s">
        <v>732</v>
      </c>
      <c r="D47" s="103"/>
      <c r="E47" s="89"/>
      <c r="F47" s="103"/>
    </row>
    <row r="48" spans="1:6" ht="30.75" customHeight="1" x14ac:dyDescent="0.25">
      <c r="A48" s="88">
        <v>300</v>
      </c>
      <c r="B48" s="41" t="s">
        <v>373</v>
      </c>
      <c r="C48" s="77" t="s">
        <v>374</v>
      </c>
      <c r="D48" s="25">
        <f>'Balance sheet'!H271</f>
        <v>0</v>
      </c>
      <c r="E48" s="105">
        <v>1</v>
      </c>
      <c r="F48" s="25">
        <f t="shared" ref="F48:F54" si="2">+D48*E48</f>
        <v>0</v>
      </c>
    </row>
    <row r="49" spans="1:6" ht="30.75" customHeight="1" x14ac:dyDescent="0.25">
      <c r="A49" s="88">
        <v>310</v>
      </c>
      <c r="B49" s="41" t="s">
        <v>375</v>
      </c>
      <c r="C49" s="77" t="s">
        <v>733</v>
      </c>
      <c r="D49" s="25">
        <f>'Balance sheet'!H272</f>
        <v>0</v>
      </c>
      <c r="E49" s="105">
        <v>1</v>
      </c>
      <c r="F49" s="25">
        <f t="shared" si="2"/>
        <v>0</v>
      </c>
    </row>
    <row r="50" spans="1:6" ht="30.75" customHeight="1" x14ac:dyDescent="0.25">
      <c r="A50" s="88">
        <v>320</v>
      </c>
      <c r="B50" s="41" t="s">
        <v>377</v>
      </c>
      <c r="C50" s="77" t="s">
        <v>734</v>
      </c>
      <c r="D50" s="25">
        <f>'Balance sheet'!H273</f>
        <v>0</v>
      </c>
      <c r="E50" s="105">
        <v>1</v>
      </c>
      <c r="F50" s="25">
        <f t="shared" si="2"/>
        <v>0</v>
      </c>
    </row>
    <row r="51" spans="1:6" ht="30.75" customHeight="1" x14ac:dyDescent="0.25">
      <c r="A51" s="88">
        <v>330</v>
      </c>
      <c r="B51" s="41" t="s">
        <v>379</v>
      </c>
      <c r="C51" s="77" t="s">
        <v>735</v>
      </c>
      <c r="D51" s="25">
        <f>IF('Balance sheet'!H274&gt;=0,'Balance sheet'!H274,0)</f>
        <v>0</v>
      </c>
      <c r="E51" s="105">
        <v>1</v>
      </c>
      <c r="F51" s="25">
        <f t="shared" si="2"/>
        <v>0</v>
      </c>
    </row>
    <row r="52" spans="1:6" ht="30.75" customHeight="1" x14ac:dyDescent="0.25">
      <c r="A52" s="114">
        <v>340</v>
      </c>
      <c r="B52" s="41" t="s">
        <v>369</v>
      </c>
      <c r="C52" s="77" t="s">
        <v>736</v>
      </c>
      <c r="D52" s="25">
        <f>'Balance sheet'!H269</f>
        <v>0</v>
      </c>
      <c r="E52" s="105">
        <v>1</v>
      </c>
      <c r="F52" s="25">
        <f t="shared" si="2"/>
        <v>0</v>
      </c>
    </row>
    <row r="53" spans="1:6" ht="30.75" customHeight="1" x14ac:dyDescent="0.25">
      <c r="A53" s="114">
        <v>350</v>
      </c>
      <c r="B53" s="41" t="s">
        <v>371</v>
      </c>
      <c r="C53" s="77" t="s">
        <v>737</v>
      </c>
      <c r="D53" s="25">
        <f>'Balance sheet'!H270</f>
        <v>0</v>
      </c>
      <c r="E53" s="105">
        <v>1</v>
      </c>
      <c r="F53" s="25">
        <f t="shared" si="2"/>
        <v>0</v>
      </c>
    </row>
    <row r="54" spans="1:6" ht="40.5" customHeight="1" x14ac:dyDescent="0.25">
      <c r="A54" s="114">
        <v>360</v>
      </c>
      <c r="B54" s="53" t="s">
        <v>738</v>
      </c>
      <c r="C54" s="109" t="s">
        <v>739</v>
      </c>
      <c r="D54" s="25">
        <f>'Balance sheet'!H267+'Balance sheet'!H268</f>
        <v>0</v>
      </c>
      <c r="E54" s="105">
        <v>1</v>
      </c>
      <c r="F54" s="25">
        <f t="shared" si="2"/>
        <v>0</v>
      </c>
    </row>
    <row r="55" spans="1:6" ht="26.25" customHeight="1" x14ac:dyDescent="0.25">
      <c r="A55" s="114">
        <v>370</v>
      </c>
      <c r="B55" s="101"/>
      <c r="C55" s="111" t="s">
        <v>740</v>
      </c>
      <c r="D55" s="103"/>
      <c r="E55" s="103"/>
      <c r="F55" s="28">
        <f>SUM(F48:F54)</f>
        <v>0</v>
      </c>
    </row>
    <row r="56" spans="1:6" ht="27.75" customHeight="1" x14ac:dyDescent="0.25">
      <c r="A56" s="114">
        <v>380</v>
      </c>
      <c r="B56" s="101"/>
      <c r="C56" s="108" t="s">
        <v>741</v>
      </c>
      <c r="D56" s="103"/>
      <c r="E56" s="103"/>
      <c r="F56" s="28">
        <f>F46-F55</f>
        <v>0</v>
      </c>
    </row>
    <row r="57" spans="1:6" ht="24.75" customHeight="1" x14ac:dyDescent="0.25">
      <c r="A57" s="107"/>
      <c r="B57" s="101"/>
      <c r="C57" s="108" t="s">
        <v>742</v>
      </c>
      <c r="D57" s="103"/>
      <c r="E57" s="89"/>
      <c r="F57" s="103"/>
    </row>
    <row r="58" spans="1:6" ht="25.5" customHeight="1" x14ac:dyDescent="0.25">
      <c r="A58" s="114">
        <v>390</v>
      </c>
      <c r="B58" s="101"/>
      <c r="C58" s="108" t="s">
        <v>743</v>
      </c>
      <c r="D58" s="25">
        <f>D28+D29+D30+D31+D32+D33</f>
        <v>0</v>
      </c>
      <c r="E58" s="105">
        <v>0.5</v>
      </c>
      <c r="F58" s="28">
        <f>+D58*E58</f>
        <v>0</v>
      </c>
    </row>
    <row r="59" spans="1:6" ht="42.75" customHeight="1" x14ac:dyDescent="0.25">
      <c r="A59" s="114">
        <v>400</v>
      </c>
      <c r="B59" s="101"/>
      <c r="C59" s="115" t="s">
        <v>744</v>
      </c>
      <c r="D59" s="116"/>
      <c r="E59" s="117"/>
      <c r="F59" s="118">
        <f>MAX(MIN(F56-F58,F35),0)</f>
        <v>0</v>
      </c>
    </row>
    <row r="60" spans="1:6" ht="27" customHeight="1" x14ac:dyDescent="0.25">
      <c r="A60" s="114">
        <v>410</v>
      </c>
      <c r="B60" s="101"/>
      <c r="C60" s="108" t="s">
        <v>745</v>
      </c>
      <c r="D60" s="116"/>
      <c r="E60" s="117"/>
      <c r="F60" s="28">
        <f>F35+F59</f>
        <v>0</v>
      </c>
    </row>
    <row r="61" spans="1:6" ht="30" customHeight="1" x14ac:dyDescent="0.25">
      <c r="A61" s="114">
        <v>420</v>
      </c>
      <c r="B61" s="101"/>
      <c r="C61" s="108" t="s">
        <v>746</v>
      </c>
      <c r="D61" s="116"/>
      <c r="E61" s="117"/>
      <c r="F61" s="24"/>
    </row>
  </sheetData>
  <mergeCells count="8">
    <mergeCell ref="C9:C11"/>
    <mergeCell ref="D6:E6"/>
    <mergeCell ref="A9:A11"/>
    <mergeCell ref="B9:B11"/>
    <mergeCell ref="D10:D11"/>
    <mergeCell ref="E10:E11"/>
    <mergeCell ref="D7:E7"/>
    <mergeCell ref="D8:E8"/>
  </mergeCells>
  <pageMargins left="0.15625" right="0.25" top="0.3125" bottom="0.32291666666666669" header="0.29166666666666669" footer="0.29166666666666669"/>
  <pageSetup orientation="portrait" useFirstPageNumber="1"/>
  <headerFooter>
    <oddHeader>&amp;L&amp;"Aptos"&amp;10&amp;K7FAA39 | DNB PUBLIC |&amp;1#_x000D_</oddHead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rgb="FFADD8E6"/>
  </sheetPr>
  <dimension ref="A1:D12"/>
  <sheetViews>
    <sheetView workbookViewId="0">
      <selection activeCell="D12" sqref="D12"/>
    </sheetView>
  </sheetViews>
  <sheetFormatPr defaultColWidth="8.54296875" defaultRowHeight="15" customHeight="1" x14ac:dyDescent="0.25"/>
  <cols>
    <col min="1" max="1" width="8.54296875" style="1" customWidth="1"/>
    <col min="2" max="2" width="43.54296875" style="1" customWidth="1"/>
    <col min="3" max="3" width="18.7265625" style="1" customWidth="1"/>
    <col min="4" max="4" width="34.7265625" style="1" customWidth="1"/>
    <col min="5" max="5" width="8.54296875" style="1" customWidth="1"/>
    <col min="6" max="16384" width="8.54296875" style="1"/>
  </cols>
  <sheetData>
    <row r="1" spans="1:4" ht="15" customHeight="1" x14ac:dyDescent="0.25">
      <c r="A1" s="499" t="s">
        <v>421</v>
      </c>
      <c r="D1" s="187" t="s">
        <v>1912</v>
      </c>
    </row>
    <row r="2" spans="1:4" ht="15" customHeight="1" x14ac:dyDescent="0.3">
      <c r="A2" s="500"/>
      <c r="D2" s="214"/>
    </row>
    <row r="3" spans="1:4" ht="15" customHeight="1" x14ac:dyDescent="0.35">
      <c r="A3" s="499" t="s">
        <v>1</v>
      </c>
      <c r="D3" s="491" t="s">
        <v>1913</v>
      </c>
    </row>
    <row r="4" spans="1:4" ht="15" customHeight="1" x14ac:dyDescent="0.25">
      <c r="D4" s="501" t="s">
        <v>2</v>
      </c>
    </row>
    <row r="5" spans="1:4" ht="15" customHeight="1" x14ac:dyDescent="0.25">
      <c r="A5" s="499" t="s">
        <v>3</v>
      </c>
      <c r="D5" s="67" t="s">
        <v>4</v>
      </c>
    </row>
    <row r="6" spans="1:4" ht="18.75" customHeight="1" x14ac:dyDescent="0.25">
      <c r="A6" s="502"/>
      <c r="C6" s="503"/>
      <c r="D6" s="67" t="s">
        <v>1739</v>
      </c>
    </row>
    <row r="7" spans="1:4" ht="15.75" customHeight="1" x14ac:dyDescent="0.25">
      <c r="C7" s="504" t="s">
        <v>6</v>
      </c>
      <c r="D7" s="487" t="str">
        <f>""</f>
        <v/>
      </c>
    </row>
    <row r="8" spans="1:4" ht="27" customHeight="1" x14ac:dyDescent="0.25">
      <c r="A8" s="15" t="s">
        <v>678</v>
      </c>
      <c r="B8" s="61" t="s">
        <v>1913</v>
      </c>
      <c r="C8" s="946"/>
      <c r="D8" s="15" t="s">
        <v>1769</v>
      </c>
    </row>
    <row r="9" spans="1:4" ht="24.75" customHeight="1" x14ac:dyDescent="0.25">
      <c r="A9" s="114">
        <v>10</v>
      </c>
      <c r="B9" s="69" t="s">
        <v>1914</v>
      </c>
      <c r="C9" s="947"/>
      <c r="D9" s="24"/>
    </row>
    <row r="10" spans="1:4" ht="24.75" customHeight="1" x14ac:dyDescent="0.25">
      <c r="A10" s="114">
        <v>20</v>
      </c>
      <c r="B10" s="69" t="s">
        <v>1915</v>
      </c>
      <c r="C10" s="947"/>
      <c r="D10" s="24"/>
    </row>
    <row r="11" spans="1:4" ht="24.75" customHeight="1" x14ac:dyDescent="0.25">
      <c r="A11" s="114">
        <v>30</v>
      </c>
      <c r="B11" s="69" t="s">
        <v>1916</v>
      </c>
      <c r="C11" s="947"/>
      <c r="D11" s="24"/>
    </row>
    <row r="12" spans="1:4" ht="33" customHeight="1" x14ac:dyDescent="0.25">
      <c r="A12" s="114">
        <v>40</v>
      </c>
      <c r="B12" s="61" t="s">
        <v>1917</v>
      </c>
      <c r="C12" s="948"/>
      <c r="D12" s="211">
        <f>D9+D10-D11</f>
        <v>0</v>
      </c>
    </row>
  </sheetData>
  <mergeCells count="1">
    <mergeCell ref="C8:C12"/>
  </mergeCells>
  <printOptions headings="1" gridLines="1"/>
  <pageMargins left="0" right="0" top="0" bottom="0" header="0" footer="0"/>
  <pageSetup paperSize="0" blackAndWhite="1" useFirstPageNumber="1"/>
  <headerFooter>
    <oddHeader>&amp;L&amp;"Aptos"&amp;10&amp;K7FAA39 | DNB PUBLIC |&amp;1#_x000D_</oddHead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ADD8E6"/>
  </sheetPr>
  <dimension ref="A1:D21"/>
  <sheetViews>
    <sheetView workbookViewId="0"/>
  </sheetViews>
  <sheetFormatPr defaultColWidth="8.54296875" defaultRowHeight="15" customHeight="1" x14ac:dyDescent="0.25"/>
  <cols>
    <col min="1" max="1" width="8.54296875" style="1" customWidth="1"/>
    <col min="2" max="2" width="53" style="1" customWidth="1"/>
    <col min="3" max="3" width="14.08984375" style="1" customWidth="1"/>
    <col min="4" max="4" width="34.7265625" style="1" customWidth="1"/>
    <col min="5" max="5" width="8.54296875" style="1" customWidth="1"/>
    <col min="6" max="16384" width="8.54296875" style="1"/>
  </cols>
  <sheetData>
    <row r="1" spans="1:4" ht="15" customHeight="1" x14ac:dyDescent="0.25">
      <c r="A1" s="499" t="s">
        <v>421</v>
      </c>
      <c r="D1" s="187" t="s">
        <v>1918</v>
      </c>
    </row>
    <row r="2" spans="1:4" ht="15" customHeight="1" x14ac:dyDescent="0.3">
      <c r="A2" s="505"/>
      <c r="D2" s="214"/>
    </row>
    <row r="3" spans="1:4" ht="15" customHeight="1" x14ac:dyDescent="0.35">
      <c r="A3" s="499" t="s">
        <v>1</v>
      </c>
      <c r="D3" s="491" t="s">
        <v>1919</v>
      </c>
    </row>
    <row r="4" spans="1:4" ht="15" customHeight="1" x14ac:dyDescent="0.25">
      <c r="D4" s="67" t="s">
        <v>2</v>
      </c>
    </row>
    <row r="5" spans="1:4" ht="15" customHeight="1" x14ac:dyDescent="0.25">
      <c r="A5" s="499" t="s">
        <v>3</v>
      </c>
      <c r="D5" s="67" t="s">
        <v>4</v>
      </c>
    </row>
    <row r="6" spans="1:4" ht="15" customHeight="1" x14ac:dyDescent="0.25">
      <c r="A6" s="439"/>
      <c r="C6" s="506"/>
      <c r="D6" s="507"/>
    </row>
    <row r="7" spans="1:4" ht="15" customHeight="1" x14ac:dyDescent="0.25">
      <c r="C7" s="504" t="s">
        <v>6</v>
      </c>
      <c r="D7" s="508" t="s">
        <v>7</v>
      </c>
    </row>
    <row r="8" spans="1:4" ht="15" customHeight="1" x14ac:dyDescent="0.25">
      <c r="A8" s="600" t="s">
        <v>678</v>
      </c>
      <c r="B8" s="557" t="s">
        <v>1920</v>
      </c>
      <c r="C8" s="946"/>
      <c r="D8" s="15" t="s">
        <v>1921</v>
      </c>
    </row>
    <row r="9" spans="1:4" ht="15" customHeight="1" x14ac:dyDescent="0.25">
      <c r="A9" s="840"/>
      <c r="B9" s="891"/>
      <c r="C9" s="947"/>
      <c r="D9" s="72"/>
    </row>
    <row r="10" spans="1:4" ht="15.75" customHeight="1" x14ac:dyDescent="0.25">
      <c r="A10" s="88">
        <v>10</v>
      </c>
      <c r="B10" s="80" t="s">
        <v>1922</v>
      </c>
      <c r="C10" s="947"/>
      <c r="D10" s="24"/>
    </row>
    <row r="11" spans="1:4" ht="19.5" customHeight="1" x14ac:dyDescent="0.25">
      <c r="A11" s="88">
        <v>20</v>
      </c>
      <c r="B11" s="80" t="s">
        <v>1923</v>
      </c>
      <c r="C11" s="947"/>
      <c r="D11" s="24"/>
    </row>
    <row r="12" spans="1:4" ht="15.75" customHeight="1" x14ac:dyDescent="0.25">
      <c r="A12" s="88">
        <v>30</v>
      </c>
      <c r="B12" s="509" t="s">
        <v>1924</v>
      </c>
      <c r="C12" s="947"/>
      <c r="D12" s="24"/>
    </row>
    <row r="13" spans="1:4" ht="27" customHeight="1" x14ac:dyDescent="0.25">
      <c r="A13" s="88">
        <v>40</v>
      </c>
      <c r="B13" s="510" t="s">
        <v>1925</v>
      </c>
      <c r="C13" s="947"/>
      <c r="D13" s="90">
        <f>D10+D11+D12</f>
        <v>0</v>
      </c>
    </row>
    <row r="14" spans="1:4" ht="30.75" customHeight="1" x14ac:dyDescent="0.25">
      <c r="A14" s="511"/>
      <c r="B14" s="512" t="s">
        <v>1926</v>
      </c>
      <c r="C14" s="947"/>
      <c r="D14" s="513"/>
    </row>
    <row r="15" spans="1:4" ht="17.25" customHeight="1" x14ac:dyDescent="0.25">
      <c r="A15" s="114">
        <v>50</v>
      </c>
      <c r="B15" s="509" t="s">
        <v>1922</v>
      </c>
      <c r="C15" s="947"/>
      <c r="D15" s="24"/>
    </row>
    <row r="16" spans="1:4" ht="17.25" customHeight="1" x14ac:dyDescent="0.25">
      <c r="A16" s="114">
        <v>60</v>
      </c>
      <c r="B16" s="80" t="s">
        <v>1924</v>
      </c>
      <c r="C16" s="947"/>
      <c r="D16" s="24"/>
    </row>
    <row r="17" spans="1:4" ht="31.5" customHeight="1" x14ac:dyDescent="0.25">
      <c r="A17" s="114">
        <v>70</v>
      </c>
      <c r="B17" s="512" t="s">
        <v>1927</v>
      </c>
      <c r="C17" s="947"/>
      <c r="D17" s="90">
        <f>D15+D16</f>
        <v>0</v>
      </c>
    </row>
    <row r="18" spans="1:4" ht="31.5" customHeight="1" x14ac:dyDescent="0.25">
      <c r="A18" s="442"/>
      <c r="B18" s="61" t="s">
        <v>1359</v>
      </c>
      <c r="C18" s="947"/>
      <c r="D18" s="15"/>
    </row>
    <row r="19" spans="1:4" ht="18.75" customHeight="1" x14ac:dyDescent="0.25">
      <c r="A19" s="114">
        <v>80</v>
      </c>
      <c r="B19" s="509" t="s">
        <v>1928</v>
      </c>
      <c r="C19" s="947"/>
      <c r="D19" s="24"/>
    </row>
    <row r="20" spans="1:4" ht="18.75" customHeight="1" x14ac:dyDescent="0.25">
      <c r="A20" s="114">
        <v>90</v>
      </c>
      <c r="B20" s="80" t="s">
        <v>1929</v>
      </c>
      <c r="C20" s="947"/>
      <c r="D20" s="24"/>
    </row>
    <row r="21" spans="1:4" ht="28.5" customHeight="1" x14ac:dyDescent="0.25">
      <c r="A21" s="114">
        <v>100</v>
      </c>
      <c r="B21" s="512" t="s">
        <v>1930</v>
      </c>
      <c r="C21" s="948"/>
      <c r="D21" s="211">
        <f>D19+D20</f>
        <v>0</v>
      </c>
    </row>
  </sheetData>
  <mergeCells count="3">
    <mergeCell ref="A8:A9"/>
    <mergeCell ref="B8:B9"/>
    <mergeCell ref="C8:C21"/>
  </mergeCells>
  <printOptions headings="1" gridLines="1"/>
  <pageMargins left="0" right="0" top="0" bottom="0" header="0" footer="0"/>
  <pageSetup paperSize="0" blackAndWhite="1" useFirstPageNumber="1"/>
  <headerFooter>
    <oddHeader>&amp;L&amp;"Aptos"&amp;10&amp;K7FAA39 | DNB PUBLIC |&amp;1#_x000D_</oddHead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ADD8E6"/>
  </sheetPr>
  <dimension ref="A1:D23"/>
  <sheetViews>
    <sheetView workbookViewId="0"/>
  </sheetViews>
  <sheetFormatPr defaultColWidth="8.54296875" defaultRowHeight="15" customHeight="1" x14ac:dyDescent="0.25"/>
  <cols>
    <col min="1" max="1" width="8.54296875" style="1" customWidth="1"/>
    <col min="2" max="2" width="49.453125" style="1" customWidth="1"/>
    <col min="3" max="3" width="26.54296875" style="1" customWidth="1"/>
    <col min="4" max="4" width="24.54296875" style="1" customWidth="1"/>
    <col min="5" max="5" width="8.54296875" style="1" customWidth="1"/>
    <col min="6" max="16384" width="8.54296875" style="1"/>
  </cols>
  <sheetData>
    <row r="1" spans="1:4" ht="15" customHeight="1" x14ac:dyDescent="0.25">
      <c r="A1" s="499" t="s">
        <v>421</v>
      </c>
      <c r="D1" s="187" t="s">
        <v>1931</v>
      </c>
    </row>
    <row r="2" spans="1:4" ht="15" customHeight="1" x14ac:dyDescent="0.3">
      <c r="A2" s="505"/>
      <c r="D2" s="214"/>
    </row>
    <row r="3" spans="1:4" ht="15" customHeight="1" x14ac:dyDescent="0.35">
      <c r="A3" s="499" t="s">
        <v>1</v>
      </c>
      <c r="C3" s="949" t="s">
        <v>1932</v>
      </c>
      <c r="D3" s="950"/>
    </row>
    <row r="4" spans="1:4" ht="15" customHeight="1" x14ac:dyDescent="0.25">
      <c r="D4" s="514" t="s">
        <v>2</v>
      </c>
    </row>
    <row r="5" spans="1:4" ht="15" customHeight="1" x14ac:dyDescent="0.25">
      <c r="A5" s="499" t="s">
        <v>3</v>
      </c>
      <c r="D5" s="67" t="s">
        <v>4</v>
      </c>
    </row>
    <row r="6" spans="1:4" ht="15" customHeight="1" x14ac:dyDescent="0.25">
      <c r="A6" s="439"/>
      <c r="C6" s="503"/>
      <c r="D6" s="507"/>
    </row>
    <row r="7" spans="1:4" ht="15" customHeight="1" x14ac:dyDescent="0.25">
      <c r="C7" s="504" t="s">
        <v>6</v>
      </c>
      <c r="D7" s="515" t="s">
        <v>7</v>
      </c>
    </row>
    <row r="8" spans="1:4" ht="22.5" customHeight="1" x14ac:dyDescent="0.25">
      <c r="A8" s="163" t="s">
        <v>678</v>
      </c>
      <c r="B8" s="342" t="s">
        <v>1933</v>
      </c>
      <c r="C8" s="951"/>
      <c r="D8" s="15" t="s">
        <v>1921</v>
      </c>
    </row>
    <row r="9" spans="1:4" ht="22.5" customHeight="1" x14ac:dyDescent="0.25">
      <c r="A9" s="516"/>
      <c r="B9" s="342" t="s">
        <v>1934</v>
      </c>
      <c r="C9" s="952"/>
      <c r="D9" s="72"/>
    </row>
    <row r="10" spans="1:4" ht="18" customHeight="1" x14ac:dyDescent="0.25">
      <c r="A10" s="88">
        <v>10</v>
      </c>
      <c r="B10" s="80" t="s">
        <v>1935</v>
      </c>
      <c r="C10" s="517" t="s">
        <v>1936</v>
      </c>
      <c r="D10" s="24"/>
    </row>
    <row r="11" spans="1:4" ht="18" customHeight="1" x14ac:dyDescent="0.25">
      <c r="A11" s="88">
        <v>20</v>
      </c>
      <c r="B11" s="80" t="s">
        <v>1937</v>
      </c>
      <c r="C11" s="518"/>
      <c r="D11" s="254">
        <f>-'SS51 Comm banks Liab'!D11</f>
        <v>0</v>
      </c>
    </row>
    <row r="12" spans="1:4" ht="18" customHeight="1" x14ac:dyDescent="0.25">
      <c r="A12" s="114">
        <v>30</v>
      </c>
      <c r="B12" s="81" t="s">
        <v>1938</v>
      </c>
      <c r="C12" s="519" t="s">
        <v>1939</v>
      </c>
      <c r="D12" s="24"/>
    </row>
    <row r="13" spans="1:4" ht="18" customHeight="1" x14ac:dyDescent="0.25">
      <c r="A13" s="114">
        <v>40</v>
      </c>
      <c r="B13" s="520" t="s">
        <v>1938</v>
      </c>
      <c r="C13" s="519" t="s">
        <v>1939</v>
      </c>
      <c r="D13" s="24"/>
    </row>
    <row r="14" spans="1:4" ht="22.5" customHeight="1" x14ac:dyDescent="0.25">
      <c r="A14" s="114">
        <v>50</v>
      </c>
      <c r="B14" s="12" t="s">
        <v>1940</v>
      </c>
      <c r="C14" s="519"/>
      <c r="D14" s="90">
        <f>D10+D11+D13+D12</f>
        <v>0</v>
      </c>
    </row>
    <row r="15" spans="1:4" ht="22.5" customHeight="1" x14ac:dyDescent="0.25">
      <c r="A15" s="511"/>
      <c r="B15" s="342" t="s">
        <v>1941</v>
      </c>
      <c r="C15" s="519"/>
      <c r="D15" s="513"/>
    </row>
    <row r="16" spans="1:4" ht="18.75" customHeight="1" x14ac:dyDescent="0.25">
      <c r="A16" s="114">
        <v>60</v>
      </c>
      <c r="B16" s="509" t="s">
        <v>1942</v>
      </c>
      <c r="C16" s="519" t="s">
        <v>1936</v>
      </c>
      <c r="D16" s="24"/>
    </row>
    <row r="17" spans="1:4" ht="18.75" customHeight="1" x14ac:dyDescent="0.25">
      <c r="A17" s="114">
        <v>70</v>
      </c>
      <c r="B17" s="80" t="s">
        <v>1943</v>
      </c>
      <c r="C17" s="519"/>
      <c r="D17" s="24"/>
    </row>
    <row r="18" spans="1:4" ht="22.5" customHeight="1" x14ac:dyDescent="0.25">
      <c r="A18" s="114">
        <v>80</v>
      </c>
      <c r="B18" s="521" t="s">
        <v>1944</v>
      </c>
      <c r="C18" s="519"/>
      <c r="D18" s="90">
        <f>D16+D17</f>
        <v>0</v>
      </c>
    </row>
    <row r="19" spans="1:4" ht="22.5" customHeight="1" x14ac:dyDescent="0.25">
      <c r="A19" s="15"/>
      <c r="B19" s="342" t="s">
        <v>1945</v>
      </c>
      <c r="C19" s="519"/>
      <c r="D19" s="15"/>
    </row>
    <row r="20" spans="1:4" ht="17.25" customHeight="1" x14ac:dyDescent="0.25">
      <c r="A20" s="114">
        <v>90</v>
      </c>
      <c r="B20" s="509" t="s">
        <v>338</v>
      </c>
      <c r="C20" s="517" t="s">
        <v>1936</v>
      </c>
      <c r="D20" s="24"/>
    </row>
    <row r="21" spans="1:4" ht="17.25" customHeight="1" x14ac:dyDescent="0.25">
      <c r="A21" s="114">
        <v>100</v>
      </c>
      <c r="B21" s="81" t="s">
        <v>1946</v>
      </c>
      <c r="C21" s="519"/>
      <c r="D21" s="522">
        <f>-D12</f>
        <v>0</v>
      </c>
    </row>
    <row r="22" spans="1:4" ht="17.25" customHeight="1" x14ac:dyDescent="0.25">
      <c r="A22" s="114">
        <v>110</v>
      </c>
      <c r="B22" s="81" t="s">
        <v>1946</v>
      </c>
      <c r="C22" s="519"/>
      <c r="D22" s="522">
        <f>-D13</f>
        <v>0</v>
      </c>
    </row>
    <row r="23" spans="1:4" ht="15" customHeight="1" x14ac:dyDescent="0.25">
      <c r="A23" s="114">
        <v>120</v>
      </c>
      <c r="B23" s="521" t="s">
        <v>1947</v>
      </c>
      <c r="C23" s="523"/>
      <c r="D23" s="211">
        <f>D20+D21+D22</f>
        <v>0</v>
      </c>
    </row>
  </sheetData>
  <mergeCells count="2">
    <mergeCell ref="C3:D3"/>
    <mergeCell ref="C8:C9"/>
  </mergeCells>
  <printOptions headings="1" gridLines="1"/>
  <pageMargins left="0" right="0" top="0" bottom="0" header="0" footer="0"/>
  <pageSetup paperSize="0" blackAndWhite="1" useFirstPageNumber="1"/>
  <headerFooter>
    <oddHeader>&amp;L&amp;"Aptos"&amp;10&amp;K7FAA39 | DNB PUBLIC |&amp;1#_x000D_</oddHead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ADD8E6"/>
  </sheetPr>
  <dimension ref="A1:D12"/>
  <sheetViews>
    <sheetView workbookViewId="0">
      <selection activeCell="D10" sqref="D10"/>
    </sheetView>
  </sheetViews>
  <sheetFormatPr defaultColWidth="8.54296875" defaultRowHeight="15" customHeight="1" x14ac:dyDescent="0.25"/>
  <cols>
    <col min="1" max="1" width="8.54296875" style="1" customWidth="1"/>
    <col min="2" max="2" width="36.54296875" style="1" customWidth="1"/>
    <col min="3" max="3" width="15.453125" style="1" customWidth="1"/>
    <col min="4" max="4" width="33.453125" style="1" customWidth="1"/>
    <col min="5" max="5" width="8.54296875" style="1" customWidth="1"/>
    <col min="6" max="16384" width="8.54296875" style="1"/>
  </cols>
  <sheetData>
    <row r="1" spans="1:4" ht="15" customHeight="1" x14ac:dyDescent="0.25">
      <c r="A1" s="499" t="s">
        <v>421</v>
      </c>
      <c r="D1" s="187" t="s">
        <v>1948</v>
      </c>
    </row>
    <row r="2" spans="1:4" ht="15" customHeight="1" x14ac:dyDescent="0.3">
      <c r="A2" s="500"/>
      <c r="D2" s="214"/>
    </row>
    <row r="3" spans="1:4" ht="15" customHeight="1" x14ac:dyDescent="0.35">
      <c r="A3" s="499" t="s">
        <v>1</v>
      </c>
      <c r="D3" s="491" t="s">
        <v>1949</v>
      </c>
    </row>
    <row r="4" spans="1:4" ht="15" customHeight="1" x14ac:dyDescent="0.25">
      <c r="D4" s="514" t="s">
        <v>2</v>
      </c>
    </row>
    <row r="5" spans="1:4" ht="15" customHeight="1" x14ac:dyDescent="0.25">
      <c r="A5" s="499" t="s">
        <v>3</v>
      </c>
      <c r="D5" s="507" t="s">
        <v>4</v>
      </c>
    </row>
    <row r="6" spans="1:4" ht="15" customHeight="1" x14ac:dyDescent="0.25">
      <c r="A6" s="524"/>
      <c r="C6" s="503"/>
      <c r="D6" s="507" t="s">
        <v>1739</v>
      </c>
    </row>
    <row r="7" spans="1:4" ht="15" customHeight="1" x14ac:dyDescent="0.25">
      <c r="C7" s="525" t="s">
        <v>6</v>
      </c>
      <c r="D7" s="487" t="str">
        <f>""</f>
        <v/>
      </c>
    </row>
    <row r="8" spans="1:4" ht="22.5" customHeight="1" x14ac:dyDescent="0.25">
      <c r="A8" s="15" t="s">
        <v>678</v>
      </c>
      <c r="B8" s="61" t="s">
        <v>1950</v>
      </c>
      <c r="C8" s="15"/>
      <c r="D8" s="15" t="s">
        <v>1769</v>
      </c>
    </row>
    <row r="9" spans="1:4" ht="21" customHeight="1" x14ac:dyDescent="0.25">
      <c r="A9" s="114">
        <v>10</v>
      </c>
      <c r="B9" s="69" t="s">
        <v>1431</v>
      </c>
      <c r="C9" s="526"/>
      <c r="D9" s="24"/>
    </row>
    <row r="10" spans="1:4" ht="21" customHeight="1" x14ac:dyDescent="0.25">
      <c r="A10" s="114">
        <v>20</v>
      </c>
      <c r="B10" s="69" t="s">
        <v>1951</v>
      </c>
      <c r="C10" s="526"/>
      <c r="D10" s="24"/>
    </row>
    <row r="11" spans="1:4" ht="21" customHeight="1" x14ac:dyDescent="0.25">
      <c r="A11" s="114">
        <v>30</v>
      </c>
      <c r="B11" s="69" t="s">
        <v>1952</v>
      </c>
      <c r="C11" s="526"/>
      <c r="D11" s="24"/>
    </row>
    <row r="12" spans="1:4" ht="21" customHeight="1" x14ac:dyDescent="0.25">
      <c r="A12" s="114">
        <v>40</v>
      </c>
      <c r="B12" s="61" t="s">
        <v>1953</v>
      </c>
      <c r="C12" s="527"/>
      <c r="D12" s="528">
        <f>D9+D10+D11</f>
        <v>0</v>
      </c>
    </row>
  </sheetData>
  <printOptions headings="1" gridLines="1"/>
  <pageMargins left="0" right="0" top="0" bottom="0" header="0" footer="0"/>
  <pageSetup paperSize="0" blackAndWhite="1" useFirstPageNumber="1"/>
  <headerFooter>
    <oddHeader>&amp;L&amp;"Aptos"&amp;10&amp;K7FAA39 | DNB PUBLIC |&amp;1#_x000D_</oddHead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ADD8E6"/>
  </sheetPr>
  <dimension ref="A1:D21"/>
  <sheetViews>
    <sheetView workbookViewId="0"/>
  </sheetViews>
  <sheetFormatPr defaultColWidth="8.54296875" defaultRowHeight="15" customHeight="1" x14ac:dyDescent="0.25"/>
  <cols>
    <col min="1" max="1" width="8.54296875" style="1" customWidth="1"/>
    <col min="2" max="2" width="56.81640625" style="1" customWidth="1"/>
    <col min="3" max="3" width="13.81640625" style="1" customWidth="1"/>
    <col min="4" max="4" width="44" style="1" customWidth="1"/>
    <col min="5" max="5" width="8.54296875" style="1" customWidth="1"/>
    <col min="6" max="16384" width="8.54296875" style="1"/>
  </cols>
  <sheetData>
    <row r="1" spans="1:4" ht="15" customHeight="1" x14ac:dyDescent="0.25">
      <c r="A1" s="499" t="s">
        <v>421</v>
      </c>
      <c r="D1" s="187" t="s">
        <v>1954</v>
      </c>
    </row>
    <row r="2" spans="1:4" ht="15" customHeight="1" x14ac:dyDescent="0.3">
      <c r="A2" s="505"/>
      <c r="D2" s="214"/>
    </row>
    <row r="3" spans="1:4" ht="15" customHeight="1" x14ac:dyDescent="0.35">
      <c r="A3" s="499" t="s">
        <v>1</v>
      </c>
      <c r="D3" s="491" t="s">
        <v>1955</v>
      </c>
    </row>
    <row r="4" spans="1:4" ht="15" customHeight="1" x14ac:dyDescent="0.25">
      <c r="D4" s="67" t="s">
        <v>2</v>
      </c>
    </row>
    <row r="5" spans="1:4" ht="15" customHeight="1" x14ac:dyDescent="0.25">
      <c r="A5" s="499" t="s">
        <v>3</v>
      </c>
      <c r="C5" s="3"/>
      <c r="D5" s="514" t="s">
        <v>1623</v>
      </c>
    </row>
    <row r="6" spans="1:4" ht="15" customHeight="1" x14ac:dyDescent="0.25">
      <c r="A6" s="8"/>
      <c r="C6" s="506"/>
      <c r="D6" s="67" t="s">
        <v>1739</v>
      </c>
    </row>
    <row r="7" spans="1:4" ht="15" customHeight="1" x14ac:dyDescent="0.25">
      <c r="C7" s="504" t="s">
        <v>6</v>
      </c>
      <c r="D7" s="529" t="s">
        <v>7</v>
      </c>
    </row>
    <row r="8" spans="1:4" ht="15" customHeight="1" x14ac:dyDescent="0.25">
      <c r="A8" s="600" t="s">
        <v>678</v>
      </c>
      <c r="B8" s="562"/>
      <c r="C8" s="946"/>
      <c r="D8" s="15" t="s">
        <v>619</v>
      </c>
    </row>
    <row r="9" spans="1:4" ht="15" customHeight="1" x14ac:dyDescent="0.25">
      <c r="A9" s="953"/>
      <c r="B9" s="891"/>
      <c r="C9" s="947"/>
      <c r="D9" s="72" t="s">
        <v>1624</v>
      </c>
    </row>
    <row r="10" spans="1:4" ht="18.75" customHeight="1" x14ac:dyDescent="0.25">
      <c r="A10" s="88">
        <v>10</v>
      </c>
      <c r="B10" s="80" t="s">
        <v>1625</v>
      </c>
      <c r="C10" s="947"/>
      <c r="D10" s="24"/>
    </row>
    <row r="11" spans="1:4" ht="18.75" customHeight="1" x14ac:dyDescent="0.25">
      <c r="A11" s="88">
        <v>20</v>
      </c>
      <c r="B11" s="80" t="s">
        <v>1956</v>
      </c>
      <c r="C11" s="947"/>
      <c r="D11" s="24"/>
    </row>
    <row r="12" spans="1:4" ht="18.75" customHeight="1" x14ac:dyDescent="0.25">
      <c r="A12" s="114">
        <v>30</v>
      </c>
      <c r="B12" s="81" t="s">
        <v>1946</v>
      </c>
      <c r="C12" s="947"/>
      <c r="D12" s="24"/>
    </row>
    <row r="13" spans="1:4" ht="18.75" customHeight="1" x14ac:dyDescent="0.25">
      <c r="A13" s="114">
        <v>40</v>
      </c>
      <c r="B13" s="81" t="s">
        <v>1946</v>
      </c>
      <c r="C13" s="947"/>
      <c r="D13" s="24"/>
    </row>
    <row r="14" spans="1:4" ht="26.25" customHeight="1" x14ac:dyDescent="0.25">
      <c r="A14" s="114">
        <v>50</v>
      </c>
      <c r="B14" s="444" t="s">
        <v>1627</v>
      </c>
      <c r="C14" s="947"/>
      <c r="D14" s="389">
        <f>SUM(D10:D13)</f>
        <v>0</v>
      </c>
    </row>
    <row r="15" spans="1:4" ht="18.75" customHeight="1" x14ac:dyDescent="0.25">
      <c r="A15" s="114">
        <v>60</v>
      </c>
      <c r="B15" s="80" t="s">
        <v>1628</v>
      </c>
      <c r="C15" s="947"/>
      <c r="D15" s="24"/>
    </row>
    <row r="16" spans="1:4" ht="26.25" customHeight="1" x14ac:dyDescent="0.25">
      <c r="A16" s="114">
        <v>70</v>
      </c>
      <c r="B16" s="444" t="s">
        <v>1630</v>
      </c>
      <c r="C16" s="947"/>
      <c r="D16" s="389">
        <f>SUM(D15:D15)</f>
        <v>0</v>
      </c>
    </row>
    <row r="17" spans="1:4" ht="22.5" customHeight="1" x14ac:dyDescent="0.25">
      <c r="A17" s="530"/>
      <c r="B17" s="443" t="s">
        <v>1957</v>
      </c>
      <c r="C17" s="947"/>
      <c r="D17" s="15"/>
    </row>
    <row r="18" spans="1:4" ht="18.75" customHeight="1" x14ac:dyDescent="0.25">
      <c r="A18" s="114">
        <v>80</v>
      </c>
      <c r="B18" s="444" t="s">
        <v>1958</v>
      </c>
      <c r="C18" s="947"/>
      <c r="D18" s="389">
        <f>SUM(D19:D20)</f>
        <v>0</v>
      </c>
    </row>
    <row r="19" spans="1:4" ht="18.75" customHeight="1" x14ac:dyDescent="0.25">
      <c r="A19" s="114">
        <v>90</v>
      </c>
      <c r="B19" s="80" t="s">
        <v>1959</v>
      </c>
      <c r="C19" s="947"/>
      <c r="D19" s="24"/>
    </row>
    <row r="20" spans="1:4" ht="18.75" customHeight="1" x14ac:dyDescent="0.25">
      <c r="A20" s="114">
        <v>100</v>
      </c>
      <c r="B20" s="80" t="s">
        <v>57</v>
      </c>
      <c r="C20" s="947"/>
      <c r="D20" s="24"/>
    </row>
    <row r="21" spans="1:4" ht="30.75" customHeight="1" x14ac:dyDescent="0.25">
      <c r="A21" s="114">
        <v>110</v>
      </c>
      <c r="B21" s="510" t="s">
        <v>1960</v>
      </c>
      <c r="C21" s="948"/>
      <c r="D21" s="389">
        <f>D14-D16-D18</f>
        <v>0</v>
      </c>
    </row>
  </sheetData>
  <mergeCells count="3">
    <mergeCell ref="A8:A9"/>
    <mergeCell ref="B8:B9"/>
    <mergeCell ref="C8:C21"/>
  </mergeCells>
  <printOptions headings="1" gridLines="1"/>
  <pageMargins left="0" right="0" top="0" bottom="0" header="0" footer="0"/>
  <pageSetup paperSize="0" blackAndWhite="1" useFirstPageNumber="1"/>
  <headerFooter>
    <oddHeader>&amp;L&amp;"Aptos"&amp;10&amp;K7FAA39 | DNB PUBLIC |&amp;1#_x000D_</oddHead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ADD8E6"/>
  </sheetPr>
  <dimension ref="A1:D215"/>
  <sheetViews>
    <sheetView workbookViewId="0">
      <selection activeCell="A218" sqref="A218"/>
    </sheetView>
  </sheetViews>
  <sheetFormatPr defaultColWidth="8.54296875" defaultRowHeight="15" customHeight="1" x14ac:dyDescent="0.25"/>
  <cols>
    <col min="1" max="1" width="123.81640625" style="1" customWidth="1"/>
    <col min="2" max="2" width="39.7265625" style="533" customWidth="1"/>
    <col min="3" max="3" width="21.26953125" style="1" customWidth="1"/>
    <col min="4" max="4" width="10.26953125" style="1" customWidth="1"/>
    <col min="5" max="5" width="8.54296875" style="1" customWidth="1"/>
    <col min="6" max="16384" width="8.54296875" style="1"/>
  </cols>
  <sheetData>
    <row r="1" spans="1:4" ht="15" customHeight="1" x14ac:dyDescent="0.25">
      <c r="A1" s="531" t="s">
        <v>1961</v>
      </c>
      <c r="B1" s="531" t="s">
        <v>1962</v>
      </c>
      <c r="C1" s="531" t="s">
        <v>1963</v>
      </c>
      <c r="D1" s="532" t="s">
        <v>1964</v>
      </c>
    </row>
    <row r="2" spans="1:4" ht="15" customHeight="1" x14ac:dyDescent="0.25">
      <c r="A2" s="533" t="s">
        <v>1965</v>
      </c>
      <c r="B2" s="533" t="s">
        <v>1966</v>
      </c>
      <c r="C2" s="534">
        <f>IF('Balance sheet'!H173='Balance sheet'!H300,1,0)</f>
        <v>1</v>
      </c>
      <c r="D2" s="535" t="s">
        <v>1964</v>
      </c>
    </row>
    <row r="3" spans="1:4" ht="15" customHeight="1" x14ac:dyDescent="0.25">
      <c r="A3" s="533" t="s">
        <v>1967</v>
      </c>
      <c r="B3" s="533" t="s">
        <v>1966</v>
      </c>
      <c r="C3" s="534">
        <f>IF('Balance sheet'!H173&gt;=1,1,0)</f>
        <v>0</v>
      </c>
      <c r="D3" s="535" t="s">
        <v>1964</v>
      </c>
    </row>
    <row r="4" spans="1:4" ht="15" customHeight="1" x14ac:dyDescent="0.25">
      <c r="A4" s="533" t="s">
        <v>1968</v>
      </c>
      <c r="B4" s="533" t="s">
        <v>1966</v>
      </c>
      <c r="C4" s="534">
        <f>IF('Balance sheet'!H258&gt;=1,1,0)</f>
        <v>0</v>
      </c>
      <c r="D4" s="535" t="s">
        <v>1964</v>
      </c>
    </row>
    <row r="5" spans="1:4" ht="15" customHeight="1" x14ac:dyDescent="0.25">
      <c r="A5" s="1" t="s">
        <v>1969</v>
      </c>
      <c r="B5" s="533" t="s">
        <v>1966</v>
      </c>
      <c r="C5" s="534">
        <f>IF('Balance sheet'!H291='P&amp;L'!F145,1,0)</f>
        <v>1</v>
      </c>
      <c r="D5" s="535" t="s">
        <v>1964</v>
      </c>
    </row>
    <row r="6" spans="1:4" ht="15" customHeight="1" x14ac:dyDescent="0.25">
      <c r="A6" s="533" t="s">
        <v>1970</v>
      </c>
      <c r="B6" s="1" t="s">
        <v>691</v>
      </c>
      <c r="C6" s="534">
        <f>IF('SS 1B Capital'!D40+'SS 1B Capital'!D41+'SS 1B Capital'!D42+'SS 1B Capital'!D43+'SS 1B Capital'!D44='Balance sheet'!H253+'Balance sheet'!H256,1,0)</f>
        <v>1</v>
      </c>
      <c r="D6" s="535" t="s">
        <v>1964</v>
      </c>
    </row>
    <row r="7" spans="1:4" ht="15" customHeight="1" x14ac:dyDescent="0.25">
      <c r="A7" s="533" t="s">
        <v>1971</v>
      </c>
      <c r="B7" s="533" t="s">
        <v>1972</v>
      </c>
      <c r="C7" s="534">
        <f>IF('SS20 Liquidity Report'!D26='SS21 Gross to Net Report'!O201+'SS21 Gross to Net Report'!P201,1,0)</f>
        <v>1</v>
      </c>
      <c r="D7" s="535" t="s">
        <v>1964</v>
      </c>
    </row>
    <row r="8" spans="1:4" ht="15" customHeight="1" x14ac:dyDescent="0.25">
      <c r="A8" s="533" t="s">
        <v>1973</v>
      </c>
      <c r="B8" s="533" t="s">
        <v>1972</v>
      </c>
      <c r="C8" s="534">
        <f>IF('SS20 Liquidity Report'!E26='SS21 Gross to Net Report'!Q201+'SS21 Gross to Net Report'!R201,1,0)</f>
        <v>1</v>
      </c>
      <c r="D8" s="535" t="s">
        <v>1964</v>
      </c>
    </row>
    <row r="9" spans="1:4" ht="15" customHeight="1" x14ac:dyDescent="0.25">
      <c r="A9" s="533" t="s">
        <v>1974</v>
      </c>
      <c r="B9" s="533" t="s">
        <v>1972</v>
      </c>
      <c r="C9" s="534">
        <f>IF('SS20 Liquidity Report'!D31='SS21 Gross to Net Report'!O207+'SS21 Gross to Net Report'!P207,1,0)</f>
        <v>1</v>
      </c>
      <c r="D9" s="535" t="s">
        <v>1964</v>
      </c>
    </row>
    <row r="10" spans="1:4" ht="15" customHeight="1" x14ac:dyDescent="0.25">
      <c r="A10" s="533" t="s">
        <v>1975</v>
      </c>
      <c r="B10" s="533" t="s">
        <v>1972</v>
      </c>
      <c r="C10" s="534">
        <f>IF('SS20 Liquidity Report'!E31='SS21 Gross to Net Report'!Q207+'SS21 Gross to Net Report'!R207,1,0)</f>
        <v>1</v>
      </c>
      <c r="D10" s="535" t="s">
        <v>1964</v>
      </c>
    </row>
    <row r="11" spans="1:4" ht="15" customHeight="1" x14ac:dyDescent="0.25">
      <c r="A11" s="533" t="s">
        <v>1976</v>
      </c>
      <c r="B11" s="533" t="s">
        <v>1972</v>
      </c>
      <c r="C11" s="534">
        <f>IF('SS20 Liquidity Report'!D36='SS21 Gross to Net Report'!O220+'SS21 Gross to Net Report'!P220,1,0)</f>
        <v>1</v>
      </c>
      <c r="D11" s="535" t="s">
        <v>1964</v>
      </c>
    </row>
    <row r="12" spans="1:4" ht="15" customHeight="1" x14ac:dyDescent="0.25">
      <c r="A12" s="533" t="s">
        <v>1977</v>
      </c>
      <c r="B12" s="533" t="s">
        <v>1972</v>
      </c>
      <c r="C12" s="534">
        <f>IF('SS20 Liquidity Report'!E36='SS21 Gross to Net Report'!Q220+'SS21 Gross to Net Report'!R220,1,0)</f>
        <v>1</v>
      </c>
      <c r="D12" s="535" t="s">
        <v>1964</v>
      </c>
    </row>
    <row r="13" spans="1:4" ht="15" customHeight="1" x14ac:dyDescent="0.25">
      <c r="A13" s="533" t="s">
        <v>1978</v>
      </c>
      <c r="B13" s="533" t="s">
        <v>1972</v>
      </c>
      <c r="C13" s="534">
        <f>IF('SS20 Liquidity Report'!D46='SS21 Gross to Net Report'!O233+'SS21 Gross to Net Report'!P233,1,0)</f>
        <v>1</v>
      </c>
      <c r="D13" s="535" t="s">
        <v>1964</v>
      </c>
    </row>
    <row r="14" spans="1:4" ht="15" customHeight="1" x14ac:dyDescent="0.25">
      <c r="A14" s="533" t="s">
        <v>1979</v>
      </c>
      <c r="B14" s="533" t="s">
        <v>1972</v>
      </c>
      <c r="C14" s="534">
        <f>IF('SS20 Liquidity Report'!E46='SS21 Gross to Net Report'!Q233+'SS21 Gross to Net Report'!R233,1,0)</f>
        <v>1</v>
      </c>
      <c r="D14" s="535" t="s">
        <v>1964</v>
      </c>
    </row>
    <row r="15" spans="1:4" ht="15" customHeight="1" x14ac:dyDescent="0.25">
      <c r="A15" s="533" t="s">
        <v>1980</v>
      </c>
      <c r="B15" s="533" t="s">
        <v>1972</v>
      </c>
      <c r="C15" s="534">
        <f>IF('SS20 Liquidity Report'!D53='SS21 Gross to Net Report'!O257+'SS21 Gross to Net Report'!P257,1,0)</f>
        <v>1</v>
      </c>
      <c r="D15" s="535" t="s">
        <v>1964</v>
      </c>
    </row>
    <row r="16" spans="1:4" ht="15" customHeight="1" x14ac:dyDescent="0.25">
      <c r="A16" s="533" t="s">
        <v>1981</v>
      </c>
      <c r="B16" s="533" t="s">
        <v>1972</v>
      </c>
      <c r="C16" s="534">
        <f>IF('SS20 Liquidity Report'!E53='SS21 Gross to Net Report'!Q257+'SS21 Gross to Net Report'!R257,1,0)</f>
        <v>1</v>
      </c>
      <c r="D16" s="535" t="s">
        <v>1964</v>
      </c>
    </row>
    <row r="17" spans="1:4" ht="15" customHeight="1" x14ac:dyDescent="0.25">
      <c r="A17" s="533" t="s">
        <v>1982</v>
      </c>
      <c r="B17" s="533" t="s">
        <v>1972</v>
      </c>
      <c r="C17" s="534">
        <f>IF('SS20 Liquidity Report'!D64='Class 8 Cont.Liab.'!D40+'Class 8 Cont.Liab.'!E40,1,0)</f>
        <v>1</v>
      </c>
      <c r="D17" s="535" t="s">
        <v>1964</v>
      </c>
    </row>
    <row r="18" spans="1:4" ht="15" customHeight="1" x14ac:dyDescent="0.25">
      <c r="A18" s="533" t="s">
        <v>1983</v>
      </c>
      <c r="B18" s="533" t="s">
        <v>1972</v>
      </c>
      <c r="C18" s="536">
        <f>IF('SS20 Liquidity Report'!E64='Class 8 Cont.Liab.'!F40+'Class 8 Cont.Liab.'!G40,1,0)</f>
        <v>1</v>
      </c>
      <c r="D18" s="535" t="s">
        <v>1964</v>
      </c>
    </row>
    <row r="19" spans="1:4" ht="15" customHeight="1" x14ac:dyDescent="0.25">
      <c r="A19" s="1" t="s">
        <v>1984</v>
      </c>
      <c r="B19" s="533" t="s">
        <v>1985</v>
      </c>
      <c r="C19" s="534">
        <f>IF(('SS21 Gross to Net Report'!K170+'SS21 Gross to Net Report'!L170+'SS21 Gross to Net Report'!M170+'SS21 Gross to Net Report'!N170)=('Balance sheet'!H79+'Balance sheet'!H130+'Balance sheet'!H171+'Balance sheet'!H147+'Balance sheet'!H156),1,0)</f>
        <v>1</v>
      </c>
      <c r="D19" s="535" t="s">
        <v>1964</v>
      </c>
    </row>
    <row r="20" spans="1:4" ht="15" customHeight="1" x14ac:dyDescent="0.25">
      <c r="A20" s="1" t="s">
        <v>1986</v>
      </c>
      <c r="B20" s="533" t="s">
        <v>1987</v>
      </c>
      <c r="C20" s="534">
        <f>IF(('SS24 Savings Deposits'!D17)=('Balance sheet'!D195+'Balance sheet'!E195),1,0)</f>
        <v>1</v>
      </c>
      <c r="D20" s="535" t="s">
        <v>1964</v>
      </c>
    </row>
    <row r="21" spans="1:4" ht="15" customHeight="1" x14ac:dyDescent="0.25">
      <c r="A21" s="1" t="s">
        <v>1988</v>
      </c>
      <c r="B21" s="533" t="s">
        <v>1987</v>
      </c>
      <c r="C21" s="534">
        <f>IF(('SS24 Savings Deposits'!E17)=('Balance sheet'!F195+'Balance sheet'!G195),1,0)</f>
        <v>1</v>
      </c>
      <c r="D21" s="532" t="s">
        <v>1964</v>
      </c>
    </row>
    <row r="22" spans="1:4" ht="15" customHeight="1" x14ac:dyDescent="0.25">
      <c r="A22" s="1" t="s">
        <v>1989</v>
      </c>
      <c r="B22" s="533" t="s">
        <v>1990</v>
      </c>
      <c r="C22" s="534">
        <f>IF(('SS22 Maturity Schedule'!I37)=('SS21 Gross to Net Report'!O45+'SS21 Gross to Net Report'!P45+'SS21 Gross to Net Report'!Q45+'SS21 Gross to Net Report'!R45),1,0)</f>
        <v>1</v>
      </c>
      <c r="D22" s="535" t="s">
        <v>1964</v>
      </c>
    </row>
    <row r="23" spans="1:4" ht="15" customHeight="1" x14ac:dyDescent="0.25">
      <c r="A23" s="1" t="s">
        <v>1991</v>
      </c>
      <c r="B23" s="533" t="s">
        <v>1990</v>
      </c>
      <c r="C23" s="534">
        <f>IF(('SS22 Maturity Schedule'!I38)=('SS21 Gross to Net Report'!O46+'SS21 Gross to Net Report'!P46+'SS21 Gross to Net Report'!Q46+'SS21 Gross to Net Report'!R46),1,0)</f>
        <v>1</v>
      </c>
      <c r="D23" s="535" t="s">
        <v>1964</v>
      </c>
    </row>
    <row r="24" spans="1:4" ht="15" customHeight="1" x14ac:dyDescent="0.25">
      <c r="A24" s="1" t="s">
        <v>1992</v>
      </c>
      <c r="B24" s="533" t="s">
        <v>1990</v>
      </c>
      <c r="C24" s="534">
        <f>IF(('SS22 Maturity Schedule'!I39)=('SS21 Gross to Net Report'!O47+'SS21 Gross to Net Report'!P47+'SS21 Gross to Net Report'!Q47+'SS21 Gross to Net Report'!R47),1,0)</f>
        <v>1</v>
      </c>
      <c r="D24" s="535" t="s">
        <v>1964</v>
      </c>
    </row>
    <row r="25" spans="1:4" ht="15" customHeight="1" x14ac:dyDescent="0.25">
      <c r="A25" s="1" t="s">
        <v>1993</v>
      </c>
      <c r="B25" s="533" t="s">
        <v>1990</v>
      </c>
      <c r="C25" s="534">
        <f>IF(('SS22 Maturity Schedule'!I40)=('SS21 Gross to Net Report'!O48+'SS21 Gross to Net Report'!P48+'SS21 Gross to Net Report'!Q48+'SS21 Gross to Net Report'!R48),1,0)</f>
        <v>1</v>
      </c>
      <c r="D25" s="535" t="s">
        <v>1964</v>
      </c>
    </row>
    <row r="26" spans="1:4" ht="15" customHeight="1" x14ac:dyDescent="0.25">
      <c r="A26" s="1" t="s">
        <v>1994</v>
      </c>
      <c r="B26" s="533" t="s">
        <v>1990</v>
      </c>
      <c r="C26" s="534">
        <f>IF(('SS22 Maturity Schedule'!I41)=('SS21 Gross to Net Report'!O49+'SS21 Gross to Net Report'!P49+'SS21 Gross to Net Report'!Q49+'SS21 Gross to Net Report'!R49),1,0)</f>
        <v>1</v>
      </c>
      <c r="D26" s="535" t="s">
        <v>1964</v>
      </c>
    </row>
    <row r="27" spans="1:4" ht="15" customHeight="1" x14ac:dyDescent="0.25">
      <c r="A27" s="1" t="s">
        <v>1995</v>
      </c>
      <c r="B27" s="533" t="s">
        <v>1990</v>
      </c>
      <c r="C27" s="534">
        <f>IF(('SS22 Maturity Schedule'!I42)=('SS21 Gross to Net Report'!O50+'SS21 Gross to Net Report'!P50+'SS21 Gross to Net Report'!Q50+'SS21 Gross to Net Report'!R50),1,0)</f>
        <v>1</v>
      </c>
      <c r="D27" s="535" t="s">
        <v>1964</v>
      </c>
    </row>
    <row r="28" spans="1:4" ht="15" customHeight="1" x14ac:dyDescent="0.25">
      <c r="A28" s="1" t="s">
        <v>1996</v>
      </c>
      <c r="B28" s="533" t="s">
        <v>1990</v>
      </c>
      <c r="C28" s="534">
        <f>IF(('SS22 Maturity Schedule'!I45)=('SS21 Gross to Net Report'!O53+'SS21 Gross to Net Report'!P53+'SS21 Gross to Net Report'!Q53+'SS21 Gross to Net Report'!R53),1,0)</f>
        <v>1</v>
      </c>
      <c r="D28" s="535" t="s">
        <v>1964</v>
      </c>
    </row>
    <row r="29" spans="1:4" ht="15" customHeight="1" x14ac:dyDescent="0.25">
      <c r="A29" s="1" t="s">
        <v>1997</v>
      </c>
      <c r="B29" s="533" t="s">
        <v>1990</v>
      </c>
      <c r="C29" s="534">
        <f>IF(('SS22 Maturity Schedule'!I46)=('SS21 Gross to Net Report'!O54+'SS21 Gross to Net Report'!P54+'SS21 Gross to Net Report'!Q54+'SS21 Gross to Net Report'!R54),1,0)</f>
        <v>1</v>
      </c>
      <c r="D29" s="535" t="s">
        <v>1964</v>
      </c>
    </row>
    <row r="30" spans="1:4" ht="15" customHeight="1" x14ac:dyDescent="0.25">
      <c r="A30" s="1" t="s">
        <v>1998</v>
      </c>
      <c r="B30" s="533" t="s">
        <v>1990</v>
      </c>
      <c r="C30" s="534">
        <f>IF(('SS22 Maturity Schedule'!I47)=('SS21 Gross to Net Report'!O55+'SS21 Gross to Net Report'!P55+'SS21 Gross to Net Report'!Q55+'SS21 Gross to Net Report'!R55),1,0)</f>
        <v>1</v>
      </c>
      <c r="D30" s="535" t="s">
        <v>1964</v>
      </c>
    </row>
    <row r="31" spans="1:4" ht="15" customHeight="1" x14ac:dyDescent="0.25">
      <c r="A31" s="1" t="s">
        <v>1999</v>
      </c>
      <c r="B31" s="533" t="s">
        <v>1990</v>
      </c>
      <c r="C31" s="534">
        <f>IF(('SS22 Maturity Schedule'!I48)=('SS21 Gross to Net Report'!O56+'SS21 Gross to Net Report'!P56+'SS21 Gross to Net Report'!Q56+'SS21 Gross to Net Report'!R56),1,0)</f>
        <v>1</v>
      </c>
      <c r="D31" s="535" t="s">
        <v>1964</v>
      </c>
    </row>
    <row r="32" spans="1:4" ht="15" customHeight="1" x14ac:dyDescent="0.25">
      <c r="A32" s="1" t="s">
        <v>2000</v>
      </c>
      <c r="B32" s="533" t="s">
        <v>1990</v>
      </c>
      <c r="C32" s="534">
        <f>IF(('SS22 Maturity Schedule'!I49)=('SS21 Gross to Net Report'!O57+'SS21 Gross to Net Report'!P57+'SS21 Gross to Net Report'!Q57+'SS21 Gross to Net Report'!R57),1,0)</f>
        <v>1</v>
      </c>
      <c r="D32" s="535" t="s">
        <v>1964</v>
      </c>
    </row>
    <row r="33" spans="1:4" ht="15" customHeight="1" x14ac:dyDescent="0.25">
      <c r="A33" s="1" t="s">
        <v>2001</v>
      </c>
      <c r="B33" s="533" t="s">
        <v>1990</v>
      </c>
      <c r="C33" s="534">
        <f>IF(('SS22 Maturity Schedule'!I50)=('SS21 Gross to Net Report'!O58+'SS21 Gross to Net Report'!P58+'SS21 Gross to Net Report'!Q58+'SS21 Gross to Net Report'!R58),1,0)</f>
        <v>1</v>
      </c>
      <c r="D33" s="535" t="s">
        <v>1964</v>
      </c>
    </row>
    <row r="34" spans="1:4" ht="15" customHeight="1" x14ac:dyDescent="0.25">
      <c r="A34" s="1" t="s">
        <v>2002</v>
      </c>
      <c r="B34" s="533" t="s">
        <v>1990</v>
      </c>
      <c r="C34" s="534">
        <f>IF(('SS22 Maturity Schedule'!I54)=('SS21 Gross to Net Report'!O62+'SS21 Gross to Net Report'!P62+'SS21 Gross to Net Report'!Q62+'SS21 Gross to Net Report'!R62),1,0)</f>
        <v>1</v>
      </c>
      <c r="D34" s="535" t="s">
        <v>1964</v>
      </c>
    </row>
    <row r="35" spans="1:4" ht="15" customHeight="1" x14ac:dyDescent="0.25">
      <c r="A35" s="1" t="s">
        <v>2003</v>
      </c>
      <c r="B35" s="533" t="s">
        <v>1990</v>
      </c>
      <c r="C35" s="534">
        <f>IF(('SS22 Maturity Schedule'!I55)=('SS21 Gross to Net Report'!O63+'SS21 Gross to Net Report'!P63+'SS21 Gross to Net Report'!Q63+'SS21 Gross to Net Report'!R63),1,0)</f>
        <v>1</v>
      </c>
      <c r="D35" s="535" t="s">
        <v>1964</v>
      </c>
    </row>
    <row r="36" spans="1:4" ht="15" customHeight="1" x14ac:dyDescent="0.25">
      <c r="A36" s="1" t="s">
        <v>2004</v>
      </c>
      <c r="B36" s="533" t="s">
        <v>1990</v>
      </c>
      <c r="C36" s="534">
        <f>IF(('SS22 Maturity Schedule'!I56)=('SS21 Gross to Net Report'!O64+'SS21 Gross to Net Report'!P64+'SS21 Gross to Net Report'!Q64+'SS21 Gross to Net Report'!R64),1,0)</f>
        <v>1</v>
      </c>
      <c r="D36" s="535" t="s">
        <v>1964</v>
      </c>
    </row>
    <row r="37" spans="1:4" ht="15" customHeight="1" x14ac:dyDescent="0.25">
      <c r="A37" s="1" t="s">
        <v>2005</v>
      </c>
      <c r="B37" s="533" t="s">
        <v>1990</v>
      </c>
      <c r="C37" s="534">
        <f>IF(('SS22 Maturity Schedule'!I57)=('SS21 Gross to Net Report'!O65+'SS21 Gross to Net Report'!P65+'SS21 Gross to Net Report'!Q65+'SS21 Gross to Net Report'!R65),1,0)</f>
        <v>1</v>
      </c>
      <c r="D37" s="535" t="s">
        <v>1964</v>
      </c>
    </row>
    <row r="38" spans="1:4" ht="15" customHeight="1" x14ac:dyDescent="0.25">
      <c r="A38" s="1" t="s">
        <v>2006</v>
      </c>
      <c r="B38" s="533" t="s">
        <v>1990</v>
      </c>
      <c r="C38" s="534">
        <f>IF(('SS22 Maturity Schedule'!I58)=('SS21 Gross to Net Report'!O66+'SS21 Gross to Net Report'!P66+'SS21 Gross to Net Report'!Q66+'SS21 Gross to Net Report'!R66),1,0)</f>
        <v>1</v>
      </c>
      <c r="D38" s="535" t="s">
        <v>1964</v>
      </c>
    </row>
    <row r="39" spans="1:4" ht="15" customHeight="1" x14ac:dyDescent="0.25">
      <c r="A39" s="1" t="s">
        <v>2007</v>
      </c>
      <c r="B39" s="533" t="s">
        <v>1990</v>
      </c>
      <c r="C39" s="534">
        <f>IF(('SS22 Maturity Schedule'!I72)=('SS21 Gross to Net Report'!O80+'SS21 Gross to Net Report'!P80+'SS21 Gross to Net Report'!Q80+'SS21 Gross to Net Report'!R80),1,0)</f>
        <v>1</v>
      </c>
      <c r="D39" s="535" t="s">
        <v>1964</v>
      </c>
    </row>
    <row r="40" spans="1:4" ht="15" customHeight="1" x14ac:dyDescent="0.25">
      <c r="A40" s="1" t="s">
        <v>2008</v>
      </c>
      <c r="B40" s="533" t="s">
        <v>1990</v>
      </c>
      <c r="C40" s="534">
        <f>IF(('SS22 Maturity Schedule'!I73)=('SS21 Gross to Net Report'!O81+'SS21 Gross to Net Report'!P81+'SS21 Gross to Net Report'!Q81+'SS21 Gross to Net Report'!R81),1,0)</f>
        <v>1</v>
      </c>
      <c r="D40" s="535" t="s">
        <v>1964</v>
      </c>
    </row>
    <row r="41" spans="1:4" ht="15" customHeight="1" x14ac:dyDescent="0.25">
      <c r="A41" s="533" t="s">
        <v>2009</v>
      </c>
      <c r="B41" s="533" t="s">
        <v>1990</v>
      </c>
      <c r="C41" s="534">
        <f>IF(('SS22 Maturity Schedule'!I87)=('SS21 Gross to Net Report'!O95+'SS21 Gross to Net Report'!P95+'SS21 Gross to Net Report'!Q95+'SS21 Gross to Net Report'!R95),1,0)</f>
        <v>1</v>
      </c>
      <c r="D41" s="535" t="s">
        <v>1964</v>
      </c>
    </row>
    <row r="42" spans="1:4" ht="15" customHeight="1" x14ac:dyDescent="0.25">
      <c r="A42" s="533" t="s">
        <v>2010</v>
      </c>
      <c r="B42" s="533" t="s">
        <v>1990</v>
      </c>
      <c r="C42" s="534">
        <f>IF(('SS22 Maturity Schedule'!I88)=('SS21 Gross to Net Report'!O96+'SS21 Gross to Net Report'!P96+'SS21 Gross to Net Report'!Q96+'SS21 Gross to Net Report'!R96),1,0)</f>
        <v>1</v>
      </c>
      <c r="D42" s="535" t="s">
        <v>1964</v>
      </c>
    </row>
    <row r="43" spans="1:4" ht="15" customHeight="1" x14ac:dyDescent="0.25">
      <c r="A43" s="533" t="s">
        <v>2011</v>
      </c>
      <c r="B43" s="533" t="s">
        <v>1990</v>
      </c>
      <c r="C43" s="534">
        <f>IF(('SS22 Maturity Schedule'!I89)=('SS21 Gross to Net Report'!O97+'SS21 Gross to Net Report'!P97+'SS21 Gross to Net Report'!Q97+'SS21 Gross to Net Report'!R97),1,0)</f>
        <v>1</v>
      </c>
      <c r="D43" s="535" t="s">
        <v>1964</v>
      </c>
    </row>
    <row r="44" spans="1:4" ht="15" customHeight="1" x14ac:dyDescent="0.25">
      <c r="A44" s="533" t="s">
        <v>2012</v>
      </c>
      <c r="B44" s="533" t="s">
        <v>1990</v>
      </c>
      <c r="C44" s="534">
        <f>IF(('SS22 Maturity Schedule'!I90)=('SS21 Gross to Net Report'!O98+'SS21 Gross to Net Report'!P98+'SS21 Gross to Net Report'!Q98+'SS21 Gross to Net Report'!R98),1,0)</f>
        <v>1</v>
      </c>
      <c r="D44" s="535" t="s">
        <v>1964</v>
      </c>
    </row>
    <row r="45" spans="1:4" ht="15" customHeight="1" x14ac:dyDescent="0.25">
      <c r="A45" s="533" t="s">
        <v>2013</v>
      </c>
      <c r="B45" s="533" t="s">
        <v>1990</v>
      </c>
      <c r="C45" s="534">
        <f>IF(('SS22 Maturity Schedule'!I91)=('SS21 Gross to Net Report'!O99+'SS21 Gross to Net Report'!P99+'SS21 Gross to Net Report'!Q99+'SS21 Gross to Net Report'!R99),1,0)</f>
        <v>1</v>
      </c>
      <c r="D45" s="535" t="s">
        <v>1964</v>
      </c>
    </row>
    <row r="46" spans="1:4" ht="15" customHeight="1" x14ac:dyDescent="0.25">
      <c r="A46" s="533" t="s">
        <v>2014</v>
      </c>
      <c r="B46" s="533" t="s">
        <v>1990</v>
      </c>
      <c r="C46" s="534">
        <f>IF(('SS22 Maturity Schedule'!I92)=('SS21 Gross to Net Report'!O100+'SS21 Gross to Net Report'!P100+'SS21 Gross to Net Report'!Q100+'SS21 Gross to Net Report'!R100),1,0)</f>
        <v>1</v>
      </c>
      <c r="D46" s="535" t="s">
        <v>1964</v>
      </c>
    </row>
    <row r="47" spans="1:4" ht="15" customHeight="1" x14ac:dyDescent="0.25">
      <c r="A47" s="533" t="s">
        <v>2015</v>
      </c>
      <c r="B47" s="533" t="s">
        <v>1990</v>
      </c>
      <c r="C47" s="534">
        <f>IF(('SS22 Maturity Schedule'!I93)=('SS21 Gross to Net Report'!O101+'SS21 Gross to Net Report'!P101+'SS21 Gross to Net Report'!Q101+'SS21 Gross to Net Report'!R101),1,0)</f>
        <v>1</v>
      </c>
      <c r="D47" s="535" t="s">
        <v>1964</v>
      </c>
    </row>
    <row r="48" spans="1:4" ht="15" customHeight="1" x14ac:dyDescent="0.25">
      <c r="A48" s="533" t="s">
        <v>2016</v>
      </c>
      <c r="B48" s="533" t="s">
        <v>1990</v>
      </c>
      <c r="C48" s="534">
        <f>IF(('SS22 Maturity Schedule'!I96)=('SS21 Gross to Net Report'!O104+'SS21 Gross to Net Report'!P104+'SS21 Gross to Net Report'!Q104+'SS21 Gross to Net Report'!R104),1,0)</f>
        <v>1</v>
      </c>
      <c r="D48" s="535" t="s">
        <v>1964</v>
      </c>
    </row>
    <row r="49" spans="1:4" ht="15" customHeight="1" x14ac:dyDescent="0.25">
      <c r="A49" s="533" t="s">
        <v>2017</v>
      </c>
      <c r="B49" s="533" t="s">
        <v>1990</v>
      </c>
      <c r="C49" s="534">
        <f>IF(('SS22 Maturity Schedule'!I97)=('SS21 Gross to Net Report'!O105+'SS21 Gross to Net Report'!P105+'SS21 Gross to Net Report'!Q105+'SS21 Gross to Net Report'!R105),1,0)</f>
        <v>1</v>
      </c>
      <c r="D49" s="535" t="s">
        <v>1964</v>
      </c>
    </row>
    <row r="50" spans="1:4" ht="15" customHeight="1" x14ac:dyDescent="0.25">
      <c r="A50" s="533" t="s">
        <v>2018</v>
      </c>
      <c r="B50" s="533" t="s">
        <v>1990</v>
      </c>
      <c r="C50" s="534">
        <f>IF(('SS22 Maturity Schedule'!I98)=('SS21 Gross to Net Report'!O106+'SS21 Gross to Net Report'!P106+'SS21 Gross to Net Report'!Q106+'SS21 Gross to Net Report'!R106),1,0)</f>
        <v>1</v>
      </c>
      <c r="D50" s="535" t="s">
        <v>1964</v>
      </c>
    </row>
    <row r="51" spans="1:4" ht="15" customHeight="1" x14ac:dyDescent="0.25">
      <c r="A51" s="533" t="s">
        <v>2019</v>
      </c>
      <c r="B51" s="533" t="s">
        <v>1990</v>
      </c>
      <c r="C51" s="534">
        <f>IF(('SS22 Maturity Schedule'!I102)=('SS21 Gross to Net Report'!O107+'SS21 Gross to Net Report'!P107+'SS21 Gross to Net Report'!Q107+'SS21 Gross to Net Report'!R107),1,0)</f>
        <v>1</v>
      </c>
      <c r="D51" s="535" t="s">
        <v>1964</v>
      </c>
    </row>
    <row r="52" spans="1:4" ht="15" customHeight="1" x14ac:dyDescent="0.25">
      <c r="A52" s="533" t="s">
        <v>2020</v>
      </c>
      <c r="B52" s="533" t="s">
        <v>1990</v>
      </c>
      <c r="C52" s="534">
        <f>IF(('SS22 Maturity Schedule'!I103)=('SS21 Gross to Net Report'!O108+'SS21 Gross to Net Report'!P108+'SS21 Gross to Net Report'!Q108+'SS21 Gross to Net Report'!R108),1,0)</f>
        <v>1</v>
      </c>
      <c r="D52" s="535" t="s">
        <v>1964</v>
      </c>
    </row>
    <row r="53" spans="1:4" ht="15" customHeight="1" x14ac:dyDescent="0.25">
      <c r="A53" s="533" t="s">
        <v>2021</v>
      </c>
      <c r="B53" s="533" t="s">
        <v>1990</v>
      </c>
      <c r="C53" s="534">
        <f>IF(('SS22 Maturity Schedule'!I104)=('SS21 Gross to Net Report'!O109+'SS21 Gross to Net Report'!P109+'SS21 Gross to Net Report'!Q109+'SS21 Gross to Net Report'!R109),1,0)</f>
        <v>1</v>
      </c>
      <c r="D53" s="535" t="s">
        <v>1964</v>
      </c>
    </row>
    <row r="54" spans="1:4" ht="15" customHeight="1" x14ac:dyDescent="0.25">
      <c r="A54" s="533" t="s">
        <v>2022</v>
      </c>
      <c r="B54" s="533" t="s">
        <v>1990</v>
      </c>
      <c r="C54" s="534">
        <f>IF(('SS22 Maturity Schedule'!I105)=('SS21 Gross to Net Report'!O110+'SS21 Gross to Net Report'!P110+'SS21 Gross to Net Report'!Q110+'SS21 Gross to Net Report'!R110),1,0)</f>
        <v>1</v>
      </c>
      <c r="D54" s="535" t="s">
        <v>1964</v>
      </c>
    </row>
    <row r="55" spans="1:4" ht="15" customHeight="1" x14ac:dyDescent="0.25">
      <c r="A55" s="533" t="s">
        <v>2023</v>
      </c>
      <c r="B55" s="533" t="s">
        <v>1990</v>
      </c>
      <c r="C55" s="534">
        <f>IF(('SS22 Maturity Schedule'!I108)=('SS21 Gross to Net Report'!O113+'SS21 Gross to Net Report'!P113+'SS21 Gross to Net Report'!Q113+'SS21 Gross to Net Report'!R113),1,0)</f>
        <v>1</v>
      </c>
      <c r="D55" s="535" t="s">
        <v>1964</v>
      </c>
    </row>
    <row r="56" spans="1:4" ht="15" customHeight="1" x14ac:dyDescent="0.25">
      <c r="A56" s="533" t="s">
        <v>2024</v>
      </c>
      <c r="B56" s="533" t="s">
        <v>1990</v>
      </c>
      <c r="C56" s="534">
        <f>IF(('SS22 Maturity Schedule'!I109)=('SS21 Gross to Net Report'!O114+'SS21 Gross to Net Report'!P114+'SS21 Gross to Net Report'!Q114+'SS21 Gross to Net Report'!R114),1,0)</f>
        <v>1</v>
      </c>
      <c r="D56" s="535" t="s">
        <v>1964</v>
      </c>
    </row>
    <row r="57" spans="1:4" ht="15" customHeight="1" x14ac:dyDescent="0.25">
      <c r="A57" s="533" t="s">
        <v>2025</v>
      </c>
      <c r="B57" s="533" t="s">
        <v>1990</v>
      </c>
      <c r="C57" s="534">
        <f>IF(('SS22 Maturity Schedule'!I110)=('SS21 Gross to Net Report'!O115+'SS21 Gross to Net Report'!P115+'SS21 Gross to Net Report'!Q115+'SS21 Gross to Net Report'!R115),1,0)</f>
        <v>1</v>
      </c>
      <c r="D57" s="535" t="s">
        <v>1964</v>
      </c>
    </row>
    <row r="58" spans="1:4" ht="15" customHeight="1" x14ac:dyDescent="0.25">
      <c r="A58" s="533" t="s">
        <v>2026</v>
      </c>
      <c r="B58" s="533" t="s">
        <v>1990</v>
      </c>
      <c r="C58" s="534">
        <f>IF(('SS22 Maturity Schedule'!I111)=('SS21 Gross to Net Report'!O116+'SS21 Gross to Net Report'!P116+'SS21 Gross to Net Report'!Q116+'SS21 Gross to Net Report'!R116),1,0)</f>
        <v>1</v>
      </c>
      <c r="D58" s="535" t="s">
        <v>1964</v>
      </c>
    </row>
    <row r="59" spans="1:4" ht="15" customHeight="1" x14ac:dyDescent="0.25">
      <c r="A59" s="533" t="s">
        <v>2027</v>
      </c>
      <c r="B59" s="533" t="s">
        <v>1990</v>
      </c>
      <c r="C59" s="534">
        <f>IF(('SS22 Maturity Schedule'!I112)=('SS21 Gross to Net Report'!O117+'SS21 Gross to Net Report'!P117+'SS21 Gross to Net Report'!Q117+'SS21 Gross to Net Report'!R117),1,0)</f>
        <v>1</v>
      </c>
      <c r="D59" s="535" t="s">
        <v>1964</v>
      </c>
    </row>
    <row r="60" spans="1:4" ht="15" customHeight="1" x14ac:dyDescent="0.25">
      <c r="A60" s="533" t="s">
        <v>2028</v>
      </c>
      <c r="B60" s="533" t="s">
        <v>1990</v>
      </c>
      <c r="C60" s="534">
        <f>IF(('SS22 Maturity Schedule'!I113)=('SS21 Gross to Net Report'!O118+'SS21 Gross to Net Report'!P118+'SS21 Gross to Net Report'!Q118+'SS21 Gross to Net Report'!R118),1,0)</f>
        <v>1</v>
      </c>
      <c r="D60" s="535" t="s">
        <v>1964</v>
      </c>
    </row>
    <row r="61" spans="1:4" ht="15" customHeight="1" x14ac:dyDescent="0.25">
      <c r="A61" s="533" t="s">
        <v>2029</v>
      </c>
      <c r="B61" s="533" t="s">
        <v>1990</v>
      </c>
      <c r="C61" s="534">
        <f>IF(('SS22 Maturity Schedule'!I114)=('SS21 Gross to Net Report'!O119+'SS21 Gross to Net Report'!P119+'SS21 Gross to Net Report'!Q119+'SS21 Gross to Net Report'!R119),1,0)</f>
        <v>1</v>
      </c>
      <c r="D61" s="535" t="s">
        <v>1964</v>
      </c>
    </row>
    <row r="62" spans="1:4" ht="15" customHeight="1" x14ac:dyDescent="0.25">
      <c r="A62" s="533" t="s">
        <v>2030</v>
      </c>
      <c r="B62" s="533" t="s">
        <v>1990</v>
      </c>
      <c r="C62" s="534">
        <f>IF(('SS22 Maturity Schedule'!I117)=('SS21 Gross to Net Report'!O125+'SS21 Gross to Net Report'!P125+'SS21 Gross to Net Report'!Q125+'SS21 Gross to Net Report'!R125),1,0)</f>
        <v>1</v>
      </c>
      <c r="D62" s="535" t="s">
        <v>1964</v>
      </c>
    </row>
    <row r="63" spans="1:4" ht="15" customHeight="1" x14ac:dyDescent="0.25">
      <c r="A63" s="533" t="s">
        <v>2031</v>
      </c>
      <c r="B63" s="533" t="s">
        <v>1990</v>
      </c>
      <c r="C63" s="534">
        <f>IF(('SS22 Maturity Schedule'!I118)=('SS21 Gross to Net Report'!O126+'SS21 Gross to Net Report'!P126+'SS21 Gross to Net Report'!Q126+'SS21 Gross to Net Report'!R126),1,0)</f>
        <v>1</v>
      </c>
      <c r="D63" s="535" t="s">
        <v>1964</v>
      </c>
    </row>
    <row r="64" spans="1:4" ht="15" customHeight="1" x14ac:dyDescent="0.25">
      <c r="A64" s="533" t="s">
        <v>2032</v>
      </c>
      <c r="B64" s="533" t="s">
        <v>1990</v>
      </c>
      <c r="C64" s="534">
        <f>IF(('SS22 Maturity Schedule'!I119)=('SS21 Gross to Net Report'!O127+'SS21 Gross to Net Report'!P127+'SS21 Gross to Net Report'!Q127+'SS21 Gross to Net Report'!R127),1,0)</f>
        <v>1</v>
      </c>
      <c r="D64" s="535" t="s">
        <v>1964</v>
      </c>
    </row>
    <row r="65" spans="1:4" ht="15" customHeight="1" x14ac:dyDescent="0.25">
      <c r="A65" s="533" t="s">
        <v>2033</v>
      </c>
      <c r="B65" s="533" t="s">
        <v>1990</v>
      </c>
      <c r="C65" s="534">
        <f>IF(('SS22 Maturity Schedule'!I120)=('SS21 Gross to Net Report'!O128+'SS21 Gross to Net Report'!P128+'SS21 Gross to Net Report'!Q128+'SS21 Gross to Net Report'!R128),1,0)</f>
        <v>1</v>
      </c>
      <c r="D65" s="535" t="s">
        <v>1964</v>
      </c>
    </row>
    <row r="66" spans="1:4" ht="15" customHeight="1" x14ac:dyDescent="0.25">
      <c r="A66" s="533" t="s">
        <v>2034</v>
      </c>
      <c r="B66" s="533" t="s">
        <v>1990</v>
      </c>
      <c r="C66" s="534">
        <f>IF(('SS22 Maturity Schedule'!I121)=('SS21 Gross to Net Report'!O129+'SS21 Gross to Net Report'!P129+'SS21 Gross to Net Report'!Q129+'SS21 Gross to Net Report'!R129),1,0)</f>
        <v>1</v>
      </c>
      <c r="D66" s="535" t="s">
        <v>1964</v>
      </c>
    </row>
    <row r="67" spans="1:4" ht="15" customHeight="1" x14ac:dyDescent="0.25">
      <c r="A67" s="533" t="s">
        <v>2035</v>
      </c>
      <c r="B67" s="533" t="s">
        <v>1990</v>
      </c>
      <c r="C67" s="534">
        <f>IF(('SS22 Maturity Schedule'!I122)=('SS21 Gross to Net Report'!O130+'SS21 Gross to Net Report'!P130+'SS21 Gross to Net Report'!Q130+'SS21 Gross to Net Report'!R130),1,0)</f>
        <v>1</v>
      </c>
      <c r="D67" s="535" t="s">
        <v>1964</v>
      </c>
    </row>
    <row r="68" spans="1:4" ht="15" customHeight="1" x14ac:dyDescent="0.25">
      <c r="A68" s="533" t="s">
        <v>2036</v>
      </c>
      <c r="B68" s="533" t="s">
        <v>1990</v>
      </c>
      <c r="C68" s="534">
        <f>IF(('SS22 Maturity Schedule'!I123)=('SS21 Gross to Net Report'!O131+'SS21 Gross to Net Report'!P131+'SS21 Gross to Net Report'!Q131+'SS21 Gross to Net Report'!R131),1,0)</f>
        <v>1</v>
      </c>
      <c r="D68" s="535" t="s">
        <v>1964</v>
      </c>
    </row>
    <row r="69" spans="1:4" ht="15" customHeight="1" x14ac:dyDescent="0.25">
      <c r="A69" s="533" t="s">
        <v>2037</v>
      </c>
      <c r="B69" s="533" t="s">
        <v>1990</v>
      </c>
      <c r="C69" s="534">
        <f>IF(('SS22 Maturity Schedule'!I127)=('SS21 Gross to Net Report'!O135+'SS21 Gross to Net Report'!P135+'SS21 Gross to Net Report'!Q135+'SS21 Gross to Net Report'!R135),1,0)</f>
        <v>1</v>
      </c>
      <c r="D69" s="535" t="s">
        <v>1964</v>
      </c>
    </row>
    <row r="70" spans="1:4" ht="15" customHeight="1" x14ac:dyDescent="0.25">
      <c r="A70" s="533" t="s">
        <v>2038</v>
      </c>
      <c r="B70" s="533" t="s">
        <v>1990</v>
      </c>
      <c r="C70" s="534">
        <f>IF(('SS22 Maturity Schedule'!I128)=('SS21 Gross to Net Report'!O136+'SS21 Gross to Net Report'!P136+'SS21 Gross to Net Report'!Q136+'SS21 Gross to Net Report'!R136),1,0)</f>
        <v>1</v>
      </c>
      <c r="D70" s="535" t="s">
        <v>1964</v>
      </c>
    </row>
    <row r="71" spans="1:4" ht="15" customHeight="1" x14ac:dyDescent="0.25">
      <c r="A71" s="533" t="s">
        <v>2039</v>
      </c>
      <c r="B71" s="533" t="s">
        <v>1990</v>
      </c>
      <c r="C71" s="534">
        <f>IF(('SS22 Maturity Schedule'!I129)=('SS21 Gross to Net Report'!O137+'SS21 Gross to Net Report'!P137+'SS21 Gross to Net Report'!Q137+'SS21 Gross to Net Report'!R137),1,0)</f>
        <v>1</v>
      </c>
      <c r="D71" s="535" t="s">
        <v>1964</v>
      </c>
    </row>
    <row r="72" spans="1:4" ht="15" customHeight="1" x14ac:dyDescent="0.25">
      <c r="A72" s="533" t="s">
        <v>2040</v>
      </c>
      <c r="B72" s="533" t="s">
        <v>1990</v>
      </c>
      <c r="C72" s="534">
        <f>IF(('SS22 Maturity Schedule'!I130)=('SS21 Gross to Net Report'!O138+'SS21 Gross to Net Report'!P138+'SS21 Gross to Net Report'!Q138+'SS21 Gross to Net Report'!R138),1,0)</f>
        <v>1</v>
      </c>
      <c r="D72" s="535" t="s">
        <v>1964</v>
      </c>
    </row>
    <row r="73" spans="1:4" ht="15" customHeight="1" x14ac:dyDescent="0.25">
      <c r="A73" s="533" t="s">
        <v>2041</v>
      </c>
      <c r="B73" s="533" t="s">
        <v>1990</v>
      </c>
      <c r="C73" s="534">
        <f>IF(('SS22 Maturity Schedule'!I131)=('SS21 Gross to Net Report'!O139+'SS21 Gross to Net Report'!P139+'SS21 Gross to Net Report'!Q139+'SS21 Gross to Net Report'!R139),1,0)</f>
        <v>1</v>
      </c>
      <c r="D73" s="535" t="s">
        <v>1964</v>
      </c>
    </row>
    <row r="74" spans="1:4" ht="15" customHeight="1" x14ac:dyDescent="0.25">
      <c r="A74" s="533" t="s">
        <v>2042</v>
      </c>
      <c r="B74" s="533" t="s">
        <v>1990</v>
      </c>
      <c r="C74" s="534">
        <f>IF(('SS22 Maturity Schedule'!I132)=('SS21 Gross to Net Report'!O140+'SS21 Gross to Net Report'!P140+'SS21 Gross to Net Report'!Q140+'SS21 Gross to Net Report'!R140),1,0)</f>
        <v>1</v>
      </c>
      <c r="D74" s="535" t="s">
        <v>1964</v>
      </c>
    </row>
    <row r="75" spans="1:4" ht="15" customHeight="1" x14ac:dyDescent="0.25">
      <c r="A75" s="533" t="s">
        <v>2043</v>
      </c>
      <c r="B75" s="533" t="s">
        <v>1990</v>
      </c>
      <c r="C75" s="534">
        <f>IF(('SS22 Maturity Schedule'!I133)=('SS21 Gross to Net Report'!O141+'SS21 Gross to Net Report'!P141+'SS21 Gross to Net Report'!Q141+'SS21 Gross to Net Report'!R141),1,0)</f>
        <v>1</v>
      </c>
      <c r="D75" s="535" t="s">
        <v>1964</v>
      </c>
    </row>
    <row r="76" spans="1:4" ht="15" customHeight="1" x14ac:dyDescent="0.25">
      <c r="A76" s="533" t="s">
        <v>2044</v>
      </c>
      <c r="B76" s="533" t="s">
        <v>1990</v>
      </c>
      <c r="C76" s="534">
        <f>IF(('SS22 Maturity Schedule'!I135)=('SS21 Gross to Net Report'!O146+'SS21 Gross to Net Report'!P146+'SS21 Gross to Net Report'!Q146+'SS21 Gross to Net Report'!R146),1,0)</f>
        <v>1</v>
      </c>
      <c r="D76" s="535" t="s">
        <v>1964</v>
      </c>
    </row>
    <row r="77" spans="1:4" ht="15" customHeight="1" x14ac:dyDescent="0.25">
      <c r="A77" s="533" t="s">
        <v>2045</v>
      </c>
      <c r="B77" s="533" t="s">
        <v>1990</v>
      </c>
      <c r="C77" s="534">
        <f>IF(('SS22 Maturity Schedule'!I137)=('SS21 Gross to Net Report'!O169+'SS21 Gross to Net Report'!P169+'SS21 Gross to Net Report'!Q169+'SS21 Gross to Net Report'!R169),1,0)</f>
        <v>1</v>
      </c>
      <c r="D77" s="535" t="s">
        <v>1964</v>
      </c>
    </row>
    <row r="78" spans="1:4" ht="15" customHeight="1" x14ac:dyDescent="0.25">
      <c r="A78" s="533" t="s">
        <v>2046</v>
      </c>
      <c r="B78" s="533" t="s">
        <v>1990</v>
      </c>
      <c r="C78" s="534">
        <f>IF(('SS22 Maturity Schedule'!I164)=('SS21 Gross to Net Report'!O194+'SS21 Gross to Net Report'!P194+'SS21 Gross to Net Report'!Q194+'SS21 Gross to Net Report'!R194),1,0)</f>
        <v>1</v>
      </c>
      <c r="D78" s="535" t="s">
        <v>1964</v>
      </c>
    </row>
    <row r="79" spans="1:4" ht="15" customHeight="1" x14ac:dyDescent="0.25">
      <c r="A79" s="533" t="s">
        <v>2047</v>
      </c>
      <c r="B79" s="533" t="s">
        <v>1990</v>
      </c>
      <c r="C79" s="534">
        <f>IF(('SS22 Maturity Schedule'!I165)=('SS21 Gross to Net Report'!O195+'SS21 Gross to Net Report'!P195+'SS21 Gross to Net Report'!Q195+'SS21 Gross to Net Report'!R195),1,0)</f>
        <v>1</v>
      </c>
      <c r="D79" s="535" t="s">
        <v>1964</v>
      </c>
    </row>
    <row r="80" spans="1:4" ht="15" customHeight="1" x14ac:dyDescent="0.25">
      <c r="A80" s="533" t="s">
        <v>2048</v>
      </c>
      <c r="B80" s="533" t="s">
        <v>1990</v>
      </c>
      <c r="C80" s="534">
        <f>IF(('SS22 Maturity Schedule'!I166)=('SS21 Gross to Net Report'!O196+'SS21 Gross to Net Report'!P196+'SS21 Gross to Net Report'!Q196+'SS21 Gross to Net Report'!R196),1,0)</f>
        <v>1</v>
      </c>
      <c r="D80" s="535" t="s">
        <v>1964</v>
      </c>
    </row>
    <row r="81" spans="1:4" ht="15" customHeight="1" x14ac:dyDescent="0.25">
      <c r="A81" s="533" t="s">
        <v>2049</v>
      </c>
      <c r="B81" s="533" t="s">
        <v>1990</v>
      </c>
      <c r="C81" s="534">
        <f>IF(('SS22 Maturity Schedule'!I167)=('SS21 Gross to Net Report'!O197+'SS21 Gross to Net Report'!P197+'SS21 Gross to Net Report'!Q197+'SS21 Gross to Net Report'!R197),1,0)</f>
        <v>1</v>
      </c>
      <c r="D81" s="535" t="s">
        <v>1964</v>
      </c>
    </row>
    <row r="82" spans="1:4" ht="15" customHeight="1" x14ac:dyDescent="0.25">
      <c r="A82" s="533" t="s">
        <v>2050</v>
      </c>
      <c r="B82" s="533" t="s">
        <v>1990</v>
      </c>
      <c r="C82" s="534">
        <f>IF(('SS22 Maturity Schedule'!I168)=('SS21 Gross to Net Report'!O198+'SS21 Gross to Net Report'!P198+'SS21 Gross to Net Report'!Q198+'SS21 Gross to Net Report'!R198),1,0)</f>
        <v>1</v>
      </c>
      <c r="D82" s="535" t="s">
        <v>1964</v>
      </c>
    </row>
    <row r="83" spans="1:4" ht="15" customHeight="1" x14ac:dyDescent="0.25">
      <c r="A83" s="533" t="s">
        <v>2051</v>
      </c>
      <c r="B83" s="533" t="s">
        <v>1990</v>
      </c>
      <c r="C83" s="534">
        <f>IF(('SS22 Maturity Schedule'!I169)=('SS21 Gross to Net Report'!O199+'SS21 Gross to Net Report'!P199+'SS21 Gross to Net Report'!Q199+'SS21 Gross to Net Report'!R199),1,0)</f>
        <v>1</v>
      </c>
      <c r="D83" s="535" t="s">
        <v>1964</v>
      </c>
    </row>
    <row r="84" spans="1:4" ht="15" customHeight="1" x14ac:dyDescent="0.25">
      <c r="A84" s="533" t="s">
        <v>2052</v>
      </c>
      <c r="B84" s="533" t="s">
        <v>1990</v>
      </c>
      <c r="C84" s="534">
        <f>IF(('SS22 Maturity Schedule'!I170)=('SS21 Gross to Net Report'!O200+'SS21 Gross to Net Report'!P200+'SS21 Gross to Net Report'!Q200+'SS21 Gross to Net Report'!R200),1,0)</f>
        <v>1</v>
      </c>
      <c r="D84" s="535" t="s">
        <v>1964</v>
      </c>
    </row>
    <row r="85" spans="1:4" ht="15" customHeight="1" x14ac:dyDescent="0.25">
      <c r="A85" s="533" t="s">
        <v>2053</v>
      </c>
      <c r="B85" s="533" t="s">
        <v>1990</v>
      </c>
      <c r="C85" s="534">
        <f>IF(('SS22 Maturity Schedule'!I182)=('SS21 Gross to Net Report'!O212+'SS21 Gross to Net Report'!P212+'SS21 Gross to Net Report'!Q212+'SS21 Gross to Net Report'!R212),1,0)</f>
        <v>1</v>
      </c>
      <c r="D85" s="535" t="s">
        <v>1964</v>
      </c>
    </row>
    <row r="86" spans="1:4" ht="15" customHeight="1" x14ac:dyDescent="0.25">
      <c r="A86" s="533" t="s">
        <v>2054</v>
      </c>
      <c r="B86" s="533" t="s">
        <v>1990</v>
      </c>
      <c r="C86" s="534">
        <f>IF(('SS22 Maturity Schedule'!I183)=('SS21 Gross to Net Report'!O213+'SS21 Gross to Net Report'!P213+'SS21 Gross to Net Report'!Q213+'SS21 Gross to Net Report'!R213),1,0)</f>
        <v>1</v>
      </c>
      <c r="D86" s="535" t="s">
        <v>1964</v>
      </c>
    </row>
    <row r="87" spans="1:4" ht="15" customHeight="1" x14ac:dyDescent="0.25">
      <c r="A87" s="533" t="s">
        <v>2055</v>
      </c>
      <c r="B87" s="533" t="s">
        <v>1990</v>
      </c>
      <c r="C87" s="534">
        <f>IF(('SS22 Maturity Schedule'!I184)=('SS21 Gross to Net Report'!O214+'SS21 Gross to Net Report'!P214+'SS21 Gross to Net Report'!Q214+'SS21 Gross to Net Report'!R214),1,0)</f>
        <v>1</v>
      </c>
      <c r="D87" s="535" t="s">
        <v>1964</v>
      </c>
    </row>
    <row r="88" spans="1:4" ht="15" customHeight="1" x14ac:dyDescent="0.25">
      <c r="A88" s="533" t="s">
        <v>2056</v>
      </c>
      <c r="B88" s="533" t="s">
        <v>1990</v>
      </c>
      <c r="C88" s="534">
        <f>IF(('SS22 Maturity Schedule'!I185)=('SS21 Gross to Net Report'!O215+'SS21 Gross to Net Report'!P215+'SS21 Gross to Net Report'!Q215+'SS21 Gross to Net Report'!R215),1,0)</f>
        <v>1</v>
      </c>
      <c r="D88" s="535" t="s">
        <v>1964</v>
      </c>
    </row>
    <row r="89" spans="1:4" ht="15" customHeight="1" x14ac:dyDescent="0.25">
      <c r="A89" s="533" t="s">
        <v>2057</v>
      </c>
      <c r="B89" s="533" t="s">
        <v>1990</v>
      </c>
      <c r="C89" s="534">
        <f>IF(('SS22 Maturity Schedule'!I186)=('SS21 Gross to Net Report'!O216+'SS21 Gross to Net Report'!P216+'SS21 Gross to Net Report'!Q216+'SS21 Gross to Net Report'!R216),1,0)</f>
        <v>1</v>
      </c>
      <c r="D89" s="535" t="s">
        <v>1964</v>
      </c>
    </row>
    <row r="90" spans="1:4" ht="15" customHeight="1" x14ac:dyDescent="0.25">
      <c r="A90" s="533" t="s">
        <v>2058</v>
      </c>
      <c r="B90" s="533" t="s">
        <v>1990</v>
      </c>
      <c r="C90" s="534">
        <f>IF(('SS22 Maturity Schedule'!I187)=('SS21 Gross to Net Report'!O217+'SS21 Gross to Net Report'!P217+'SS21 Gross to Net Report'!Q217+'SS21 Gross to Net Report'!R217),1,0)</f>
        <v>1</v>
      </c>
      <c r="D90" s="535" t="s">
        <v>1964</v>
      </c>
    </row>
    <row r="91" spans="1:4" ht="15" customHeight="1" x14ac:dyDescent="0.25">
      <c r="A91" s="533" t="s">
        <v>2059</v>
      </c>
      <c r="B91" s="533" t="s">
        <v>1990</v>
      </c>
      <c r="C91" s="534">
        <f>IF(('SS22 Maturity Schedule'!I188)=('SS21 Gross to Net Report'!O218+'SS21 Gross to Net Report'!P218+'SS21 Gross to Net Report'!Q218+'SS21 Gross to Net Report'!R218),1,0)</f>
        <v>1</v>
      </c>
      <c r="D91" s="535" t="s">
        <v>1964</v>
      </c>
    </row>
    <row r="92" spans="1:4" ht="15" customHeight="1" x14ac:dyDescent="0.25">
      <c r="A92" s="533" t="s">
        <v>2060</v>
      </c>
      <c r="B92" s="533" t="s">
        <v>1990</v>
      </c>
      <c r="C92" s="534">
        <f>IF(('SS22 Maturity Schedule'!I189)=('SS21 Gross to Net Report'!O219+'SS21 Gross to Net Report'!P219+'SS21 Gross to Net Report'!Q219+'SS21 Gross to Net Report'!R219),1,0)</f>
        <v>1</v>
      </c>
      <c r="D92" s="535" t="s">
        <v>1964</v>
      </c>
    </row>
    <row r="93" spans="1:4" ht="15" customHeight="1" x14ac:dyDescent="0.25">
      <c r="A93" s="533" t="s">
        <v>2061</v>
      </c>
      <c r="B93" s="533" t="s">
        <v>1990</v>
      </c>
      <c r="C93" s="534">
        <f>IF(('SS22 Maturity Schedule'!I201)=('SS21 Gross to Net Report'!O233+'SS21 Gross to Net Report'!P233+'SS21 Gross to Net Report'!Q233+'SS21 Gross to Net Report'!R233),1,0)</f>
        <v>1</v>
      </c>
      <c r="D93" s="535" t="s">
        <v>1964</v>
      </c>
    </row>
    <row r="94" spans="1:4" ht="15" customHeight="1" x14ac:dyDescent="0.25">
      <c r="A94" s="533" t="s">
        <v>2062</v>
      </c>
      <c r="B94" s="533" t="s">
        <v>1990</v>
      </c>
      <c r="C94" s="534">
        <f>IF(('SS22 Maturity Schedule'!I205)=('SS21 Gross to Net Report'!O246+'SS21 Gross to Net Report'!P246+'SS21 Gross to Net Report'!Q246+'SS21 Gross to Net Report'!R246),1,0)</f>
        <v>1</v>
      </c>
      <c r="D94" s="535" t="s">
        <v>1964</v>
      </c>
    </row>
    <row r="95" spans="1:4" ht="15" customHeight="1" x14ac:dyDescent="0.25">
      <c r="A95" s="533" t="s">
        <v>2063</v>
      </c>
      <c r="B95" s="533" t="s">
        <v>1990</v>
      </c>
      <c r="C95" s="534">
        <f>IF(('SS22 Maturity Schedule'!I206)=('SS21 Gross to Net Report'!O247+'SS21 Gross to Net Report'!P247+'SS21 Gross to Net Report'!Q247+'SS21 Gross to Net Report'!R247),1,0)</f>
        <v>1</v>
      </c>
      <c r="D95" s="535" t="s">
        <v>1964</v>
      </c>
    </row>
    <row r="96" spans="1:4" ht="15" customHeight="1" x14ac:dyDescent="0.25">
      <c r="A96" s="533" t="s">
        <v>2064</v>
      </c>
      <c r="B96" s="533" t="s">
        <v>1990</v>
      </c>
      <c r="C96" s="534">
        <f>IF(('SS22 Maturity Schedule'!I209)=('SS21 Gross to Net Report'!O250+'SS21 Gross to Net Report'!P250+'SS21 Gross to Net Report'!Q250+'SS21 Gross to Net Report'!R250),1,0)</f>
        <v>1</v>
      </c>
      <c r="D96" s="535" t="s">
        <v>1964</v>
      </c>
    </row>
    <row r="97" spans="1:4" ht="15" customHeight="1" x14ac:dyDescent="0.25">
      <c r="A97" s="533" t="s">
        <v>2065</v>
      </c>
      <c r="B97" s="533" t="s">
        <v>1990</v>
      </c>
      <c r="C97" s="534">
        <f>IF(('SS22 Maturity Schedule'!I210)=('SS21 Gross to Net Report'!O251+'SS21 Gross to Net Report'!P251+'SS21 Gross to Net Report'!Q251+'SS21 Gross to Net Report'!R251),1,0)</f>
        <v>1</v>
      </c>
      <c r="D97" s="535" t="s">
        <v>1964</v>
      </c>
    </row>
    <row r="98" spans="1:4" ht="15" customHeight="1" x14ac:dyDescent="0.25">
      <c r="A98" s="533" t="s">
        <v>2066</v>
      </c>
      <c r="B98" s="533" t="s">
        <v>1990</v>
      </c>
      <c r="C98" s="534">
        <f>IF(('SS22 Maturity Schedule'!I212)=('SS21 Gross to Net Report'!O253+'SS21 Gross to Net Report'!P253+'SS21 Gross to Net Report'!Q253+'SS21 Gross to Net Report'!R253),1,0)</f>
        <v>1</v>
      </c>
      <c r="D98" s="535" t="s">
        <v>1964</v>
      </c>
    </row>
    <row r="99" spans="1:4" ht="15" customHeight="1" x14ac:dyDescent="0.25">
      <c r="A99" s="533" t="s">
        <v>2067</v>
      </c>
      <c r="B99" s="533" t="s">
        <v>2068</v>
      </c>
      <c r="C99" s="534">
        <f>IF(('SS32 Interest rate Repricing'!I16)=('SS21 Gross to Net Report'!O60+'SS21 Gross to Net Report'!P60+'SS21 Gross to Net Report'!Q60+'SS21 Gross to Net Report'!R60),1,0)</f>
        <v>1</v>
      </c>
      <c r="D99" s="535" t="s">
        <v>1964</v>
      </c>
    </row>
    <row r="100" spans="1:4" ht="15" customHeight="1" x14ac:dyDescent="0.25">
      <c r="A100" s="533" t="s">
        <v>2069</v>
      </c>
      <c r="B100" s="533" t="s">
        <v>2068</v>
      </c>
      <c r="C100" s="534">
        <f>IF(('SS32 Interest rate Repricing'!I20)=('SS21 Gross to Net Report'!O74+'SS21 Gross to Net Report'!P74+'SS21 Gross to Net Report'!Q74+'SS21 Gross to Net Report'!R74),1,0)</f>
        <v>1</v>
      </c>
      <c r="D100" s="535" t="s">
        <v>1964</v>
      </c>
    </row>
    <row r="101" spans="1:4" ht="15" customHeight="1" x14ac:dyDescent="0.25">
      <c r="A101" s="533" t="s">
        <v>2070</v>
      </c>
      <c r="B101" s="533" t="s">
        <v>2068</v>
      </c>
      <c r="C101" s="534">
        <f>IF(('SS32 Interest rate Repricing'!I22)=('SS21 Gross to Net Report'!O82+'SS21 Gross to Net Report'!P82+'SS21 Gross to Net Report'!Q82+'SS21 Gross to Net Report'!R82),1,0)</f>
        <v>1</v>
      </c>
      <c r="D101" s="535" t="s">
        <v>1964</v>
      </c>
    </row>
    <row r="102" spans="1:4" ht="15" customHeight="1" x14ac:dyDescent="0.25">
      <c r="A102" s="533" t="s">
        <v>2071</v>
      </c>
      <c r="B102" s="533" t="s">
        <v>2068</v>
      </c>
      <c r="C102" s="534">
        <f>IF(('SS32 Interest rate Repricing'!I26)=('SS21 Gross to Net Report'!O102+'SS21 Gross to Net Report'!P102+'SS21 Gross to Net Report'!Q102+'SS21 Gross to Net Report'!R102),1,0)</f>
        <v>1</v>
      </c>
      <c r="D102" s="535" t="s">
        <v>1964</v>
      </c>
    </row>
    <row r="103" spans="1:4" ht="15" customHeight="1" x14ac:dyDescent="0.25">
      <c r="A103" s="533" t="s">
        <v>2072</v>
      </c>
      <c r="B103" s="533" t="s">
        <v>2068</v>
      </c>
      <c r="C103" s="534">
        <f>IF(('SS32 Interest rate Repricing'!I27)=('SS21 Gross to Net Report'!O111+'SS21 Gross to Net Report'!P111+'SS21 Gross to Net Report'!Q111+'SS21 Gross to Net Report'!R111),1,0)</f>
        <v>1</v>
      </c>
      <c r="D103" s="535" t="s">
        <v>1964</v>
      </c>
    </row>
    <row r="104" spans="1:4" ht="15" customHeight="1" x14ac:dyDescent="0.25">
      <c r="A104" s="533" t="s">
        <v>2073</v>
      </c>
      <c r="B104" s="533" t="s">
        <v>2068</v>
      </c>
      <c r="C104" s="534">
        <f>IF(('SS32 Interest rate Repricing'!I28)=('SS21 Gross to Net Report'!O120+'SS21 Gross to Net Report'!P120+'SS21 Gross to Net Report'!Q120+'SS21 Gross to Net Report'!R120),1,0)</f>
        <v>1</v>
      </c>
      <c r="D104" s="535" t="s">
        <v>1964</v>
      </c>
    </row>
    <row r="105" spans="1:4" ht="15" customHeight="1" x14ac:dyDescent="0.25">
      <c r="A105" s="533" t="s">
        <v>2074</v>
      </c>
      <c r="B105" s="533" t="s">
        <v>2068</v>
      </c>
      <c r="C105" s="534">
        <f>IF(('SS32 Interest rate Repricing'!I29)=('SS21 Gross to Net Report'!O132+'SS21 Gross to Net Report'!P132+'SS21 Gross to Net Report'!Q132+'SS21 Gross to Net Report'!R132),1,0)</f>
        <v>1</v>
      </c>
      <c r="D105" s="535" t="s">
        <v>1964</v>
      </c>
    </row>
    <row r="106" spans="1:4" ht="15" customHeight="1" x14ac:dyDescent="0.25">
      <c r="A106" s="533" t="s">
        <v>2075</v>
      </c>
      <c r="B106" s="533" t="s">
        <v>2068</v>
      </c>
      <c r="C106" s="534">
        <f>IF(('SS32 Interest rate Repricing'!I31)=('SS21 Gross to Net Report'!O142+'SS21 Gross to Net Report'!P142+'SS21 Gross to Net Report'!Q142+'SS21 Gross to Net Report'!R142),1,0)</f>
        <v>1</v>
      </c>
      <c r="D106" s="535" t="s">
        <v>1964</v>
      </c>
    </row>
    <row r="107" spans="1:4" ht="15" customHeight="1" x14ac:dyDescent="0.25">
      <c r="A107" s="533" t="s">
        <v>2076</v>
      </c>
      <c r="B107" s="533" t="s">
        <v>2068</v>
      </c>
      <c r="C107" s="534">
        <f>IF(('SS32 Interest rate Repricing'!I42)=('SS21 Gross to Net Report'!O201+'SS21 Gross to Net Report'!P201+'SS21 Gross to Net Report'!Q201+'SS21 Gross to Net Report'!R201),1,0)</f>
        <v>1</v>
      </c>
      <c r="D107" s="535" t="s">
        <v>1964</v>
      </c>
    </row>
    <row r="108" spans="1:4" ht="15" customHeight="1" x14ac:dyDescent="0.25">
      <c r="A108" s="533" t="s">
        <v>2077</v>
      </c>
      <c r="B108" s="533" t="s">
        <v>2068</v>
      </c>
      <c r="C108" s="534">
        <f>IF(('SS32 Interest rate Repricing'!I46)=('SS21 Gross to Net Report'!O220+'SS21 Gross to Net Report'!P220+'SS21 Gross to Net Report'!Q220+'SS21 Gross to Net Report'!R220),1,0)</f>
        <v>1</v>
      </c>
      <c r="D108" s="535" t="s">
        <v>1964</v>
      </c>
    </row>
    <row r="109" spans="1:4" ht="15" customHeight="1" x14ac:dyDescent="0.25">
      <c r="A109" s="533" t="s">
        <v>2078</v>
      </c>
      <c r="B109" s="533" t="s">
        <v>2068</v>
      </c>
      <c r="C109" s="534">
        <f>IF(('SS32 Interest rate Repricing'!I53)=('SS21 Gross to Net Report'!O233+'SS21 Gross to Net Report'!P233+'SS21 Gross to Net Report'!Q233+'SS21 Gross to Net Report'!R233),1,0)</f>
        <v>1</v>
      </c>
      <c r="D109" s="535" t="s">
        <v>1964</v>
      </c>
    </row>
    <row r="110" spans="1:4" ht="15" customHeight="1" x14ac:dyDescent="0.25">
      <c r="A110" s="533" t="s">
        <v>2079</v>
      </c>
      <c r="B110" s="533" t="s">
        <v>2080</v>
      </c>
      <c r="C110" s="534">
        <f>IF(('SS41 Short Term NFA'!G59)=('Balance sheet'!F61+'Balance sheet'!G61),1,0)</f>
        <v>1</v>
      </c>
      <c r="D110" s="535" t="s">
        <v>1964</v>
      </c>
    </row>
    <row r="111" spans="1:4" ht="15" customHeight="1" x14ac:dyDescent="0.25">
      <c r="A111" s="533" t="s">
        <v>2081</v>
      </c>
      <c r="B111" s="533" t="s">
        <v>2080</v>
      </c>
      <c r="C111" s="534">
        <f>IF(('SS41 Short Term NFA'!G60)=('Balance sheet'!F62+'Balance sheet'!G62),1,0)</f>
        <v>1</v>
      </c>
      <c r="D111" s="535" t="s">
        <v>1964</v>
      </c>
    </row>
    <row r="112" spans="1:4" ht="15" customHeight="1" x14ac:dyDescent="0.25">
      <c r="A112" s="533" t="s">
        <v>2082</v>
      </c>
      <c r="B112" s="533" t="s">
        <v>2080</v>
      </c>
      <c r="C112" s="534">
        <f>IF(('SS41 Short Term NFA'!G61)=('Balance sheet'!F63+'Balance sheet'!G63),1,0)</f>
        <v>1</v>
      </c>
      <c r="D112" s="535" t="s">
        <v>1964</v>
      </c>
    </row>
    <row r="113" spans="1:4" ht="15" customHeight="1" x14ac:dyDescent="0.25">
      <c r="A113" s="533" t="s">
        <v>2083</v>
      </c>
      <c r="B113" s="533" t="s">
        <v>2080</v>
      </c>
      <c r="C113" s="534">
        <f>IF(('SS41 Short Term NFA'!G62)=('Balance sheet'!F64+'Balance sheet'!G64),1,0)</f>
        <v>1</v>
      </c>
      <c r="D113" s="535" t="s">
        <v>1964</v>
      </c>
    </row>
    <row r="114" spans="1:4" ht="15" customHeight="1" x14ac:dyDescent="0.25">
      <c r="A114" s="533" t="s">
        <v>2084</v>
      </c>
      <c r="B114" s="533" t="s">
        <v>2080</v>
      </c>
      <c r="C114" s="534">
        <f>IF(('SS41 Short Term NFA'!G63)=('Balance sheet'!F65+'Balance sheet'!G65),1,0)</f>
        <v>1</v>
      </c>
      <c r="D114" s="535" t="s">
        <v>1964</v>
      </c>
    </row>
    <row r="115" spans="1:4" ht="15" customHeight="1" x14ac:dyDescent="0.25">
      <c r="A115" s="533" t="s">
        <v>2085</v>
      </c>
      <c r="B115" s="533" t="s">
        <v>2080</v>
      </c>
      <c r="C115" s="534">
        <f>IF(('SS41 Short Term NFA'!G92)=('Balance sheet'!F95+'Balance sheet'!G95),1,0)</f>
        <v>1</v>
      </c>
      <c r="D115" s="535" t="s">
        <v>1964</v>
      </c>
    </row>
    <row r="116" spans="1:4" ht="15" customHeight="1" x14ac:dyDescent="0.25">
      <c r="A116" s="533" t="s">
        <v>2086</v>
      </c>
      <c r="B116" s="533" t="s">
        <v>2080</v>
      </c>
      <c r="C116" s="534">
        <f>IF(('SS41 Short Term NFA'!G93)=('Balance sheet'!F96+'Balance sheet'!G96),1,0)</f>
        <v>1</v>
      </c>
      <c r="D116" s="535" t="s">
        <v>1964</v>
      </c>
    </row>
    <row r="117" spans="1:4" ht="15" customHeight="1" x14ac:dyDescent="0.25">
      <c r="A117" s="533" t="s">
        <v>2087</v>
      </c>
      <c r="B117" s="533" t="s">
        <v>2080</v>
      </c>
      <c r="C117" s="534">
        <f>IF(('SS41 Short Term NFA'!G94)=('Balance sheet'!F97+'Balance sheet'!G97),1,0)</f>
        <v>1</v>
      </c>
      <c r="D117" s="535" t="s">
        <v>1964</v>
      </c>
    </row>
    <row r="118" spans="1:4" ht="15" customHeight="1" x14ac:dyDescent="0.25">
      <c r="A118" s="533" t="s">
        <v>2088</v>
      </c>
      <c r="B118" s="533" t="s">
        <v>2080</v>
      </c>
      <c r="C118" s="534">
        <f>IF(('SS41 Short Term NFA'!G95)=('Balance sheet'!F98+'Balance sheet'!G98),1,0)</f>
        <v>1</v>
      </c>
      <c r="D118" s="535" t="s">
        <v>1964</v>
      </c>
    </row>
    <row r="119" spans="1:4" ht="15" customHeight="1" x14ac:dyDescent="0.25">
      <c r="A119" s="533" t="s">
        <v>2089</v>
      </c>
      <c r="B119" s="533" t="s">
        <v>2080</v>
      </c>
      <c r="C119" s="534">
        <f>IF(('SS41 Short Term NFA'!G96)=('Balance sheet'!F99+'Balance sheet'!G99),1,0)</f>
        <v>1</v>
      </c>
      <c r="D119" s="535" t="s">
        <v>1964</v>
      </c>
    </row>
    <row r="120" spans="1:4" ht="15" customHeight="1" x14ac:dyDescent="0.25">
      <c r="A120" s="533" t="s">
        <v>2090</v>
      </c>
      <c r="B120" s="533" t="s">
        <v>2080</v>
      </c>
      <c r="C120" s="534">
        <f>IF(('SS41 Short Term NFA'!G97)=('Balance sheet'!F100+'Balance sheet'!G100),1,0)</f>
        <v>1</v>
      </c>
      <c r="D120" s="535" t="s">
        <v>1964</v>
      </c>
    </row>
    <row r="121" spans="1:4" ht="15" customHeight="1" x14ac:dyDescent="0.25">
      <c r="A121" s="533" t="s">
        <v>2091</v>
      </c>
      <c r="B121" s="533" t="s">
        <v>2080</v>
      </c>
      <c r="C121" s="534">
        <f>IF(('SS41 Short Term NFA'!G98)=('Balance sheet'!F101+'Balance sheet'!G101),1,0)</f>
        <v>1</v>
      </c>
      <c r="D121" s="535" t="s">
        <v>1964</v>
      </c>
    </row>
    <row r="122" spans="1:4" ht="15" customHeight="1" x14ac:dyDescent="0.25">
      <c r="A122" s="533" t="s">
        <v>2092</v>
      </c>
      <c r="B122" s="533" t="s">
        <v>2080</v>
      </c>
      <c r="C122" s="534">
        <f>IF(('SS41 Short Term NFA'!G101)=('Balance sheet'!F104+'Balance sheet'!G104),1,0)</f>
        <v>1</v>
      </c>
      <c r="D122" s="535" t="s">
        <v>1964</v>
      </c>
    </row>
    <row r="123" spans="1:4" ht="15" customHeight="1" x14ac:dyDescent="0.25">
      <c r="A123" s="533" t="s">
        <v>2093</v>
      </c>
      <c r="B123" s="533" t="s">
        <v>2080</v>
      </c>
      <c r="C123" s="534">
        <f>IF(('SS41 Short Term NFA'!G102)=('Balance sheet'!F105+'Balance sheet'!G105),1,0)</f>
        <v>1</v>
      </c>
      <c r="D123" s="535" t="s">
        <v>1964</v>
      </c>
    </row>
    <row r="124" spans="1:4" ht="15" customHeight="1" x14ac:dyDescent="0.25">
      <c r="A124" s="533" t="s">
        <v>2094</v>
      </c>
      <c r="B124" s="533" t="s">
        <v>2080</v>
      </c>
      <c r="C124" s="534">
        <f>IF(('SS41 Short Term NFA'!G103)=('Balance sheet'!F106+'Balance sheet'!G106),1,0)</f>
        <v>1</v>
      </c>
      <c r="D124" s="535" t="s">
        <v>1964</v>
      </c>
    </row>
    <row r="125" spans="1:4" ht="15" customHeight="1" x14ac:dyDescent="0.25">
      <c r="A125" s="533" t="s">
        <v>2095</v>
      </c>
      <c r="B125" s="533" t="s">
        <v>2080</v>
      </c>
      <c r="C125" s="534">
        <f>IF(('SS41 Short Term NFA'!G104)=('Balance sheet'!F107+'Balance sheet'!G107),1,0)</f>
        <v>1</v>
      </c>
      <c r="D125" s="535" t="s">
        <v>1964</v>
      </c>
    </row>
    <row r="126" spans="1:4" ht="15" customHeight="1" x14ac:dyDescent="0.25">
      <c r="A126" s="533" t="s">
        <v>2096</v>
      </c>
      <c r="B126" s="533" t="s">
        <v>2080</v>
      </c>
      <c r="C126" s="534">
        <f>IF(('SS41 Short Term NFA'!G105)=('Balance sheet'!F108+'Balance sheet'!G108),1,0)</f>
        <v>1</v>
      </c>
      <c r="D126" s="535" t="s">
        <v>1964</v>
      </c>
    </row>
    <row r="127" spans="1:4" ht="15" customHeight="1" x14ac:dyDescent="0.25">
      <c r="A127" s="533" t="s">
        <v>2097</v>
      </c>
      <c r="B127" s="533" t="s">
        <v>2080</v>
      </c>
      <c r="C127" s="534">
        <f>IF(('SS41 Short Term NFA'!G106)=('Balance sheet'!F109+'Balance sheet'!G109),1,0)</f>
        <v>1</v>
      </c>
      <c r="D127" s="535" t="s">
        <v>1964</v>
      </c>
    </row>
    <row r="128" spans="1:4" ht="15" customHeight="1" x14ac:dyDescent="0.25">
      <c r="A128" s="533" t="s">
        <v>2098</v>
      </c>
      <c r="B128" s="533" t="s">
        <v>2080</v>
      </c>
      <c r="C128" s="534">
        <f>IF(('SS41 Short Term NFA'!G107)=('Balance sheet'!F110+'Balance sheet'!G110),1,0)</f>
        <v>1</v>
      </c>
      <c r="D128" s="535" t="s">
        <v>1964</v>
      </c>
    </row>
    <row r="129" spans="1:4" ht="15" customHeight="1" x14ac:dyDescent="0.25">
      <c r="A129" s="533" t="s">
        <v>2099</v>
      </c>
      <c r="B129" s="533" t="s">
        <v>2080</v>
      </c>
      <c r="C129" s="534">
        <f>IF(('SS41 Short Term NFA'!G110)=('Balance sheet'!F113+'Balance sheet'!G113),1,0)</f>
        <v>1</v>
      </c>
      <c r="D129" s="535" t="s">
        <v>1964</v>
      </c>
    </row>
    <row r="130" spans="1:4" ht="15" customHeight="1" x14ac:dyDescent="0.25">
      <c r="A130" s="533" t="s">
        <v>2100</v>
      </c>
      <c r="B130" s="533" t="s">
        <v>2080</v>
      </c>
      <c r="C130" s="534">
        <f>IF(('SS41 Short Term NFA'!G111)=('Balance sheet'!F114+'Balance sheet'!G114),1,0)</f>
        <v>1</v>
      </c>
      <c r="D130" s="535" t="s">
        <v>1964</v>
      </c>
    </row>
    <row r="131" spans="1:4" ht="15" customHeight="1" x14ac:dyDescent="0.25">
      <c r="A131" s="533" t="s">
        <v>2101</v>
      </c>
      <c r="B131" s="533" t="s">
        <v>2080</v>
      </c>
      <c r="C131" s="534">
        <f>IF(('SS41 Short Term NFA'!G112)=('Balance sheet'!F115+'Balance sheet'!G115),1,0)</f>
        <v>1</v>
      </c>
      <c r="D131" s="535" t="s">
        <v>1964</v>
      </c>
    </row>
    <row r="132" spans="1:4" ht="15" customHeight="1" x14ac:dyDescent="0.25">
      <c r="A132" s="533" t="s">
        <v>2102</v>
      </c>
      <c r="B132" s="533" t="s">
        <v>2080</v>
      </c>
      <c r="C132" s="534">
        <f>IF(('SS41 Short Term NFA'!G113)=('Balance sheet'!F116+'Balance sheet'!G116),1,0)</f>
        <v>1</v>
      </c>
      <c r="D132" s="535" t="s">
        <v>1964</v>
      </c>
    </row>
    <row r="133" spans="1:4" ht="15" customHeight="1" x14ac:dyDescent="0.25">
      <c r="A133" s="533" t="s">
        <v>2103</v>
      </c>
      <c r="B133" s="533" t="s">
        <v>2080</v>
      </c>
      <c r="C133" s="534">
        <f>IF(('SS41 Short Term NFA'!G114)=('Balance sheet'!F117+'Balance sheet'!G117),1,0)</f>
        <v>1</v>
      </c>
      <c r="D133" s="535" t="s">
        <v>1964</v>
      </c>
    </row>
    <row r="134" spans="1:4" ht="15" customHeight="1" x14ac:dyDescent="0.25">
      <c r="A134" s="533" t="s">
        <v>2104</v>
      </c>
      <c r="B134" s="533" t="s">
        <v>2080</v>
      </c>
      <c r="C134" s="534">
        <f>IF(('SS41 Short Term NFA'!G115)=('Balance sheet'!F118+'Balance sheet'!G118),1,0)</f>
        <v>1</v>
      </c>
      <c r="D134" s="535" t="s">
        <v>1964</v>
      </c>
    </row>
    <row r="135" spans="1:4" ht="15" customHeight="1" x14ac:dyDescent="0.25">
      <c r="A135" s="533" t="s">
        <v>2105</v>
      </c>
      <c r="B135" s="533" t="s">
        <v>2080</v>
      </c>
      <c r="C135" s="534">
        <f>IF(('SS41 Short Term NFA'!G116)=('Balance sheet'!F119+'Balance sheet'!G119),1,0)</f>
        <v>1</v>
      </c>
      <c r="D135" s="535" t="s">
        <v>1964</v>
      </c>
    </row>
    <row r="136" spans="1:4" ht="15" customHeight="1" x14ac:dyDescent="0.25">
      <c r="A136" s="533" t="s">
        <v>2106</v>
      </c>
      <c r="B136" s="533" t="s">
        <v>2080</v>
      </c>
      <c r="C136" s="534">
        <f>IF(('SS41 Short Term NFA'!G119)=('Balance sheet'!F122+'Balance sheet'!G122),1,0)</f>
        <v>1</v>
      </c>
      <c r="D136" s="535" t="s">
        <v>1964</v>
      </c>
    </row>
    <row r="137" spans="1:4" ht="15" customHeight="1" x14ac:dyDescent="0.25">
      <c r="A137" s="533" t="s">
        <v>2107</v>
      </c>
      <c r="B137" s="533" t="s">
        <v>2080</v>
      </c>
      <c r="C137" s="534">
        <f>IF(('SS41 Short Term NFA'!G120)=('Balance sheet'!F123+'Balance sheet'!G123),1,0)</f>
        <v>1</v>
      </c>
      <c r="D137" s="535" t="s">
        <v>1964</v>
      </c>
    </row>
    <row r="138" spans="1:4" ht="15" customHeight="1" x14ac:dyDescent="0.25">
      <c r="A138" s="533" t="s">
        <v>2108</v>
      </c>
      <c r="B138" s="533" t="s">
        <v>2080</v>
      </c>
      <c r="C138" s="534">
        <f>IF(('SS41 Short Term NFA'!G121)=('Balance sheet'!F124+'Balance sheet'!G124),1,0)</f>
        <v>1</v>
      </c>
      <c r="D138" s="535" t="s">
        <v>1964</v>
      </c>
    </row>
    <row r="139" spans="1:4" ht="15" customHeight="1" x14ac:dyDescent="0.25">
      <c r="A139" s="533" t="s">
        <v>2109</v>
      </c>
      <c r="B139" s="533" t="s">
        <v>2080</v>
      </c>
      <c r="C139" s="534">
        <f>IF(('SS41 Short Term NFA'!G122)=('Balance sheet'!F125+'Balance sheet'!G125),1,0)</f>
        <v>1</v>
      </c>
      <c r="D139" s="535" t="s">
        <v>1964</v>
      </c>
    </row>
    <row r="140" spans="1:4" ht="15" customHeight="1" x14ac:dyDescent="0.25">
      <c r="A140" s="533" t="s">
        <v>2110</v>
      </c>
      <c r="B140" s="533" t="s">
        <v>2080</v>
      </c>
      <c r="C140" s="534">
        <f>IF(('SS41 Short Term NFA'!G123)=('Balance sheet'!F126+'Balance sheet'!G126),1,0)</f>
        <v>1</v>
      </c>
      <c r="D140" s="535" t="s">
        <v>1964</v>
      </c>
    </row>
    <row r="141" spans="1:4" ht="15" customHeight="1" x14ac:dyDescent="0.25">
      <c r="A141" s="533" t="s">
        <v>2111</v>
      </c>
      <c r="B141" s="533" t="s">
        <v>2080</v>
      </c>
      <c r="C141" s="534">
        <f>IF(('SS41 Short Term NFA'!G124)=('Balance sheet'!F127+'Balance sheet'!G127),1,0)</f>
        <v>1</v>
      </c>
      <c r="D141" s="535" t="s">
        <v>1964</v>
      </c>
    </row>
    <row r="142" spans="1:4" ht="15" customHeight="1" x14ac:dyDescent="0.25">
      <c r="A142" s="533" t="s">
        <v>2112</v>
      </c>
      <c r="B142" s="533" t="s">
        <v>2080</v>
      </c>
      <c r="C142" s="534">
        <f>IF(('SS41 Short Term NFA'!G125)=('Balance sheet'!F128+'Balance sheet'!G128),1,0)</f>
        <v>1</v>
      </c>
      <c r="D142" s="535" t="s">
        <v>1964</v>
      </c>
    </row>
    <row r="143" spans="1:4" ht="15" customHeight="1" x14ac:dyDescent="0.25">
      <c r="A143" s="533" t="s">
        <v>2113</v>
      </c>
      <c r="B143" s="533" t="s">
        <v>2080</v>
      </c>
      <c r="C143" s="534">
        <f>IF(('SS41 Short Term NFA'!G69)=('Balance sheet'!F68+'Balance sheet'!G68),1,0)</f>
        <v>1</v>
      </c>
      <c r="D143" s="535" t="s">
        <v>1964</v>
      </c>
    </row>
    <row r="144" spans="1:4" ht="15" customHeight="1" x14ac:dyDescent="0.25">
      <c r="A144" s="533" t="s">
        <v>2114</v>
      </c>
      <c r="B144" s="533" t="s">
        <v>2080</v>
      </c>
      <c r="C144" s="534">
        <f>IF(('SS41 Short Term NFA'!G71)=('Balance sheet'!F70+'Balance sheet'!G70),1,0)</f>
        <v>1</v>
      </c>
      <c r="D144" s="535" t="s">
        <v>1964</v>
      </c>
    </row>
    <row r="145" spans="1:4" ht="15" customHeight="1" x14ac:dyDescent="0.25">
      <c r="A145" s="533" t="s">
        <v>2115</v>
      </c>
      <c r="B145" s="533" t="s">
        <v>2080</v>
      </c>
      <c r="C145" s="534">
        <f>IF(('SS41 Short Term NFA'!G72)=('Balance sheet'!F71+'Balance sheet'!G71),1,0)</f>
        <v>1</v>
      </c>
      <c r="D145" s="535" t="s">
        <v>1964</v>
      </c>
    </row>
    <row r="146" spans="1:4" ht="15" customHeight="1" x14ac:dyDescent="0.25">
      <c r="A146" s="533" t="s">
        <v>2116</v>
      </c>
      <c r="B146" s="533" t="s">
        <v>2080</v>
      </c>
      <c r="C146" s="534">
        <f>IF(('SS41 Short Term NFA'!G73)=('Balance sheet'!F72+'Balance sheet'!G72),1,0)</f>
        <v>1</v>
      </c>
      <c r="D146" s="535" t="s">
        <v>1964</v>
      </c>
    </row>
    <row r="147" spans="1:4" ht="15" customHeight="1" x14ac:dyDescent="0.25">
      <c r="A147" s="533" t="s">
        <v>2117</v>
      </c>
      <c r="B147" s="533" t="s">
        <v>2080</v>
      </c>
      <c r="C147" s="534">
        <f>IF(('SS41 Short Term NFA'!G77)=('Balance sheet'!F76+'Balance sheet'!G76),1,0)</f>
        <v>1</v>
      </c>
      <c r="D147" s="535" t="s">
        <v>1964</v>
      </c>
    </row>
    <row r="148" spans="1:4" ht="15" customHeight="1" x14ac:dyDescent="0.25">
      <c r="A148" s="533" t="s">
        <v>2118</v>
      </c>
      <c r="B148" s="533" t="s">
        <v>2080</v>
      </c>
      <c r="C148" s="534">
        <f>IF(('SS41 Short Term NFA'!G78)=('Balance sheet'!F77+'Balance sheet'!G77),1,0)</f>
        <v>1</v>
      </c>
      <c r="D148" s="535" t="s">
        <v>1964</v>
      </c>
    </row>
    <row r="149" spans="1:4" ht="15" customHeight="1" x14ac:dyDescent="0.25">
      <c r="A149" s="533" t="s">
        <v>2119</v>
      </c>
      <c r="B149" s="533" t="s">
        <v>2080</v>
      </c>
      <c r="C149" s="534">
        <f>IF(('SS41 Short Term NFA'!G129)=('Balance sheet'!F136+'Balance sheet'!G136),1,0)</f>
        <v>1</v>
      </c>
      <c r="D149" s="535" t="s">
        <v>1964</v>
      </c>
    </row>
    <row r="150" spans="1:4" ht="15" customHeight="1" x14ac:dyDescent="0.25">
      <c r="A150" s="533" t="s">
        <v>2120</v>
      </c>
      <c r="B150" s="533" t="s">
        <v>2080</v>
      </c>
      <c r="C150" s="534">
        <f>IF(('SS41 Short Term NFA'!G130)=('Balance sheet'!F137+'Balance sheet'!G137),1,0)</f>
        <v>1</v>
      </c>
      <c r="D150" s="535" t="s">
        <v>1964</v>
      </c>
    </row>
    <row r="151" spans="1:4" ht="15" customHeight="1" x14ac:dyDescent="0.25">
      <c r="A151" s="533" t="s">
        <v>2121</v>
      </c>
      <c r="B151" s="533" t="s">
        <v>2080</v>
      </c>
      <c r="C151" s="534">
        <f>IF(('SS41 Short Term NFA'!G131)=('Balance sheet'!F138+'Balance sheet'!G138),1,0)</f>
        <v>1</v>
      </c>
      <c r="D151" s="535" t="s">
        <v>1964</v>
      </c>
    </row>
    <row r="152" spans="1:4" ht="15" customHeight="1" x14ac:dyDescent="0.25">
      <c r="A152" s="533" t="s">
        <v>2122</v>
      </c>
      <c r="B152" s="533" t="s">
        <v>2080</v>
      </c>
      <c r="C152" s="534">
        <f>IF(('SS41 Short Term NFA'!G132)=('Balance sheet'!F139+'Balance sheet'!G139),1,0)</f>
        <v>1</v>
      </c>
      <c r="D152" s="535" t="s">
        <v>1964</v>
      </c>
    </row>
    <row r="153" spans="1:4" ht="15" customHeight="1" x14ac:dyDescent="0.25">
      <c r="A153" s="533" t="s">
        <v>2123</v>
      </c>
      <c r="B153" s="533" t="s">
        <v>2080</v>
      </c>
      <c r="C153" s="534">
        <f>IF(('SS41 Short Term NFA'!G133)=('Balance sheet'!F140+'Balance sheet'!G140),1,0)</f>
        <v>1</v>
      </c>
      <c r="D153" s="535" t="s">
        <v>1964</v>
      </c>
    </row>
    <row r="154" spans="1:4" ht="15" customHeight="1" x14ac:dyDescent="0.25">
      <c r="A154" s="533" t="s">
        <v>2124</v>
      </c>
      <c r="B154" s="533" t="s">
        <v>2080</v>
      </c>
      <c r="C154" s="534">
        <f>IF(('SS41 Short Term NFA'!G137)=('Balance sheet'!F141+'Balance sheet'!G141),1,0)</f>
        <v>1</v>
      </c>
      <c r="D154" s="535" t="s">
        <v>1964</v>
      </c>
    </row>
    <row r="155" spans="1:4" ht="15" customHeight="1" x14ac:dyDescent="0.25">
      <c r="A155" s="533" t="s">
        <v>2125</v>
      </c>
      <c r="B155" s="533" t="s">
        <v>2080</v>
      </c>
      <c r="C155" s="534">
        <f>IF(('SS41 Short Term NFA'!G138)=('Balance sheet'!F142+'Balance sheet'!G142),1,0)</f>
        <v>1</v>
      </c>
      <c r="D155" s="535" t="s">
        <v>1964</v>
      </c>
    </row>
    <row r="156" spans="1:4" ht="15" customHeight="1" x14ac:dyDescent="0.25">
      <c r="A156" s="533" t="s">
        <v>2126</v>
      </c>
      <c r="B156" s="533" t="s">
        <v>2080</v>
      </c>
      <c r="C156" s="534">
        <f>IF(('SS41 Short Term NFA'!G141)=('Balance sheet'!F145+'Balance sheet'!G145),1,0)</f>
        <v>1</v>
      </c>
      <c r="D156" s="535" t="s">
        <v>1964</v>
      </c>
    </row>
    <row r="157" spans="1:4" ht="15" customHeight="1" x14ac:dyDescent="0.25">
      <c r="A157" s="533" t="s">
        <v>2127</v>
      </c>
      <c r="B157" s="533" t="s">
        <v>2080</v>
      </c>
      <c r="C157" s="534">
        <f>IF(('SS41 Short Term NFA'!G142)=('Balance sheet'!F146+'Balance sheet'!G146),1,0)</f>
        <v>1</v>
      </c>
      <c r="D157" s="535" t="s">
        <v>1964</v>
      </c>
    </row>
    <row r="158" spans="1:4" ht="15" customHeight="1" x14ac:dyDescent="0.25">
      <c r="A158" s="533" t="s">
        <v>2128</v>
      </c>
      <c r="B158" s="533" t="s">
        <v>2080</v>
      </c>
      <c r="C158" s="534">
        <f>IF(('SS41 Short Term NFA'!G154)=('Balance sheet'!F160+'Balance sheet'!G160),1,0)</f>
        <v>1</v>
      </c>
      <c r="D158" s="535" t="s">
        <v>1964</v>
      </c>
    </row>
    <row r="159" spans="1:4" ht="15" customHeight="1" x14ac:dyDescent="0.25">
      <c r="A159" s="533" t="s">
        <v>2129</v>
      </c>
      <c r="B159" s="533" t="s">
        <v>2080</v>
      </c>
      <c r="C159" s="534">
        <f>IF('SS41 Short Term NFA'!G155='Balance sheet'!F162+'Balance sheet'!F163+'Balance sheet'!G162+'Balance sheet'!G163,1,0)</f>
        <v>1</v>
      </c>
      <c r="D159" s="535" t="s">
        <v>1964</v>
      </c>
    </row>
    <row r="160" spans="1:4" ht="15" customHeight="1" x14ac:dyDescent="0.25">
      <c r="A160" s="533" t="s">
        <v>2130</v>
      </c>
      <c r="B160" s="533" t="s">
        <v>2080</v>
      </c>
      <c r="C160" s="534">
        <f>IF(('SS41 Short Term NFA'!G160)=('Balance sheet'!F168+'Balance sheet'!G168),1,0)</f>
        <v>1</v>
      </c>
      <c r="D160" s="535" t="s">
        <v>1964</v>
      </c>
    </row>
    <row r="161" spans="1:4" ht="15" customHeight="1" x14ac:dyDescent="0.25">
      <c r="A161" s="533" t="s">
        <v>2131</v>
      </c>
      <c r="B161" s="533" t="s">
        <v>2080</v>
      </c>
      <c r="C161" s="534">
        <f>IF(('SS41 Short Term NFA'!G161)=('Balance sheet'!F169+'Balance sheet'!G169),1,0)</f>
        <v>1</v>
      </c>
      <c r="D161" s="535" t="s">
        <v>1964</v>
      </c>
    </row>
    <row r="162" spans="1:4" ht="15" customHeight="1" x14ac:dyDescent="0.25">
      <c r="A162" s="533" t="s">
        <v>2132</v>
      </c>
      <c r="B162" s="533" t="s">
        <v>2080</v>
      </c>
      <c r="C162" s="534">
        <f>IF(('SS41 Short Term NFA'!G162)=('Balance sheet'!F170+'Balance sheet'!G170),1,0)</f>
        <v>1</v>
      </c>
      <c r="D162" s="535" t="s">
        <v>1964</v>
      </c>
    </row>
    <row r="163" spans="1:4" ht="15" customHeight="1" x14ac:dyDescent="0.25">
      <c r="A163" s="533" t="s">
        <v>2133</v>
      </c>
      <c r="B163" s="533" t="s">
        <v>2080</v>
      </c>
      <c r="C163" s="534">
        <f>IF(('SS41 Short Term NFA'!G179)=('Balance sheet'!F188+'Balance sheet'!G188),1,0)</f>
        <v>1</v>
      </c>
      <c r="D163" s="535" t="s">
        <v>1964</v>
      </c>
    </row>
    <row r="164" spans="1:4" ht="15" customHeight="1" x14ac:dyDescent="0.25">
      <c r="A164" s="533" t="s">
        <v>2134</v>
      </c>
      <c r="B164" s="533" t="s">
        <v>2080</v>
      </c>
      <c r="C164" s="534">
        <f>IF(('SS41 Short Term NFA'!G180)=('Balance sheet'!F189+'Balance sheet'!G189),1,0)</f>
        <v>1</v>
      </c>
      <c r="D164" s="535" t="s">
        <v>1964</v>
      </c>
    </row>
    <row r="165" spans="1:4" ht="15" customHeight="1" x14ac:dyDescent="0.25">
      <c r="A165" s="533" t="s">
        <v>2135</v>
      </c>
      <c r="B165" s="533" t="s">
        <v>2080</v>
      </c>
      <c r="C165" s="534">
        <f>IF(('SS41 Short Term NFA'!G181)=('Balance sheet'!F190+'Balance sheet'!G190),1,0)</f>
        <v>1</v>
      </c>
      <c r="D165" s="535" t="s">
        <v>1964</v>
      </c>
    </row>
    <row r="166" spans="1:4" ht="15" customHeight="1" x14ac:dyDescent="0.25">
      <c r="A166" s="533" t="s">
        <v>2136</v>
      </c>
      <c r="B166" s="533" t="s">
        <v>2080</v>
      </c>
      <c r="C166" s="534">
        <f>IF(('SS41 Short Term NFA'!G182)=('Balance sheet'!F191+'Balance sheet'!G191),1,0)</f>
        <v>1</v>
      </c>
      <c r="D166" s="535" t="s">
        <v>1964</v>
      </c>
    </row>
    <row r="167" spans="1:4" ht="15" customHeight="1" x14ac:dyDescent="0.25">
      <c r="A167" s="533" t="s">
        <v>2137</v>
      </c>
      <c r="B167" s="533" t="s">
        <v>2080</v>
      </c>
      <c r="C167" s="534">
        <f>IF(('SS41 Short Term NFA'!G183)=('Balance sheet'!F192+'Balance sheet'!G192),1,0)</f>
        <v>1</v>
      </c>
      <c r="D167" s="535" t="s">
        <v>1964</v>
      </c>
    </row>
    <row r="168" spans="1:4" ht="15" customHeight="1" x14ac:dyDescent="0.25">
      <c r="A168" s="533" t="s">
        <v>2138</v>
      </c>
      <c r="B168" s="533" t="s">
        <v>2080</v>
      </c>
      <c r="C168" s="534">
        <f>IF(('SS41 Short Term NFA'!G184)=('Balance sheet'!F193+'Balance sheet'!G193),1,0)</f>
        <v>1</v>
      </c>
      <c r="D168" s="535" t="s">
        <v>1964</v>
      </c>
    </row>
    <row r="169" spans="1:4" ht="15" customHeight="1" x14ac:dyDescent="0.25">
      <c r="A169" s="533" t="s">
        <v>2139</v>
      </c>
      <c r="B169" s="533" t="s">
        <v>2080</v>
      </c>
      <c r="C169" s="534">
        <f>IF(('SS41 Short Term NFA'!G185)=('Balance sheet'!F194+'Balance sheet'!G194),1,0)</f>
        <v>1</v>
      </c>
      <c r="D169" s="535" t="s">
        <v>1964</v>
      </c>
    </row>
    <row r="170" spans="1:4" ht="15" customHeight="1" x14ac:dyDescent="0.25">
      <c r="A170" s="533" t="s">
        <v>2140</v>
      </c>
      <c r="B170" s="533" t="s">
        <v>2080</v>
      </c>
      <c r="C170" s="534">
        <f>IF(('SS41 Short Term NFA'!G188)=('Balance sheet'!F197+'Balance sheet'!G197),1,0)</f>
        <v>1</v>
      </c>
      <c r="D170" s="535" t="s">
        <v>1964</v>
      </c>
    </row>
    <row r="171" spans="1:4" ht="15" customHeight="1" x14ac:dyDescent="0.25">
      <c r="A171" s="533" t="s">
        <v>2141</v>
      </c>
      <c r="B171" s="533" t="s">
        <v>2080</v>
      </c>
      <c r="C171" s="534">
        <f>IF(('SS41 Short Term NFA'!G189)=('Balance sheet'!F198+'Balance sheet'!G198),1,0)</f>
        <v>1</v>
      </c>
      <c r="D171" s="535" t="s">
        <v>1964</v>
      </c>
    </row>
    <row r="172" spans="1:4" ht="15" customHeight="1" x14ac:dyDescent="0.25">
      <c r="A172" s="533" t="s">
        <v>2142</v>
      </c>
      <c r="B172" s="533" t="s">
        <v>2080</v>
      </c>
      <c r="C172" s="534">
        <f>IF(('SS41 Short Term NFA'!G190)=('Balance sheet'!F199+'Balance sheet'!G199),1,0)</f>
        <v>1</v>
      </c>
      <c r="D172" s="535" t="s">
        <v>1964</v>
      </c>
    </row>
    <row r="173" spans="1:4" ht="15" customHeight="1" x14ac:dyDescent="0.25">
      <c r="A173" s="533" t="s">
        <v>2143</v>
      </c>
      <c r="B173" s="533" t="s">
        <v>2080</v>
      </c>
      <c r="C173" s="534">
        <f>IF(('SS41 Short Term NFA'!G191)=('Balance sheet'!F200+'Balance sheet'!G200),1,0)</f>
        <v>1</v>
      </c>
      <c r="D173" s="535" t="s">
        <v>1964</v>
      </c>
    </row>
    <row r="174" spans="1:4" ht="15" customHeight="1" x14ac:dyDescent="0.25">
      <c r="A174" s="533" t="s">
        <v>2144</v>
      </c>
      <c r="B174" s="533" t="s">
        <v>2080</v>
      </c>
      <c r="C174" s="534">
        <f>IF(('SS41 Short Term NFA'!G192)=('Balance sheet'!F201+'Balance sheet'!G201),1,0)</f>
        <v>1</v>
      </c>
      <c r="D174" s="535" t="s">
        <v>1964</v>
      </c>
    </row>
    <row r="175" spans="1:4" ht="15" customHeight="1" x14ac:dyDescent="0.25">
      <c r="A175" s="533" t="s">
        <v>2145</v>
      </c>
      <c r="B175" s="533" t="s">
        <v>2080</v>
      </c>
      <c r="C175" s="534">
        <f>IF(('SS41 Short Term NFA'!G193)=('Balance sheet'!F202+'Balance sheet'!G202),1,0)</f>
        <v>1</v>
      </c>
      <c r="D175" s="535" t="s">
        <v>1964</v>
      </c>
    </row>
    <row r="176" spans="1:4" ht="15" customHeight="1" x14ac:dyDescent="0.25">
      <c r="A176" s="533" t="s">
        <v>2146</v>
      </c>
      <c r="B176" s="533" t="s">
        <v>2080</v>
      </c>
      <c r="C176" s="534">
        <f>IF(('SS41 Short Term NFA'!G194)=('Balance sheet'!F203+'Balance sheet'!G203),1,0)</f>
        <v>1</v>
      </c>
      <c r="D176" s="535" t="s">
        <v>1964</v>
      </c>
    </row>
    <row r="177" spans="1:4" ht="15" customHeight="1" x14ac:dyDescent="0.25">
      <c r="A177" s="533" t="s">
        <v>2147</v>
      </c>
      <c r="B177" s="533" t="s">
        <v>2080</v>
      </c>
      <c r="C177" s="534">
        <f>IF(('SS41 Short Term NFA'!G199)=('Balance sheet'!F211+'Balance sheet'!G211),1,0)</f>
        <v>1</v>
      </c>
      <c r="D177" s="535" t="s">
        <v>1964</v>
      </c>
    </row>
    <row r="178" spans="1:4" ht="15" customHeight="1" x14ac:dyDescent="0.25">
      <c r="A178" s="533" t="s">
        <v>2148</v>
      </c>
      <c r="B178" s="533" t="s">
        <v>2080</v>
      </c>
      <c r="C178" s="534">
        <f>IF(('SS41 Short Term NFA'!G200)=('Balance sheet'!F212+'Balance sheet'!G212),1,0)</f>
        <v>1</v>
      </c>
      <c r="D178" s="535" t="s">
        <v>1964</v>
      </c>
    </row>
    <row r="179" spans="1:4" ht="15" customHeight="1" x14ac:dyDescent="0.25">
      <c r="A179" s="533" t="s">
        <v>2149</v>
      </c>
      <c r="B179" s="533" t="s">
        <v>2080</v>
      </c>
      <c r="C179" s="534">
        <f>IF(('SS41 Short Term NFA'!G206)=('Balance sheet'!F215+'Balance sheet'!G215),1,0)</f>
        <v>1</v>
      </c>
      <c r="D179" s="535" t="s">
        <v>1964</v>
      </c>
    </row>
    <row r="180" spans="1:4" ht="15" customHeight="1" x14ac:dyDescent="0.25">
      <c r="A180" s="533" t="s">
        <v>2150</v>
      </c>
      <c r="B180" s="533" t="s">
        <v>2080</v>
      </c>
      <c r="C180" s="534">
        <f>IF(('SS41 Short Term NFA'!G207)=('Balance sheet'!F216+'Balance sheet'!G216),1,0)</f>
        <v>1</v>
      </c>
      <c r="D180" s="535" t="s">
        <v>1964</v>
      </c>
    </row>
    <row r="181" spans="1:4" ht="15" customHeight="1" x14ac:dyDescent="0.25">
      <c r="A181" s="533" t="s">
        <v>2151</v>
      </c>
      <c r="B181" s="533" t="s">
        <v>2080</v>
      </c>
      <c r="C181" s="534">
        <f>IF(('SS41 Short Term NFA'!G208)=('Balance sheet'!F217+'Balance sheet'!G217),1,0)</f>
        <v>1</v>
      </c>
      <c r="D181" s="535" t="s">
        <v>1964</v>
      </c>
    </row>
    <row r="182" spans="1:4" ht="15" customHeight="1" x14ac:dyDescent="0.25">
      <c r="A182" s="533" t="s">
        <v>2152</v>
      </c>
      <c r="B182" s="533" t="s">
        <v>2080</v>
      </c>
      <c r="C182" s="534">
        <f>IF(('SS41 Short Term NFA'!G209)=('Balance sheet'!F218+'Balance sheet'!G218),1,0)</f>
        <v>1</v>
      </c>
      <c r="D182" s="535" t="s">
        <v>1964</v>
      </c>
    </row>
    <row r="183" spans="1:4" ht="15" customHeight="1" x14ac:dyDescent="0.25">
      <c r="A183" s="533" t="s">
        <v>2153</v>
      </c>
      <c r="B183" s="533" t="s">
        <v>2080</v>
      </c>
      <c r="C183" s="534">
        <f>IF(('SS41 Short Term NFA'!G210)=('Balance sheet'!F219+'Balance sheet'!G219),1,0)</f>
        <v>1</v>
      </c>
      <c r="D183" s="535" t="s">
        <v>1964</v>
      </c>
    </row>
    <row r="184" spans="1:4" ht="15" customHeight="1" x14ac:dyDescent="0.25">
      <c r="A184" s="533" t="s">
        <v>2154</v>
      </c>
      <c r="B184" s="533" t="s">
        <v>2080</v>
      </c>
      <c r="C184" s="534">
        <f>IF(('SS41 Short Term NFA'!G211)=('Balance sheet'!F220+'Balance sheet'!G220),1,0)</f>
        <v>1</v>
      </c>
      <c r="D184" s="535" t="s">
        <v>1964</v>
      </c>
    </row>
    <row r="185" spans="1:4" ht="15" customHeight="1" x14ac:dyDescent="0.25">
      <c r="A185" s="533" t="s">
        <v>2155</v>
      </c>
      <c r="B185" s="533" t="s">
        <v>2080</v>
      </c>
      <c r="C185" s="534">
        <f>IF(('SS41 Short Term NFA'!G212)=('Balance sheet'!F221+'Balance sheet'!G221),1,0)</f>
        <v>1</v>
      </c>
      <c r="D185" s="535" t="s">
        <v>1964</v>
      </c>
    </row>
    <row r="186" spans="1:4" ht="15" customHeight="1" x14ac:dyDescent="0.25">
      <c r="A186" s="533" t="s">
        <v>2156</v>
      </c>
      <c r="B186" s="533" t="s">
        <v>2080</v>
      </c>
      <c r="C186" s="534">
        <f>IF(('SS41 Short Term NFA'!G213)=('Balance sheet'!F222+'Balance sheet'!G222),1,0)</f>
        <v>1</v>
      </c>
      <c r="D186" s="535" t="s">
        <v>1964</v>
      </c>
    </row>
    <row r="187" spans="1:4" ht="15" customHeight="1" x14ac:dyDescent="0.25">
      <c r="A187" s="533" t="s">
        <v>2157</v>
      </c>
      <c r="B187" s="533" t="s">
        <v>2080</v>
      </c>
      <c r="C187" s="534">
        <f>IF(('SS41 Short Term NFA'!G217)=('Balance sheet'!F226+'Balance sheet'!G226),1,0)</f>
        <v>1</v>
      </c>
      <c r="D187" s="535" t="s">
        <v>1964</v>
      </c>
    </row>
    <row r="188" spans="1:4" ht="15" customHeight="1" x14ac:dyDescent="0.25">
      <c r="A188" s="533" t="s">
        <v>2158</v>
      </c>
      <c r="B188" s="533" t="s">
        <v>2080</v>
      </c>
      <c r="C188" s="534">
        <f>IF(('SS41 Short Term NFA'!G218)=('Balance sheet'!F231+'Balance sheet'!G231),1,0)</f>
        <v>1</v>
      </c>
      <c r="D188" s="535" t="s">
        <v>1964</v>
      </c>
    </row>
    <row r="189" spans="1:4" ht="15" customHeight="1" x14ac:dyDescent="0.25">
      <c r="A189" s="533" t="s">
        <v>2159</v>
      </c>
      <c r="B189" s="533" t="s">
        <v>2080</v>
      </c>
      <c r="C189" s="534">
        <f>IF(('SS41 Short Term NFA'!G226)=('Balance sheet'!F236+'Balance sheet'!G236),1,0)</f>
        <v>1</v>
      </c>
      <c r="D189" s="535" t="s">
        <v>1964</v>
      </c>
    </row>
    <row r="190" spans="1:4" ht="15" customHeight="1" x14ac:dyDescent="0.25">
      <c r="A190" s="533" t="s">
        <v>2160</v>
      </c>
      <c r="B190" s="533" t="s">
        <v>2080</v>
      </c>
      <c r="C190" s="534">
        <f>IF(('SS41 Short Term NFA'!G234)=('Balance sheet'!F247+'Balance sheet'!G247),1,0)</f>
        <v>1</v>
      </c>
      <c r="D190" s="535" t="s">
        <v>1964</v>
      </c>
    </row>
    <row r="191" spans="1:4" ht="15" customHeight="1" x14ac:dyDescent="0.25">
      <c r="A191" s="533" t="s">
        <v>2161</v>
      </c>
      <c r="B191" s="533" t="s">
        <v>2080</v>
      </c>
      <c r="C191" s="534">
        <f>IF(('SS41 Short Term NFA'!G235)=('Balance sheet'!F248+'Balance sheet'!G248),1,0)</f>
        <v>1</v>
      </c>
      <c r="D191" s="535" t="s">
        <v>1964</v>
      </c>
    </row>
    <row r="192" spans="1:4" ht="15" customHeight="1" x14ac:dyDescent="0.25">
      <c r="A192" s="533" t="s">
        <v>2162</v>
      </c>
      <c r="B192" s="533" t="s">
        <v>2080</v>
      </c>
      <c r="C192" s="534">
        <f>IF(('SS41 Short Term NFA'!G237)=('Balance sheet'!F250+'Balance sheet'!G250),1,0)</f>
        <v>1</v>
      </c>
      <c r="D192" s="535" t="s">
        <v>1964</v>
      </c>
    </row>
    <row r="193" spans="1:4" ht="15" customHeight="1" x14ac:dyDescent="0.25">
      <c r="A193" s="533" t="s">
        <v>2163</v>
      </c>
      <c r="B193" s="533" t="s">
        <v>2080</v>
      </c>
      <c r="C193" s="534">
        <f>IF(('SS41 Short Term NFA'!G240)=('Balance sheet'!F253+'Balance sheet'!G253),1,0)</f>
        <v>1</v>
      </c>
      <c r="D193" s="535" t="s">
        <v>1964</v>
      </c>
    </row>
    <row r="194" spans="1:4" ht="15" customHeight="1" x14ac:dyDescent="0.25">
      <c r="A194" s="533" t="s">
        <v>2164</v>
      </c>
      <c r="B194" s="533" t="s">
        <v>2080</v>
      </c>
      <c r="C194" s="534">
        <f>IF(('SS41 Short Term NFA'!G241)=('Balance sheet'!F254+'Balance sheet'!G254),1,0)</f>
        <v>1</v>
      </c>
      <c r="D194" s="535" t="s">
        <v>1964</v>
      </c>
    </row>
    <row r="195" spans="1:4" ht="15" customHeight="1" x14ac:dyDescent="0.25">
      <c r="A195" s="533" t="s">
        <v>2165</v>
      </c>
      <c r="B195" s="533" t="s">
        <v>2080</v>
      </c>
      <c r="C195" s="534">
        <f>IF(('SS41 Short Term NFA'!G243)=('Balance sheet'!F256+'Balance sheet'!G256),1,0)</f>
        <v>1</v>
      </c>
      <c r="D195" s="535" t="s">
        <v>1964</v>
      </c>
    </row>
    <row r="196" spans="1:4" ht="15" customHeight="1" x14ac:dyDescent="0.25">
      <c r="A196" s="533" t="s">
        <v>2166</v>
      </c>
      <c r="B196" s="533" t="s">
        <v>2167</v>
      </c>
      <c r="C196" s="536">
        <f>IF(('SS43A Dom Loans and Acceptances'!K41='Balance sheet'!D93+'Balance sheet'!D102+'Balance sheet'!D111+'Balance sheet'!D120+'Balance sheet'!D129+'Balance sheet'!D143+'Balance sheet'!E93+'Balance sheet'!E102+'Balance sheet'!E111+'Balance sheet'!E120+'Balance sheet'!E129+'Balance sheet'!E143),1,0)</f>
        <v>1</v>
      </c>
      <c r="D196" s="535" t="s">
        <v>1964</v>
      </c>
    </row>
    <row r="197" spans="1:4" ht="15" customHeight="1" x14ac:dyDescent="0.25">
      <c r="A197" s="533" t="s">
        <v>2168</v>
      </c>
      <c r="B197" s="1" t="s">
        <v>2169</v>
      </c>
      <c r="C197" s="534">
        <f>IF(('SS46 Maturity of Time Deposits'!C16)=('Balance sheet'!D204),1,0)</f>
        <v>1</v>
      </c>
      <c r="D197" s="535" t="s">
        <v>1964</v>
      </c>
    </row>
    <row r="198" spans="1:4" ht="15" customHeight="1" x14ac:dyDescent="0.25">
      <c r="A198" s="533" t="s">
        <v>2170</v>
      </c>
      <c r="B198" s="533" t="s">
        <v>2169</v>
      </c>
      <c r="C198" s="534">
        <f>IF(('SS46 Maturity of Time Deposits'!D16)=('Balance sheet'!E204),1,0)</f>
        <v>1</v>
      </c>
      <c r="D198" s="535" t="s">
        <v>1964</v>
      </c>
    </row>
    <row r="199" spans="1:4" ht="15" customHeight="1" x14ac:dyDescent="0.25">
      <c r="A199" s="533" t="s">
        <v>2171</v>
      </c>
      <c r="B199" s="533" t="s">
        <v>2172</v>
      </c>
      <c r="C199" s="534">
        <f>IF(('SS23 Large Depositors'!I142)=('SS20 Liquidity Report'!D66),1,0)</f>
        <v>1</v>
      </c>
      <c r="D199" s="535" t="s">
        <v>1964</v>
      </c>
    </row>
    <row r="200" spans="1:4" ht="15" customHeight="1" x14ac:dyDescent="0.25">
      <c r="A200" s="533" t="s">
        <v>2173</v>
      </c>
      <c r="B200" s="533" t="s">
        <v>2172</v>
      </c>
      <c r="C200" s="534">
        <f>IF(('SS23 Large Depositors'!J142)=('SS20 Liquidity Report'!E66),1,0)</f>
        <v>1</v>
      </c>
      <c r="D200" s="535" t="s">
        <v>1964</v>
      </c>
    </row>
    <row r="201" spans="1:4" ht="15" customHeight="1" x14ac:dyDescent="0.25">
      <c r="A201" s="533" t="s">
        <v>2174</v>
      </c>
      <c r="B201" s="533" t="s">
        <v>2175</v>
      </c>
      <c r="C201" s="534">
        <f>IF('Sub-report I'!C16+'Sub-report I'!E16+'Sub-report I'!G16='Balance sheet'!D34+'Balance sheet'!E34,1,0)</f>
        <v>1</v>
      </c>
      <c r="D201" s="535" t="s">
        <v>1964</v>
      </c>
    </row>
    <row r="202" spans="1:4" ht="15" customHeight="1" x14ac:dyDescent="0.25">
      <c r="A202" s="533" t="s">
        <v>2176</v>
      </c>
      <c r="B202" s="533" t="s">
        <v>2175</v>
      </c>
      <c r="C202" s="534">
        <f>IF('Sub-report I'!C20+'Sub-report I'!E20+'Sub-report I'!G20='Balance sheet'!D44+'Balance sheet'!E44,1,0)</f>
        <v>1</v>
      </c>
      <c r="D202" s="535" t="s">
        <v>1964</v>
      </c>
    </row>
    <row r="203" spans="1:4" ht="15" customHeight="1" x14ac:dyDescent="0.25">
      <c r="A203" s="533" t="s">
        <v>2177</v>
      </c>
      <c r="B203" s="533" t="s">
        <v>2175</v>
      </c>
      <c r="C203" s="534">
        <f>IF('Sub-report I'!C23+'Sub-report I'!E23+'Sub-report I'!G23='Balance sheet'!D52+'Balance sheet'!E52,1,0)</f>
        <v>1</v>
      </c>
      <c r="D203" s="535" t="s">
        <v>1964</v>
      </c>
    </row>
    <row r="204" spans="1:4" ht="15" customHeight="1" x14ac:dyDescent="0.25">
      <c r="A204" s="533" t="s">
        <v>2178</v>
      </c>
      <c r="B204" s="533" t="s">
        <v>2175</v>
      </c>
      <c r="C204" s="534">
        <f>IF('Sub-report I'!C33+'Sub-report I'!E33+'Sub-report I'!G33='Balance sheet'!D86+'Balance sheet'!E86,1,0)</f>
        <v>1</v>
      </c>
      <c r="D204" s="535" t="s">
        <v>1964</v>
      </c>
    </row>
    <row r="205" spans="1:4" ht="15" customHeight="1" x14ac:dyDescent="0.25">
      <c r="A205" s="533" t="s">
        <v>2179</v>
      </c>
      <c r="B205" s="533" t="s">
        <v>2175</v>
      </c>
      <c r="C205" s="534">
        <f>IF('Sub-report I'!C36+'Sub-report I'!E36+'Sub-report I'!G36='Balance sheet'!D95+'Balance sheet'!E95,1,0)</f>
        <v>1</v>
      </c>
      <c r="D205" s="535" t="s">
        <v>1964</v>
      </c>
    </row>
    <row r="206" spans="1:4" ht="15" customHeight="1" x14ac:dyDescent="0.25">
      <c r="A206" s="533" t="s">
        <v>2180</v>
      </c>
      <c r="B206" s="533" t="s">
        <v>2175</v>
      </c>
      <c r="C206" s="534">
        <f>IF('Sub-report I'!C40+'Sub-report I'!E40+'Sub-report I'!G40='Balance sheet'!D104+'Balance sheet'!E104,1,0)</f>
        <v>1</v>
      </c>
      <c r="D206" s="535" t="s">
        <v>1964</v>
      </c>
    </row>
    <row r="207" spans="1:4" ht="15" customHeight="1" x14ac:dyDescent="0.25">
      <c r="A207" s="533" t="s">
        <v>2181</v>
      </c>
      <c r="B207" s="533" t="s">
        <v>2175</v>
      </c>
      <c r="C207" s="534">
        <f>IF('Sub-report I'!C43+'Sub-report I'!E43+'Sub-report I'!G43='Balance sheet'!D113+'Balance sheet'!E113,1,0)</f>
        <v>1</v>
      </c>
      <c r="D207" s="535" t="s">
        <v>1964</v>
      </c>
    </row>
    <row r="208" spans="1:4" ht="15" customHeight="1" x14ac:dyDescent="0.25">
      <c r="A208" s="533" t="s">
        <v>2182</v>
      </c>
      <c r="B208" s="533" t="s">
        <v>2175</v>
      </c>
      <c r="C208" s="534">
        <f>IF('Sub-report I'!C46+'Sub-report I'!E46+'Sub-report I'!G46='Balance sheet'!D122+'Balance sheet'!E122,1,0)</f>
        <v>1</v>
      </c>
      <c r="D208" s="535" t="s">
        <v>1964</v>
      </c>
    </row>
    <row r="209" spans="1:4" ht="15" customHeight="1" x14ac:dyDescent="0.25">
      <c r="A209" s="533" t="s">
        <v>2183</v>
      </c>
      <c r="B209" s="533" t="s">
        <v>2175</v>
      </c>
      <c r="C209" s="534">
        <f>IF('Sub-report I'!C51+'Sub-report I'!E51+'Sub-report I'!G51='Balance sheet'!D136+'Balance sheet'!E136,1,0)</f>
        <v>1</v>
      </c>
      <c r="D209" s="535" t="s">
        <v>1964</v>
      </c>
    </row>
    <row r="210" spans="1:4" ht="15" customHeight="1" x14ac:dyDescent="0.25">
      <c r="A210" s="533" t="s">
        <v>2184</v>
      </c>
      <c r="B210" s="533" t="s">
        <v>2175</v>
      </c>
      <c r="C210" s="534">
        <f>IF('Sub-report I'!C62+'Sub-report I'!E62+'Sub-report I'!G62='Balance sheet'!D179+'Balance sheet'!E179,1,0)</f>
        <v>1</v>
      </c>
      <c r="D210" s="535" t="s">
        <v>1964</v>
      </c>
    </row>
    <row r="211" spans="1:4" ht="15" customHeight="1" x14ac:dyDescent="0.25">
      <c r="A211" s="533" t="s">
        <v>2185</v>
      </c>
      <c r="B211" s="533" t="s">
        <v>2175</v>
      </c>
      <c r="C211" s="534">
        <f>IF('Sub-report I'!C65+'Sub-report I'!E65+'Sub-report I'!G65='Balance sheet'!D188+'Balance sheet'!E188,1,0)</f>
        <v>1</v>
      </c>
      <c r="D211" s="535" t="s">
        <v>1964</v>
      </c>
    </row>
    <row r="212" spans="1:4" ht="15" customHeight="1" x14ac:dyDescent="0.25">
      <c r="A212" s="533" t="s">
        <v>2186</v>
      </c>
      <c r="B212" s="533" t="s">
        <v>2175</v>
      </c>
      <c r="C212" s="534">
        <f>IF('Sub-report I'!C68+'Sub-report I'!E68+'Sub-report I'!G68='Balance sheet'!D197+'Balance sheet'!E197,1,0)</f>
        <v>1</v>
      </c>
      <c r="D212" s="535" t="s">
        <v>1964</v>
      </c>
    </row>
    <row r="213" spans="1:4" ht="15" customHeight="1" x14ac:dyDescent="0.25">
      <c r="A213" s="533" t="s">
        <v>2187</v>
      </c>
      <c r="B213" s="533" t="s">
        <v>2169</v>
      </c>
      <c r="C213" s="536">
        <f>IF(('SS46 Maturity of Time Deposits'!E16)=('Balance sheet'!F204),1,0)</f>
        <v>1</v>
      </c>
      <c r="D213" s="532" t="s">
        <v>1964</v>
      </c>
    </row>
    <row r="214" spans="1:4" ht="15" customHeight="1" x14ac:dyDescent="0.25">
      <c r="A214" s="533" t="s">
        <v>2188</v>
      </c>
      <c r="B214" s="533" t="s">
        <v>2169</v>
      </c>
      <c r="C214" s="534">
        <f>IF(('SS46 Maturity of Time Deposits'!F16)=('Balance sheet'!G204),1,0)</f>
        <v>1</v>
      </c>
      <c r="D214" s="532" t="s">
        <v>1964</v>
      </c>
    </row>
    <row r="215" spans="1:4" ht="15" customHeight="1" x14ac:dyDescent="0.25">
      <c r="A215" s="533" t="s">
        <v>2189</v>
      </c>
      <c r="B215" s="533" t="s">
        <v>2175</v>
      </c>
      <c r="C215" s="534">
        <f>IF('Sub-report I'!C82+'Sub-report I'!E82+'Sub-report I'!G82='Balance sheet'!D215+'Balance sheet'!E215,1,0)</f>
        <v>1</v>
      </c>
      <c r="D215" s="535" t="s">
        <v>1964</v>
      </c>
    </row>
  </sheetData>
  <dataValidations count="1">
    <dataValidation type="list" allowBlank="1" showInputMessage="1" showErrorMessage="1" sqref="D1:D215" xr:uid="{00000000-0002-0000-3600-000000000000}">
      <formula1>"ACTIVE,NOT ACTIVE"</formula1>
    </dataValidation>
  </dataValidations>
  <printOptions headings="1" gridLines="1"/>
  <pageMargins left="0" right="0" top="0" bottom="0" header="0" footer="0"/>
  <pageSetup paperSize="0" blackAndWhite="1" useFirstPageNumber="1"/>
  <headerFooter>
    <oddHeader>&amp;L&amp;"Aptos"&amp;10&amp;K7FAA39 | DNB PUBLIC |&amp;1#_x000D_</oddHead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rgb="FFADD8E6"/>
  </sheetPr>
  <dimension ref="A1:D18"/>
  <sheetViews>
    <sheetView workbookViewId="0">
      <selection activeCell="C2" sqref="C2"/>
    </sheetView>
  </sheetViews>
  <sheetFormatPr defaultColWidth="8.54296875" defaultRowHeight="15" customHeight="1" x14ac:dyDescent="0.25"/>
  <cols>
    <col min="1" max="1" width="67.54296875" style="1" customWidth="1"/>
    <col min="2" max="2" width="38.26953125" style="1" customWidth="1"/>
    <col min="3" max="3" width="8.54296875" style="1" customWidth="1"/>
    <col min="4" max="4" width="10.54296875" style="1" customWidth="1"/>
    <col min="5" max="5" width="8.54296875" style="1" customWidth="1"/>
    <col min="6" max="16384" width="8.54296875" style="1"/>
  </cols>
  <sheetData>
    <row r="1" spans="1:4" ht="15" customHeight="1" x14ac:dyDescent="0.25">
      <c r="A1" s="531" t="s">
        <v>2190</v>
      </c>
      <c r="B1" s="531" t="s">
        <v>1962</v>
      </c>
      <c r="C1" s="531" t="s">
        <v>1963</v>
      </c>
      <c r="D1" s="532" t="s">
        <v>1964</v>
      </c>
    </row>
    <row r="2" spans="1:4" ht="15" customHeight="1" x14ac:dyDescent="0.25">
      <c r="A2" s="1" t="s">
        <v>2191</v>
      </c>
      <c r="B2" s="533" t="s">
        <v>677</v>
      </c>
      <c r="C2" s="534" t="e">
        <f>IF(('SS 1A CAR'!D16)&gt;=(0.08),1,0)</f>
        <v>#DIV/0!</v>
      </c>
      <c r="D2" s="532" t="s">
        <v>1964</v>
      </c>
    </row>
    <row r="3" spans="1:4" ht="15" customHeight="1" x14ac:dyDescent="0.25">
      <c r="A3" s="1" t="s">
        <v>2192</v>
      </c>
      <c r="B3" s="533" t="s">
        <v>1972</v>
      </c>
      <c r="C3" s="534">
        <f>IF(('SS20 Liquidity Report'!G89+'SS20 Liquidity Report'!H89)&gt;=0,1,0)</f>
        <v>1</v>
      </c>
      <c r="D3" s="532" t="s">
        <v>1964</v>
      </c>
    </row>
    <row r="4" spans="1:4" ht="15" customHeight="1" x14ac:dyDescent="0.25">
      <c r="A4" s="1" t="s">
        <v>2193</v>
      </c>
      <c r="B4" s="533" t="s">
        <v>1972</v>
      </c>
      <c r="C4" s="534" t="e">
        <f>IF((('SS20 Liquidity Report'!G87+'SS20 Liquidity Report'!H87)/('SS22 Maturity Schedule'!C172+'SS22 Maturity Schedule'!D172+'SS22 Maturity Schedule'!E172+'SS22 Maturity Schedule'!F172+'SS22 Maturity Schedule'!C191+'SS22 Maturity Schedule'!D191+'SS22 Maturity Schedule'!E191+'SS22 Maturity Schedule'!F191+'SS22 Maturity Schedule'!C199+'SS22 Maturity Schedule'!C200+'SS22 Maturity Schedule'!C201+'SS22 Maturity Schedule'!D201+'SS22 Maturity Schedule'!E201+'SS22 Maturity Schedule'!F201+'SS22 Maturity Schedule'!C205+'SS22 Maturity Schedule'!D205+'SS22 Maturity Schedule'!E205+'SS22 Maturity Schedule'!F205+'SS22 Maturity Schedule'!C206+'SS22 Maturity Schedule'!D206+'SS22 Maturity Schedule'!E206+'SS22 Maturity Schedule'!F206+'SS22 Maturity Schedule'!C213+'SS22 Maturity Schedule'!D213+'SS22 Maturity Schedule'!E213+'SS22 Maturity Schedule'!F213))&gt;=0.3,1,0)</f>
        <v>#DIV/0!</v>
      </c>
      <c r="D4" s="532" t="s">
        <v>1964</v>
      </c>
    </row>
    <row r="5" spans="1:4" ht="15" customHeight="1" x14ac:dyDescent="0.25">
      <c r="A5" s="1" t="s">
        <v>2194</v>
      </c>
      <c r="B5" s="533" t="s">
        <v>1972</v>
      </c>
      <c r="C5" s="534" t="e">
        <f>IF(('SS20 Liquidity Report'!G87+'SS20 Liquidity Report'!H87)/('SS21 Gross to Net Report'!O170+'SS21 Gross to Net Report'!P170+'SS21 Gross to Net Report'!Q170+'SS21 Gross to Net Report'!R170)&gt;=0.15,1,0)</f>
        <v>#DIV/0!</v>
      </c>
      <c r="D5" s="532" t="s">
        <v>1964</v>
      </c>
    </row>
    <row r="6" spans="1:4" ht="15" customHeight="1" x14ac:dyDescent="0.25">
      <c r="A6" s="1" t="s">
        <v>2195</v>
      </c>
      <c r="B6" s="533" t="s">
        <v>2196</v>
      </c>
      <c r="C6" s="534" t="e">
        <f>IF((('SS30A Delinquency Report C.A'!F20+'SS30B Delinquency Other Loans'!H66-'Balance sheet'!H130)/'SS 1B Capital'!F60)&lt;=0.4,1,0)</f>
        <v>#DIV/0!</v>
      </c>
      <c r="D6" s="532" t="s">
        <v>1964</v>
      </c>
    </row>
    <row r="7" spans="1:4" ht="15" customHeight="1" x14ac:dyDescent="0.25">
      <c r="A7" s="1" t="s">
        <v>2197</v>
      </c>
      <c r="B7" s="533" t="s">
        <v>2196</v>
      </c>
      <c r="C7" s="534" t="e">
        <f>IF((('SS30A Delinquency Report C.A'!F20+'SS30B Delinquency Other Loans'!H66)/('Balance sheet'!H131+'Balance sheet'!H130))&lt;=0.05,1,0)</f>
        <v>#DIV/0!</v>
      </c>
      <c r="D7" s="532" t="s">
        <v>1964</v>
      </c>
    </row>
    <row r="8" spans="1:4" ht="15" customHeight="1" x14ac:dyDescent="0.25">
      <c r="A8" s="1" t="s">
        <v>2198</v>
      </c>
      <c r="B8" s="533" t="s">
        <v>1985</v>
      </c>
      <c r="C8" s="534" t="e">
        <f>IF(('SS21 Gross to Net Report'!O202+'SS21 Gross to Net Report'!P202+'SS21 Gross to Net Report'!Q202+'SS21 Gross to Net Report'!R202)/('SS21 Gross to Net Report'!O133+'SS21 Gross to Net Report'!P133+'SS21 Gross to Net Report'!Q133+'SS21 Gross to Net Report'!R133)&gt;=1,1,0)</f>
        <v>#DIV/0!</v>
      </c>
      <c r="D8" s="532" t="s">
        <v>1964</v>
      </c>
    </row>
    <row r="9" spans="1:4" ht="15" customHeight="1" x14ac:dyDescent="0.25">
      <c r="A9" s="1" t="s">
        <v>2199</v>
      </c>
      <c r="B9" s="533" t="s">
        <v>691</v>
      </c>
      <c r="C9" s="534">
        <f>IF(('SS 1B Capital'!F18-'SS 1B Capital'!F34)&gt;=(0.5*'SS 1B Capital'!F60),1,0)</f>
        <v>1</v>
      </c>
      <c r="D9" s="532" t="s">
        <v>1964</v>
      </c>
    </row>
    <row r="10" spans="1:4" ht="15" customHeight="1" x14ac:dyDescent="0.25">
      <c r="A10" s="1" t="s">
        <v>2200</v>
      </c>
      <c r="B10" s="533" t="s">
        <v>691</v>
      </c>
      <c r="C10" s="534">
        <f>IF(('SS 1B Capital'!F41+'SS 1B Capital'!F42+'SS 1B Capital'!F43+'SS 1B Capital'!F44+'SS 1B Capital'!F45)&lt;=(0.5*'SS 1B Capital'!F35),1,0)</f>
        <v>1</v>
      </c>
      <c r="D10" s="532" t="s">
        <v>1964</v>
      </c>
    </row>
    <row r="11" spans="1:4" ht="15" customHeight="1" x14ac:dyDescent="0.25">
      <c r="A11" s="1" t="s">
        <v>2201</v>
      </c>
      <c r="B11" s="533" t="s">
        <v>691</v>
      </c>
      <c r="C11" s="534">
        <f>IF(('SS 1B Capital'!F56-'SS 1B Capital'!F58)&lt;=(1*'SS 1B Capital'!F35),1,0)</f>
        <v>1</v>
      </c>
      <c r="D11" s="532" t="s">
        <v>1964</v>
      </c>
    </row>
    <row r="12" spans="1:4" ht="15" customHeight="1" x14ac:dyDescent="0.25">
      <c r="A12" s="1" t="s">
        <v>2202</v>
      </c>
      <c r="B12" s="533" t="s">
        <v>2203</v>
      </c>
      <c r="C12" s="534">
        <f>IF('Balance sheet'!H299&gt;=1,1,0)</f>
        <v>0</v>
      </c>
      <c r="D12" s="532" t="s">
        <v>1964</v>
      </c>
    </row>
    <row r="13" spans="1:4" ht="15" customHeight="1" x14ac:dyDescent="0.25">
      <c r="D13" s="532"/>
    </row>
    <row r="14" spans="1:4" ht="15" customHeight="1" x14ac:dyDescent="0.25">
      <c r="D14" s="532" t="s">
        <v>7</v>
      </c>
    </row>
    <row r="15" spans="1:4" ht="15" customHeight="1" x14ac:dyDescent="0.25">
      <c r="D15" s="532" t="s">
        <v>7</v>
      </c>
    </row>
    <row r="16" spans="1:4" ht="15" customHeight="1" x14ac:dyDescent="0.25">
      <c r="D16" s="532"/>
    </row>
    <row r="17" spans="4:4" ht="15" customHeight="1" x14ac:dyDescent="0.25">
      <c r="D17" s="532" t="s">
        <v>7</v>
      </c>
    </row>
    <row r="18" spans="4:4" ht="15" customHeight="1" x14ac:dyDescent="0.25">
      <c r="D18" s="532" t="s">
        <v>7</v>
      </c>
    </row>
  </sheetData>
  <dataValidations count="1">
    <dataValidation type="list" allowBlank="1" showInputMessage="1" showErrorMessage="1" sqref="D1:D18" xr:uid="{00000000-0002-0000-3700-000000000000}">
      <formula1>"ACTIVE,NOT ACTIVE"</formula1>
    </dataValidation>
  </dataValidations>
  <printOptions headings="1" gridLines="1"/>
  <pageMargins left="0" right="0" top="0" bottom="0" header="0" footer="0"/>
  <pageSetup paperSize="0" blackAndWhite="1" useFirstPageNumber="1"/>
  <headerFooter>
    <oddHeader>&amp;L&amp;"Aptos"&amp;10&amp;K7FAA39 | DNB PUBLIC |&amp;1#_x000D_</oddHead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rgb="FFADD8E6"/>
  </sheetPr>
  <dimension ref="A1:D6"/>
  <sheetViews>
    <sheetView workbookViewId="0">
      <selection activeCell="B4" sqref="B4"/>
    </sheetView>
  </sheetViews>
  <sheetFormatPr defaultColWidth="8.54296875" defaultRowHeight="15" customHeight="1" x14ac:dyDescent="0.25"/>
  <cols>
    <col min="1" max="1" width="75.453125" style="1" customWidth="1"/>
    <col min="2" max="2" width="29.453125" style="533" customWidth="1"/>
    <col min="3" max="3" width="9.81640625" style="1" customWidth="1"/>
    <col min="4" max="4" width="10.26953125" style="1" customWidth="1"/>
    <col min="5" max="5" width="8.54296875" style="1" customWidth="1"/>
    <col min="6" max="16384" width="8.54296875" style="1"/>
  </cols>
  <sheetData>
    <row r="1" spans="1:4" ht="15" customHeight="1" x14ac:dyDescent="0.25">
      <c r="A1" s="531" t="s">
        <v>2204</v>
      </c>
      <c r="B1" s="531" t="s">
        <v>1962</v>
      </c>
      <c r="C1" s="531" t="s">
        <v>1963</v>
      </c>
      <c r="D1" s="532" t="s">
        <v>1964</v>
      </c>
    </row>
    <row r="2" spans="1:4" ht="15" customHeight="1" x14ac:dyDescent="0.25">
      <c r="A2" s="1" t="s">
        <v>2205</v>
      </c>
      <c r="B2" s="533" t="s">
        <v>2206</v>
      </c>
      <c r="C2" s="534">
        <f>IF('SS13A Cred to Shrdls e.o '!F18+'SS13A Cred to Shrdls e.o '!F19&lt;='SS13A Cred to Shrdls e.o '!C9,1,0)</f>
        <v>1</v>
      </c>
      <c r="D2" s="532" t="s">
        <v>1964</v>
      </c>
    </row>
    <row r="3" spans="1:4" ht="15" customHeight="1" x14ac:dyDescent="0.25">
      <c r="A3" s="1" t="s">
        <v>2207</v>
      </c>
      <c r="B3" s="533" t="s">
        <v>1985</v>
      </c>
      <c r="C3" s="534" t="e">
        <f>IF('Balance sheet'!H278/('SS21 Gross to Net Report'!O133+'SS21 Gross to Net Report'!P133+'SS21 Gross to Net Report'!Q133+'SS21 Gross to Net Report'!R133)&gt;=0.02,1,0)</f>
        <v>#DIV/0!</v>
      </c>
      <c r="D3" s="532" t="s">
        <v>1964</v>
      </c>
    </row>
    <row r="4" spans="1:4" ht="15" customHeight="1" x14ac:dyDescent="0.25">
      <c r="A4" s="1" t="s">
        <v>2208</v>
      </c>
      <c r="B4" s="533" t="s">
        <v>677</v>
      </c>
      <c r="C4" s="534" t="e">
        <f>IF('SS 1A CAR'!D16&gt;=0.08,1,0)</f>
        <v>#DIV/0!</v>
      </c>
      <c r="D4" s="532" t="s">
        <v>1964</v>
      </c>
    </row>
    <row r="5" spans="1:4" ht="15" customHeight="1" x14ac:dyDescent="0.25">
      <c r="A5" s="1" t="s">
        <v>2209</v>
      </c>
      <c r="B5" s="533" t="s">
        <v>1972</v>
      </c>
      <c r="C5" s="534">
        <f>IF('SS20 Liquidity Report'!G89+'SS20 Liquidity Report'!H89&gt;=0,1,0)</f>
        <v>1</v>
      </c>
      <c r="D5" s="532" t="s">
        <v>1964</v>
      </c>
    </row>
    <row r="6" spans="1:4" ht="15" customHeight="1" x14ac:dyDescent="0.25">
      <c r="A6" s="1" t="s">
        <v>2210</v>
      </c>
      <c r="B6" s="533" t="s">
        <v>2211</v>
      </c>
      <c r="C6" s="534">
        <f>IF('SS11A Large Exposures'!E107&lt;='SS11A Large Exposures'!G7,1,0)</f>
        <v>1</v>
      </c>
      <c r="D6" s="532" t="s">
        <v>1964</v>
      </c>
    </row>
  </sheetData>
  <dataValidations count="1">
    <dataValidation type="list" allowBlank="1" showInputMessage="1" showErrorMessage="1" sqref="D1:D6" xr:uid="{00000000-0002-0000-3800-000000000000}">
      <formula1>"ACTIVE,NOT ACTIVE"</formula1>
    </dataValidation>
  </dataValidations>
  <printOptions headings="1" gridLines="1"/>
  <pageMargins left="0" right="0" top="0" bottom="0" header="0" footer="0"/>
  <pageSetup paperSize="0" blackAndWhite="1" useFirstPageNumber="1"/>
  <headerFooter>
    <oddHeader>&amp;L&amp;"Aptos"&amp;10&amp;K7FAA39 | DNB PUBLIC |&amp;1#_x000D_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ADD8E6"/>
  </sheetPr>
  <dimension ref="A1:G102"/>
  <sheetViews>
    <sheetView workbookViewId="0">
      <selection activeCell="G96" sqref="G96"/>
    </sheetView>
  </sheetViews>
  <sheetFormatPr defaultColWidth="9.08984375" defaultRowHeight="12.75" customHeight="1" x14ac:dyDescent="0.25"/>
  <cols>
    <col min="1" max="1" width="6.54296875" style="54" customWidth="1"/>
    <col min="2" max="2" width="11.08984375" style="54" customWidth="1"/>
    <col min="3" max="3" width="53.26953125" style="54" customWidth="1"/>
    <col min="4" max="4" width="12.08984375" style="54" customWidth="1"/>
    <col min="5" max="5" width="15.453125" style="54" customWidth="1"/>
    <col min="6" max="6" width="18" style="54" customWidth="1"/>
    <col min="7" max="7" width="16.81640625" style="54" customWidth="1"/>
    <col min="8" max="8" width="9.08984375" style="1" customWidth="1"/>
    <col min="9" max="16384" width="9.08984375" style="1"/>
  </cols>
  <sheetData>
    <row r="1" spans="1:7" ht="15.75" customHeight="1" x14ac:dyDescent="0.35">
      <c r="A1" s="5" t="s">
        <v>421</v>
      </c>
      <c r="G1" s="84" t="s">
        <v>747</v>
      </c>
    </row>
    <row r="2" spans="1:7" ht="15.75" customHeight="1" x14ac:dyDescent="0.35">
      <c r="A2" s="5"/>
      <c r="C2" s="3"/>
    </row>
    <row r="3" spans="1:7" ht="15.75" customHeight="1" x14ac:dyDescent="0.35">
      <c r="A3" s="5" t="s">
        <v>1</v>
      </c>
      <c r="C3" s="3"/>
      <c r="D3" s="3"/>
      <c r="G3" s="4" t="s">
        <v>748</v>
      </c>
    </row>
    <row r="4" spans="1:7" ht="15.75" customHeight="1" x14ac:dyDescent="0.35">
      <c r="B4" s="67"/>
      <c r="C4" s="67"/>
      <c r="G4" s="4" t="s">
        <v>749</v>
      </c>
    </row>
    <row r="5" spans="1:7" ht="15.75" customHeight="1" x14ac:dyDescent="0.35">
      <c r="A5" s="5" t="s">
        <v>3</v>
      </c>
      <c r="B5" s="67"/>
      <c r="C5" s="67"/>
      <c r="D5" s="3"/>
      <c r="G5" s="7" t="s">
        <v>2</v>
      </c>
    </row>
    <row r="6" spans="1:7" ht="15.75" customHeight="1" x14ac:dyDescent="0.3">
      <c r="A6" s="8"/>
      <c r="B6" s="3"/>
      <c r="D6" s="3"/>
      <c r="G6" s="7" t="s">
        <v>692</v>
      </c>
    </row>
    <row r="7" spans="1:7" ht="18.75" customHeight="1" x14ac:dyDescent="0.25">
      <c r="D7" s="560" t="s">
        <v>5</v>
      </c>
      <c r="E7" s="561"/>
      <c r="F7" s="568"/>
      <c r="G7" s="571"/>
    </row>
    <row r="8" spans="1:7" ht="18.75" customHeight="1" x14ac:dyDescent="0.25">
      <c r="D8" s="73" t="s">
        <v>6</v>
      </c>
      <c r="E8" s="70"/>
      <c r="F8" s="568" t="str">
        <f>""</f>
        <v/>
      </c>
      <c r="G8" s="569"/>
    </row>
    <row r="9" spans="1:7" ht="18.75" customHeight="1" x14ac:dyDescent="0.25">
      <c r="D9" s="73" t="s">
        <v>8</v>
      </c>
      <c r="E9" s="70"/>
      <c r="F9" s="570"/>
      <c r="G9" s="569"/>
    </row>
    <row r="10" spans="1:7" ht="34.5" customHeight="1" x14ac:dyDescent="0.25">
      <c r="A10" s="557" t="s">
        <v>678</v>
      </c>
      <c r="B10" s="119" t="s">
        <v>750</v>
      </c>
      <c r="C10" s="574" t="s">
        <v>751</v>
      </c>
      <c r="D10" s="120" t="s">
        <v>752</v>
      </c>
      <c r="E10" s="120" t="s">
        <v>753</v>
      </c>
      <c r="F10" s="120" t="s">
        <v>754</v>
      </c>
      <c r="G10" s="120" t="s">
        <v>755</v>
      </c>
    </row>
    <row r="11" spans="1:7" ht="15" customHeight="1" x14ac:dyDescent="0.25">
      <c r="A11" s="572"/>
      <c r="B11" s="576" t="s">
        <v>756</v>
      </c>
      <c r="C11" s="575"/>
      <c r="D11" s="121">
        <v>1</v>
      </c>
      <c r="E11" s="121">
        <v>2</v>
      </c>
      <c r="F11" s="121">
        <v>3</v>
      </c>
      <c r="G11" s="121">
        <v>4</v>
      </c>
    </row>
    <row r="12" spans="1:7" ht="27" customHeight="1" x14ac:dyDescent="0.25">
      <c r="A12" s="573"/>
      <c r="B12" s="577"/>
      <c r="C12" s="122"/>
      <c r="D12" s="123"/>
      <c r="E12" s="120"/>
      <c r="F12" s="120"/>
      <c r="G12" s="124" t="s">
        <v>757</v>
      </c>
    </row>
    <row r="13" spans="1:7" ht="17.25" customHeight="1" x14ac:dyDescent="0.3">
      <c r="A13" s="125"/>
      <c r="B13" s="126">
        <v>11</v>
      </c>
      <c r="C13" s="112" t="s">
        <v>758</v>
      </c>
      <c r="D13" s="127"/>
      <c r="E13" s="128"/>
      <c r="F13" s="39"/>
      <c r="G13" s="127"/>
    </row>
    <row r="14" spans="1:7" ht="17.25" customHeight="1" x14ac:dyDescent="0.3">
      <c r="A14" s="129">
        <v>10</v>
      </c>
      <c r="B14" s="110"/>
      <c r="C14" s="69" t="s">
        <v>759</v>
      </c>
      <c r="D14" s="130">
        <f>'SS21 Gross to Net Report'!O13+'SS21 Gross to Net Report'!O14+'SS21 Gross to Net Report'!O15+'SS21 Gross to Net Report'!P14+'SS21 Gross to Net Report'!P15+'SS21 Gross to Net Report'!Q14+'SS21 Gross to Net Report'!Q15+'SS21 Gross to Net Report'!R13+'SS21 Gross to Net Report'!R14+'SS21 Gross to Net Report'!R15</f>
        <v>0</v>
      </c>
      <c r="E14" s="128"/>
      <c r="F14" s="131">
        <v>0</v>
      </c>
      <c r="G14" s="130">
        <f>D14*F14</f>
        <v>0</v>
      </c>
    </row>
    <row r="15" spans="1:7" ht="17.25" customHeight="1" x14ac:dyDescent="0.3">
      <c r="A15" s="129">
        <v>20</v>
      </c>
      <c r="B15" s="110"/>
      <c r="C15" s="69" t="s">
        <v>760</v>
      </c>
      <c r="D15" s="24"/>
      <c r="E15" s="128"/>
      <c r="F15" s="131">
        <v>0</v>
      </c>
      <c r="G15" s="130">
        <f>D15*F15</f>
        <v>0</v>
      </c>
    </row>
    <row r="16" spans="1:7" ht="17.25" customHeight="1" x14ac:dyDescent="0.3">
      <c r="A16" s="129">
        <v>30</v>
      </c>
      <c r="B16" s="110"/>
      <c r="C16" s="69" t="s">
        <v>761</v>
      </c>
      <c r="D16" s="24"/>
      <c r="E16" s="128"/>
      <c r="F16" s="131">
        <v>0.2</v>
      </c>
      <c r="G16" s="130">
        <f>D16*F16</f>
        <v>0</v>
      </c>
    </row>
    <row r="17" spans="1:7" ht="17.25" customHeight="1" x14ac:dyDescent="0.3">
      <c r="A17" s="129">
        <v>40</v>
      </c>
      <c r="B17" s="110"/>
      <c r="C17" s="9" t="s">
        <v>762</v>
      </c>
      <c r="D17" s="130">
        <f>SUM(D14:D16)</f>
        <v>0</v>
      </c>
      <c r="E17" s="128"/>
      <c r="F17" s="39"/>
      <c r="G17" s="130">
        <f>G14+G15+G16</f>
        <v>0</v>
      </c>
    </row>
    <row r="18" spans="1:7" ht="17.25" customHeight="1" x14ac:dyDescent="0.3">
      <c r="A18" s="129">
        <v>50</v>
      </c>
      <c r="B18" s="132">
        <v>12</v>
      </c>
      <c r="C18" s="9" t="s">
        <v>763</v>
      </c>
      <c r="D18" s="130">
        <f>'SS21 Gross to Net Report'!O21+'SS21 Gross to Net Report'!P21+'SS21 Gross to Net Report'!Q21+'SS21 Gross to Net Report'!R21</f>
        <v>0</v>
      </c>
      <c r="E18" s="128"/>
      <c r="F18" s="131">
        <v>0.2</v>
      </c>
      <c r="G18" s="130">
        <f>D18*F18</f>
        <v>0</v>
      </c>
    </row>
    <row r="19" spans="1:7" ht="56.25" customHeight="1" x14ac:dyDescent="0.25">
      <c r="A19" s="133">
        <v>60</v>
      </c>
      <c r="B19" s="110" t="s">
        <v>764</v>
      </c>
      <c r="C19" s="112" t="s">
        <v>765</v>
      </c>
      <c r="D19" s="24"/>
      <c r="E19" s="24"/>
      <c r="F19" s="131">
        <v>0</v>
      </c>
      <c r="G19" s="130">
        <f>E19*F19</f>
        <v>0</v>
      </c>
    </row>
    <row r="20" spans="1:7" ht="33.75" customHeight="1" x14ac:dyDescent="0.3">
      <c r="A20" s="125"/>
      <c r="B20" s="110" t="s">
        <v>764</v>
      </c>
      <c r="C20" s="112" t="s">
        <v>766</v>
      </c>
      <c r="D20" s="127"/>
      <c r="E20" s="128"/>
      <c r="F20" s="39"/>
      <c r="G20" s="127"/>
    </row>
    <row r="21" spans="1:7" ht="17.25" customHeight="1" x14ac:dyDescent="0.25">
      <c r="A21" s="129">
        <v>70</v>
      </c>
      <c r="B21" s="134"/>
      <c r="C21" s="80" t="s">
        <v>767</v>
      </c>
      <c r="D21" s="24"/>
      <c r="E21" s="24"/>
      <c r="F21" s="131">
        <v>0</v>
      </c>
      <c r="G21" s="135">
        <f t="shared" ref="G21:G26" si="0">E21*F21</f>
        <v>0</v>
      </c>
    </row>
    <row r="22" spans="1:7" ht="17.25" customHeight="1" x14ac:dyDescent="0.25">
      <c r="A22" s="129">
        <v>80</v>
      </c>
      <c r="B22" s="110"/>
      <c r="C22" s="80" t="s">
        <v>768</v>
      </c>
      <c r="D22" s="24"/>
      <c r="E22" s="24"/>
      <c r="F22" s="131">
        <v>0.2</v>
      </c>
      <c r="G22" s="135">
        <f t="shared" si="0"/>
        <v>0</v>
      </c>
    </row>
    <row r="23" spans="1:7" ht="17.25" customHeight="1" x14ac:dyDescent="0.25">
      <c r="A23" s="129">
        <v>90</v>
      </c>
      <c r="B23" s="110"/>
      <c r="C23" s="80" t="s">
        <v>769</v>
      </c>
      <c r="D23" s="24"/>
      <c r="E23" s="24"/>
      <c r="F23" s="131">
        <v>0.5</v>
      </c>
      <c r="G23" s="135">
        <f t="shared" si="0"/>
        <v>0</v>
      </c>
    </row>
    <row r="24" spans="1:7" ht="17.25" customHeight="1" x14ac:dyDescent="0.25">
      <c r="A24" s="129">
        <v>100</v>
      </c>
      <c r="B24" s="110"/>
      <c r="C24" s="80" t="s">
        <v>770</v>
      </c>
      <c r="D24" s="24"/>
      <c r="E24" s="24"/>
      <c r="F24" s="131">
        <v>1</v>
      </c>
      <c r="G24" s="135">
        <f t="shared" si="0"/>
        <v>0</v>
      </c>
    </row>
    <row r="25" spans="1:7" ht="17.25" customHeight="1" x14ac:dyDescent="0.25">
      <c r="A25" s="129">
        <v>110</v>
      </c>
      <c r="B25" s="110"/>
      <c r="C25" s="80" t="s">
        <v>771</v>
      </c>
      <c r="D25" s="24"/>
      <c r="E25" s="24"/>
      <c r="F25" s="131">
        <v>1.5</v>
      </c>
      <c r="G25" s="135">
        <f t="shared" si="0"/>
        <v>0</v>
      </c>
    </row>
    <row r="26" spans="1:7" ht="17.25" customHeight="1" x14ac:dyDescent="0.25">
      <c r="A26" s="129">
        <v>120</v>
      </c>
      <c r="B26" s="110"/>
      <c r="C26" s="80" t="s">
        <v>772</v>
      </c>
      <c r="D26" s="24"/>
      <c r="E26" s="24"/>
      <c r="F26" s="131">
        <v>1</v>
      </c>
      <c r="G26" s="135">
        <f t="shared" si="0"/>
        <v>0</v>
      </c>
    </row>
    <row r="27" spans="1:7" ht="27.75" customHeight="1" x14ac:dyDescent="0.3">
      <c r="A27" s="125"/>
      <c r="B27" s="110" t="s">
        <v>764</v>
      </c>
      <c r="C27" s="112" t="s">
        <v>773</v>
      </c>
      <c r="D27" s="127"/>
      <c r="E27" s="128"/>
      <c r="F27" s="39"/>
      <c r="G27" s="127"/>
    </row>
    <row r="28" spans="1:7" ht="17.25" customHeight="1" x14ac:dyDescent="0.25">
      <c r="A28" s="129">
        <v>130</v>
      </c>
      <c r="B28" s="110"/>
      <c r="C28" s="77" t="s">
        <v>774</v>
      </c>
      <c r="D28" s="24"/>
      <c r="E28" s="24"/>
      <c r="F28" s="131">
        <v>0</v>
      </c>
      <c r="G28" s="135">
        <f>E28*F28</f>
        <v>0</v>
      </c>
    </row>
    <row r="29" spans="1:7" ht="17.25" customHeight="1" x14ac:dyDescent="0.25">
      <c r="A29" s="129">
        <v>140</v>
      </c>
      <c r="B29" s="110"/>
      <c r="C29" s="77" t="s">
        <v>775</v>
      </c>
      <c r="D29" s="24"/>
      <c r="E29" s="24"/>
      <c r="F29" s="131">
        <v>0.2</v>
      </c>
      <c r="G29" s="135">
        <f>E29*F29</f>
        <v>0</v>
      </c>
    </row>
    <row r="30" spans="1:7" ht="17.25" customHeight="1" x14ac:dyDescent="0.25">
      <c r="A30" s="129">
        <v>150</v>
      </c>
      <c r="B30" s="110"/>
      <c r="C30" s="77" t="s">
        <v>776</v>
      </c>
      <c r="D30" s="24"/>
      <c r="E30" s="24"/>
      <c r="F30" s="131">
        <v>0.5</v>
      </c>
      <c r="G30" s="135">
        <f>E30*F30</f>
        <v>0</v>
      </c>
    </row>
    <row r="31" spans="1:7" ht="17.25" customHeight="1" x14ac:dyDescent="0.25">
      <c r="A31" s="129">
        <v>160</v>
      </c>
      <c r="B31" s="110"/>
      <c r="C31" s="77" t="s">
        <v>777</v>
      </c>
      <c r="D31" s="24"/>
      <c r="E31" s="24"/>
      <c r="F31" s="131">
        <v>1</v>
      </c>
      <c r="G31" s="135">
        <f>E31*F31</f>
        <v>0</v>
      </c>
    </row>
    <row r="32" spans="1:7" ht="17.25" customHeight="1" x14ac:dyDescent="0.25">
      <c r="A32" s="129">
        <v>170</v>
      </c>
      <c r="B32" s="110"/>
      <c r="C32" s="77" t="s">
        <v>778</v>
      </c>
      <c r="D32" s="24"/>
      <c r="E32" s="24"/>
      <c r="F32" s="131">
        <v>1.5</v>
      </c>
      <c r="G32" s="135">
        <f>E32*F32</f>
        <v>0</v>
      </c>
    </row>
    <row r="33" spans="1:7" ht="50.25" customHeight="1" x14ac:dyDescent="0.3">
      <c r="A33" s="125"/>
      <c r="B33" s="110" t="s">
        <v>764</v>
      </c>
      <c r="C33" s="112" t="s">
        <v>779</v>
      </c>
      <c r="D33" s="127"/>
      <c r="E33" s="128"/>
      <c r="F33" s="39"/>
      <c r="G33" s="127"/>
    </row>
    <row r="34" spans="1:7" ht="17.25" customHeight="1" x14ac:dyDescent="0.25">
      <c r="A34" s="129">
        <v>180</v>
      </c>
      <c r="B34" s="110"/>
      <c r="C34" s="77" t="s">
        <v>780</v>
      </c>
      <c r="D34" s="24"/>
      <c r="E34" s="24"/>
      <c r="F34" s="131">
        <v>0</v>
      </c>
      <c r="G34" s="135">
        <f t="shared" ref="G34:G40" si="1">E34*F34</f>
        <v>0</v>
      </c>
    </row>
    <row r="35" spans="1:7" ht="17.25" customHeight="1" x14ac:dyDescent="0.25">
      <c r="A35" s="129">
        <v>190</v>
      </c>
      <c r="B35" s="110"/>
      <c r="C35" s="77" t="s">
        <v>780</v>
      </c>
      <c r="D35" s="24"/>
      <c r="E35" s="24"/>
      <c r="F35" s="131">
        <v>0.2</v>
      </c>
      <c r="G35" s="135">
        <f t="shared" si="1"/>
        <v>0</v>
      </c>
    </row>
    <row r="36" spans="1:7" ht="17.25" customHeight="1" x14ac:dyDescent="0.25">
      <c r="A36" s="129">
        <v>200</v>
      </c>
      <c r="B36" s="110"/>
      <c r="C36" s="77" t="s">
        <v>780</v>
      </c>
      <c r="D36" s="24"/>
      <c r="E36" s="24"/>
      <c r="F36" s="131">
        <v>0.5</v>
      </c>
      <c r="G36" s="135">
        <f t="shared" si="1"/>
        <v>0</v>
      </c>
    </row>
    <row r="37" spans="1:7" ht="17.25" customHeight="1" x14ac:dyDescent="0.25">
      <c r="A37" s="129">
        <v>210</v>
      </c>
      <c r="B37" s="110"/>
      <c r="C37" s="77" t="s">
        <v>780</v>
      </c>
      <c r="D37" s="24"/>
      <c r="E37" s="24"/>
      <c r="F37" s="131">
        <v>1</v>
      </c>
      <c r="G37" s="135">
        <f t="shared" si="1"/>
        <v>0</v>
      </c>
    </row>
    <row r="38" spans="1:7" ht="17.25" customHeight="1" x14ac:dyDescent="0.25">
      <c r="A38" s="129">
        <v>220</v>
      </c>
      <c r="B38" s="110"/>
      <c r="C38" s="77" t="s">
        <v>780</v>
      </c>
      <c r="D38" s="24"/>
      <c r="E38" s="24"/>
      <c r="F38" s="131">
        <v>1.5</v>
      </c>
      <c r="G38" s="135">
        <f t="shared" si="1"/>
        <v>0</v>
      </c>
    </row>
    <row r="39" spans="1:7" ht="17.25" customHeight="1" x14ac:dyDescent="0.25">
      <c r="A39" s="129">
        <v>230</v>
      </c>
      <c r="B39" s="110"/>
      <c r="C39" s="77" t="s">
        <v>780</v>
      </c>
      <c r="D39" s="24"/>
      <c r="E39" s="24"/>
      <c r="F39" s="131">
        <v>1</v>
      </c>
      <c r="G39" s="135">
        <f t="shared" si="1"/>
        <v>0</v>
      </c>
    </row>
    <row r="40" spans="1:7" ht="24.75" customHeight="1" x14ac:dyDescent="0.25">
      <c r="A40" s="129">
        <v>240</v>
      </c>
      <c r="B40" s="110" t="s">
        <v>764</v>
      </c>
      <c r="C40" s="112" t="s">
        <v>781</v>
      </c>
      <c r="D40" s="24"/>
      <c r="E40" s="24"/>
      <c r="F40" s="131">
        <v>0</v>
      </c>
      <c r="G40" s="135">
        <f t="shared" si="1"/>
        <v>0</v>
      </c>
    </row>
    <row r="41" spans="1:7" ht="78.75" customHeight="1" x14ac:dyDescent="0.3">
      <c r="A41" s="125"/>
      <c r="B41" s="110" t="s">
        <v>764</v>
      </c>
      <c r="C41" s="112" t="s">
        <v>782</v>
      </c>
      <c r="D41" s="127"/>
      <c r="E41" s="128"/>
      <c r="F41" s="39"/>
      <c r="G41" s="127"/>
    </row>
    <row r="42" spans="1:7" ht="17.25" customHeight="1" x14ac:dyDescent="0.25">
      <c r="A42" s="129">
        <v>250</v>
      </c>
      <c r="B42" s="110"/>
      <c r="C42" s="80" t="s">
        <v>767</v>
      </c>
      <c r="D42" s="24"/>
      <c r="E42" s="24"/>
      <c r="F42" s="131">
        <v>0.2</v>
      </c>
      <c r="G42" s="130">
        <f t="shared" ref="G42:G47" si="2">E42*F42</f>
        <v>0</v>
      </c>
    </row>
    <row r="43" spans="1:7" ht="17.25" customHeight="1" x14ac:dyDescent="0.25">
      <c r="A43" s="129">
        <v>260</v>
      </c>
      <c r="B43" s="110"/>
      <c r="C43" s="80" t="s">
        <v>768</v>
      </c>
      <c r="D43" s="24"/>
      <c r="E43" s="24"/>
      <c r="F43" s="131">
        <v>0.5</v>
      </c>
      <c r="G43" s="130">
        <f t="shared" si="2"/>
        <v>0</v>
      </c>
    </row>
    <row r="44" spans="1:7" ht="17.25" customHeight="1" x14ac:dyDescent="0.25">
      <c r="A44" s="129">
        <v>270</v>
      </c>
      <c r="B44" s="110"/>
      <c r="C44" s="80" t="s">
        <v>769</v>
      </c>
      <c r="D44" s="24"/>
      <c r="E44" s="24"/>
      <c r="F44" s="131">
        <v>0.5</v>
      </c>
      <c r="G44" s="130">
        <f t="shared" si="2"/>
        <v>0</v>
      </c>
    </row>
    <row r="45" spans="1:7" ht="17.25" customHeight="1" x14ac:dyDescent="0.25">
      <c r="A45" s="129">
        <v>280</v>
      </c>
      <c r="B45" s="110"/>
      <c r="C45" s="80" t="s">
        <v>770</v>
      </c>
      <c r="D45" s="24"/>
      <c r="E45" s="24"/>
      <c r="F45" s="131">
        <v>1</v>
      </c>
      <c r="G45" s="130">
        <f t="shared" si="2"/>
        <v>0</v>
      </c>
    </row>
    <row r="46" spans="1:7" ht="17.25" customHeight="1" x14ac:dyDescent="0.25">
      <c r="A46" s="129">
        <v>290</v>
      </c>
      <c r="B46" s="110"/>
      <c r="C46" s="80" t="s">
        <v>771</v>
      </c>
      <c r="D46" s="24"/>
      <c r="E46" s="24"/>
      <c r="F46" s="131">
        <v>1.5</v>
      </c>
      <c r="G46" s="130">
        <f t="shared" si="2"/>
        <v>0</v>
      </c>
    </row>
    <row r="47" spans="1:7" ht="17.25" customHeight="1" x14ac:dyDescent="0.25">
      <c r="A47" s="129">
        <v>300</v>
      </c>
      <c r="B47" s="110"/>
      <c r="C47" s="80" t="s">
        <v>772</v>
      </c>
      <c r="D47" s="24"/>
      <c r="E47" s="24"/>
      <c r="F47" s="131">
        <v>0.5</v>
      </c>
      <c r="G47" s="130">
        <f t="shared" si="2"/>
        <v>0</v>
      </c>
    </row>
    <row r="48" spans="1:7" ht="26.25" customHeight="1" x14ac:dyDescent="0.3">
      <c r="A48" s="125"/>
      <c r="B48" s="110" t="s">
        <v>764</v>
      </c>
      <c r="C48" s="112" t="s">
        <v>783</v>
      </c>
      <c r="D48" s="127"/>
      <c r="E48" s="128"/>
      <c r="F48" s="39" t="s">
        <v>784</v>
      </c>
      <c r="G48" s="127"/>
    </row>
    <row r="49" spans="1:7" ht="17.25" customHeight="1" x14ac:dyDescent="0.25">
      <c r="A49" s="129">
        <v>310</v>
      </c>
      <c r="B49" s="110"/>
      <c r="C49" s="80" t="s">
        <v>767</v>
      </c>
      <c r="D49" s="24"/>
      <c r="E49" s="24"/>
      <c r="F49" s="131">
        <v>0.2</v>
      </c>
      <c r="G49" s="130">
        <f t="shared" ref="G49:G54" si="3">E49*F49</f>
        <v>0</v>
      </c>
    </row>
    <row r="50" spans="1:7" ht="17.25" customHeight="1" x14ac:dyDescent="0.25">
      <c r="A50" s="129">
        <v>320</v>
      </c>
      <c r="B50" s="110"/>
      <c r="C50" s="80" t="s">
        <v>768</v>
      </c>
      <c r="D50" s="24"/>
      <c r="E50" s="24"/>
      <c r="F50" s="131">
        <v>0.2</v>
      </c>
      <c r="G50" s="130">
        <f t="shared" si="3"/>
        <v>0</v>
      </c>
    </row>
    <row r="51" spans="1:7" ht="17.25" customHeight="1" x14ac:dyDescent="0.25">
      <c r="A51" s="129">
        <v>330</v>
      </c>
      <c r="B51" s="110"/>
      <c r="C51" s="80" t="s">
        <v>769</v>
      </c>
      <c r="D51" s="24"/>
      <c r="E51" s="24"/>
      <c r="F51" s="131">
        <v>0.2</v>
      </c>
      <c r="G51" s="130">
        <f t="shared" si="3"/>
        <v>0</v>
      </c>
    </row>
    <row r="52" spans="1:7" ht="17.25" customHeight="1" x14ac:dyDescent="0.25">
      <c r="A52" s="129">
        <v>340</v>
      </c>
      <c r="B52" s="110"/>
      <c r="C52" s="80" t="s">
        <v>770</v>
      </c>
      <c r="D52" s="24"/>
      <c r="E52" s="24"/>
      <c r="F52" s="131">
        <v>0.5</v>
      </c>
      <c r="G52" s="130">
        <f t="shared" si="3"/>
        <v>0</v>
      </c>
    </row>
    <row r="53" spans="1:7" ht="17.25" customHeight="1" x14ac:dyDescent="0.25">
      <c r="A53" s="129">
        <v>350</v>
      </c>
      <c r="B53" s="110"/>
      <c r="C53" s="80" t="s">
        <v>771</v>
      </c>
      <c r="D53" s="24"/>
      <c r="E53" s="24"/>
      <c r="F53" s="131">
        <v>1.5</v>
      </c>
      <c r="G53" s="130">
        <f t="shared" si="3"/>
        <v>0</v>
      </c>
    </row>
    <row r="54" spans="1:7" ht="17.25" customHeight="1" x14ac:dyDescent="0.25">
      <c r="A54" s="129">
        <v>360</v>
      </c>
      <c r="B54" s="110"/>
      <c r="C54" s="80" t="s">
        <v>772</v>
      </c>
      <c r="D54" s="24"/>
      <c r="E54" s="24"/>
      <c r="F54" s="131">
        <v>0.2</v>
      </c>
      <c r="G54" s="130">
        <f t="shared" si="3"/>
        <v>0</v>
      </c>
    </row>
    <row r="55" spans="1:7" ht="84.75" customHeight="1" x14ac:dyDescent="0.3">
      <c r="A55" s="125"/>
      <c r="B55" s="110" t="s">
        <v>764</v>
      </c>
      <c r="C55" s="112" t="s">
        <v>785</v>
      </c>
      <c r="D55" s="127"/>
      <c r="E55" s="128"/>
      <c r="F55" s="39"/>
      <c r="G55" s="127"/>
    </row>
    <row r="56" spans="1:7" ht="17.25" customHeight="1" x14ac:dyDescent="0.25">
      <c r="A56" s="129">
        <v>370</v>
      </c>
      <c r="B56" s="110"/>
      <c r="C56" s="80" t="s">
        <v>767</v>
      </c>
      <c r="D56" s="24"/>
      <c r="E56" s="24"/>
      <c r="F56" s="131">
        <v>0.2</v>
      </c>
      <c r="G56" s="130">
        <f t="shared" ref="G56:G62" si="4">E56*F56</f>
        <v>0</v>
      </c>
    </row>
    <row r="57" spans="1:7" ht="17.25" customHeight="1" x14ac:dyDescent="0.25">
      <c r="A57" s="129">
        <v>380</v>
      </c>
      <c r="B57" s="110"/>
      <c r="C57" s="80" t="s">
        <v>768</v>
      </c>
      <c r="D57" s="24"/>
      <c r="E57" s="24"/>
      <c r="F57" s="131">
        <v>0.5</v>
      </c>
      <c r="G57" s="130">
        <f t="shared" si="4"/>
        <v>0</v>
      </c>
    </row>
    <row r="58" spans="1:7" ht="17.25" customHeight="1" x14ac:dyDescent="0.25">
      <c r="A58" s="129">
        <v>390</v>
      </c>
      <c r="B58" s="110"/>
      <c r="C58" s="77" t="s">
        <v>786</v>
      </c>
      <c r="D58" s="24"/>
      <c r="E58" s="24"/>
      <c r="F58" s="131">
        <v>1</v>
      </c>
      <c r="G58" s="130">
        <f t="shared" si="4"/>
        <v>0</v>
      </c>
    </row>
    <row r="59" spans="1:7" ht="17.25" customHeight="1" x14ac:dyDescent="0.25">
      <c r="A59" s="129">
        <v>400</v>
      </c>
      <c r="B59" s="110"/>
      <c r="C59" s="80" t="s">
        <v>771</v>
      </c>
      <c r="D59" s="24"/>
      <c r="E59" s="24"/>
      <c r="F59" s="131">
        <v>1.5</v>
      </c>
      <c r="G59" s="130">
        <f t="shared" si="4"/>
        <v>0</v>
      </c>
    </row>
    <row r="60" spans="1:7" ht="17.25" customHeight="1" x14ac:dyDescent="0.25">
      <c r="A60" s="129">
        <v>410</v>
      </c>
      <c r="B60" s="110"/>
      <c r="C60" s="80" t="s">
        <v>772</v>
      </c>
      <c r="D60" s="24"/>
      <c r="E60" s="24"/>
      <c r="F60" s="131">
        <v>1</v>
      </c>
      <c r="G60" s="130">
        <f t="shared" si="4"/>
        <v>0</v>
      </c>
    </row>
    <row r="61" spans="1:7" ht="39.75" customHeight="1" x14ac:dyDescent="0.25">
      <c r="A61" s="129">
        <v>420</v>
      </c>
      <c r="B61" s="110" t="s">
        <v>764</v>
      </c>
      <c r="C61" s="112" t="s">
        <v>787</v>
      </c>
      <c r="D61" s="24"/>
      <c r="E61" s="24"/>
      <c r="F61" s="136">
        <v>1.5</v>
      </c>
      <c r="G61" s="130">
        <f t="shared" si="4"/>
        <v>0</v>
      </c>
    </row>
    <row r="62" spans="1:7" ht="17.25" customHeight="1" x14ac:dyDescent="0.25">
      <c r="A62" s="129">
        <v>430</v>
      </c>
      <c r="B62" s="126">
        <v>14</v>
      </c>
      <c r="C62" s="112" t="s">
        <v>788</v>
      </c>
      <c r="D62" s="24"/>
      <c r="E62" s="24"/>
      <c r="F62" s="136">
        <v>1</v>
      </c>
      <c r="G62" s="130">
        <f t="shared" si="4"/>
        <v>0</v>
      </c>
    </row>
    <row r="63" spans="1:7" ht="17.25" customHeight="1" x14ac:dyDescent="0.3">
      <c r="A63" s="125"/>
      <c r="B63" s="110"/>
      <c r="C63" s="9" t="s">
        <v>789</v>
      </c>
      <c r="D63" s="127"/>
      <c r="E63" s="128"/>
      <c r="F63" s="39"/>
      <c r="G63" s="127"/>
    </row>
    <row r="64" spans="1:7" ht="32.25" customHeight="1" x14ac:dyDescent="0.25">
      <c r="A64" s="129">
        <v>440</v>
      </c>
      <c r="B64" s="110" t="s">
        <v>790</v>
      </c>
      <c r="C64" s="77" t="s">
        <v>791</v>
      </c>
      <c r="D64" s="130">
        <f>'Sub-report II'!G78</f>
        <v>0</v>
      </c>
      <c r="E64" s="24"/>
      <c r="F64" s="131">
        <v>0.5</v>
      </c>
      <c r="G64" s="130">
        <f>E64*F64</f>
        <v>0</v>
      </c>
    </row>
    <row r="65" spans="1:7" ht="31.5" customHeight="1" x14ac:dyDescent="0.25">
      <c r="A65" s="129">
        <v>450</v>
      </c>
      <c r="B65" s="110" t="s">
        <v>790</v>
      </c>
      <c r="C65" s="77" t="s">
        <v>792</v>
      </c>
      <c r="D65" s="130">
        <f>'Sub-report II'!G79</f>
        <v>0</v>
      </c>
      <c r="E65" s="24"/>
      <c r="F65" s="131">
        <v>0.35</v>
      </c>
      <c r="G65" s="130">
        <f>E65*F65</f>
        <v>0</v>
      </c>
    </row>
    <row r="66" spans="1:7" ht="39" customHeight="1" x14ac:dyDescent="0.25">
      <c r="A66" s="129">
        <v>460</v>
      </c>
      <c r="B66" s="126">
        <v>1403</v>
      </c>
      <c r="C66" s="112" t="s">
        <v>793</v>
      </c>
      <c r="D66" s="24"/>
      <c r="E66" s="24"/>
      <c r="F66" s="136">
        <v>1</v>
      </c>
      <c r="G66" s="130">
        <f>E66*F66</f>
        <v>0</v>
      </c>
    </row>
    <row r="67" spans="1:7" ht="18" customHeight="1" x14ac:dyDescent="0.3">
      <c r="A67" s="125"/>
      <c r="B67" s="126">
        <v>14</v>
      </c>
      <c r="C67" s="112" t="s">
        <v>794</v>
      </c>
      <c r="D67" s="127"/>
      <c r="E67" s="128"/>
      <c r="F67" s="137"/>
      <c r="G67" s="127"/>
    </row>
    <row r="68" spans="1:7" ht="30.75" customHeight="1" x14ac:dyDescent="0.25">
      <c r="A68" s="129">
        <v>470</v>
      </c>
      <c r="B68" s="134"/>
      <c r="C68" s="77" t="s">
        <v>795</v>
      </c>
      <c r="D68" s="24"/>
      <c r="E68" s="24"/>
      <c r="F68" s="131">
        <v>1.25</v>
      </c>
      <c r="G68" s="130">
        <f t="shared" ref="G68:G75" si="5">E68*F68</f>
        <v>0</v>
      </c>
    </row>
    <row r="69" spans="1:7" ht="56.25" customHeight="1" x14ac:dyDescent="0.25">
      <c r="A69" s="129">
        <v>480</v>
      </c>
      <c r="B69" s="134"/>
      <c r="C69" s="77" t="s">
        <v>796</v>
      </c>
      <c r="D69" s="24"/>
      <c r="E69" s="24"/>
      <c r="F69" s="131">
        <v>1.5</v>
      </c>
      <c r="G69" s="130">
        <f t="shared" si="5"/>
        <v>0</v>
      </c>
    </row>
    <row r="70" spans="1:7" ht="61.5" customHeight="1" x14ac:dyDescent="0.25">
      <c r="A70" s="129">
        <v>490</v>
      </c>
      <c r="B70" s="134"/>
      <c r="C70" s="77" t="s">
        <v>797</v>
      </c>
      <c r="D70" s="24"/>
      <c r="E70" s="24"/>
      <c r="F70" s="136">
        <v>0.75</v>
      </c>
      <c r="G70" s="130">
        <f t="shared" si="5"/>
        <v>0</v>
      </c>
    </row>
    <row r="71" spans="1:7" ht="57.75" customHeight="1" x14ac:dyDescent="0.25">
      <c r="A71" s="129">
        <v>500</v>
      </c>
      <c r="B71" s="134"/>
      <c r="C71" s="77" t="s">
        <v>798</v>
      </c>
      <c r="D71" s="24"/>
      <c r="E71" s="24"/>
      <c r="F71" s="136">
        <v>1</v>
      </c>
      <c r="G71" s="130">
        <f t="shared" si="5"/>
        <v>0</v>
      </c>
    </row>
    <row r="72" spans="1:7" ht="44.25" customHeight="1" x14ac:dyDescent="0.25">
      <c r="A72" s="129">
        <v>510</v>
      </c>
      <c r="B72" s="134"/>
      <c r="C72" s="77" t="s">
        <v>799</v>
      </c>
      <c r="D72" s="24"/>
      <c r="E72" s="24"/>
      <c r="F72" s="136">
        <v>1.25</v>
      </c>
      <c r="G72" s="130">
        <f t="shared" si="5"/>
        <v>0</v>
      </c>
    </row>
    <row r="73" spans="1:7" ht="44.25" customHeight="1" x14ac:dyDescent="0.25">
      <c r="A73" s="129">
        <v>520</v>
      </c>
      <c r="B73" s="134"/>
      <c r="C73" s="77" t="s">
        <v>800</v>
      </c>
      <c r="D73" s="24"/>
      <c r="E73" s="24"/>
      <c r="F73" s="136">
        <v>1.5</v>
      </c>
      <c r="G73" s="130">
        <f t="shared" si="5"/>
        <v>0</v>
      </c>
    </row>
    <row r="74" spans="1:7" ht="42" customHeight="1" x14ac:dyDescent="0.25">
      <c r="A74" s="129">
        <v>530</v>
      </c>
      <c r="B74" s="134"/>
      <c r="C74" s="77" t="s">
        <v>801</v>
      </c>
      <c r="D74" s="24"/>
      <c r="E74" s="24"/>
      <c r="F74" s="136">
        <v>1.5</v>
      </c>
      <c r="G74" s="130">
        <f t="shared" si="5"/>
        <v>0</v>
      </c>
    </row>
    <row r="75" spans="1:7" ht="44.25" customHeight="1" x14ac:dyDescent="0.25">
      <c r="A75" s="129">
        <v>540</v>
      </c>
      <c r="B75" s="134"/>
      <c r="C75" s="77" t="s">
        <v>802</v>
      </c>
      <c r="D75" s="24"/>
      <c r="E75" s="24"/>
      <c r="F75" s="136">
        <v>1.75</v>
      </c>
      <c r="G75" s="130">
        <f t="shared" si="5"/>
        <v>0</v>
      </c>
    </row>
    <row r="76" spans="1:7" ht="15" customHeight="1" x14ac:dyDescent="0.3">
      <c r="A76" s="129">
        <v>550</v>
      </c>
      <c r="B76" s="110"/>
      <c r="C76" s="112" t="s">
        <v>803</v>
      </c>
      <c r="D76" s="127"/>
      <c r="E76" s="128"/>
      <c r="F76" s="39"/>
      <c r="G76" s="130">
        <f>G19+G21+G22+G23+G24+G25+G26+G28+G29+G30+G31+G32+G34+G35+G36+G37+G38+G39+G40+G42+G43+G44+G45+G46+G47+G49+G50+G51+G52+G53+G54+G56+G57+G58+G59+G60+G61+G62+G64+G65+G66+G68+G69+G70+G71+G72+G73+G74+G75</f>
        <v>0</v>
      </c>
    </row>
    <row r="77" spans="1:7" ht="31.5" customHeight="1" x14ac:dyDescent="0.25">
      <c r="A77" s="129">
        <v>560</v>
      </c>
      <c r="B77" s="110" t="s">
        <v>804</v>
      </c>
      <c r="C77" s="112" t="s">
        <v>805</v>
      </c>
      <c r="D77" s="24"/>
      <c r="E77" s="24"/>
      <c r="F77" s="131">
        <v>1</v>
      </c>
      <c r="G77" s="130">
        <f>E77*F77</f>
        <v>0</v>
      </c>
    </row>
    <row r="78" spans="1:7" ht="38.25" customHeight="1" x14ac:dyDescent="0.25">
      <c r="A78" s="129">
        <v>570</v>
      </c>
      <c r="B78" s="126">
        <v>19</v>
      </c>
      <c r="C78" s="112" t="s">
        <v>806</v>
      </c>
      <c r="D78" s="24"/>
      <c r="E78" s="24"/>
      <c r="F78" s="131">
        <v>1</v>
      </c>
      <c r="G78" s="130">
        <f>E78*F78</f>
        <v>0</v>
      </c>
    </row>
    <row r="79" spans="1:7" ht="28.5" customHeight="1" x14ac:dyDescent="0.25">
      <c r="A79" s="129">
        <v>580</v>
      </c>
      <c r="B79" s="126">
        <v>19</v>
      </c>
      <c r="C79" s="112" t="s">
        <v>807</v>
      </c>
      <c r="D79" s="24"/>
      <c r="E79" s="24"/>
      <c r="F79" s="131">
        <v>0.2</v>
      </c>
      <c r="G79" s="130">
        <f>E79*F79</f>
        <v>0</v>
      </c>
    </row>
    <row r="80" spans="1:7" ht="96" customHeight="1" x14ac:dyDescent="0.3">
      <c r="A80" s="125"/>
      <c r="B80" s="110" t="s">
        <v>764</v>
      </c>
      <c r="C80" s="134" t="s">
        <v>808</v>
      </c>
      <c r="D80" s="128"/>
      <c r="E80" s="128"/>
      <c r="F80" s="39"/>
      <c r="G80" s="128"/>
    </row>
    <row r="81" spans="1:7" ht="17.25" customHeight="1" x14ac:dyDescent="0.25">
      <c r="A81" s="129">
        <v>590</v>
      </c>
      <c r="B81" s="110"/>
      <c r="C81" s="80" t="s">
        <v>809</v>
      </c>
      <c r="D81" s="24"/>
      <c r="E81" s="24"/>
      <c r="F81" s="131">
        <v>0</v>
      </c>
      <c r="G81" s="130">
        <f t="shared" ref="G81:G86" si="6">E81*F81</f>
        <v>0</v>
      </c>
    </row>
    <row r="82" spans="1:7" ht="17.25" customHeight="1" x14ac:dyDescent="0.25">
      <c r="A82" s="129">
        <v>600</v>
      </c>
      <c r="B82" s="110"/>
      <c r="C82" s="80" t="s">
        <v>768</v>
      </c>
      <c r="D82" s="24"/>
      <c r="E82" s="24"/>
      <c r="F82" s="131">
        <v>0.2</v>
      </c>
      <c r="G82" s="130">
        <f t="shared" si="6"/>
        <v>0</v>
      </c>
    </row>
    <row r="83" spans="1:7" ht="17.25" customHeight="1" x14ac:dyDescent="0.25">
      <c r="A83" s="129">
        <v>610</v>
      </c>
      <c r="B83" s="110"/>
      <c r="C83" s="80" t="s">
        <v>769</v>
      </c>
      <c r="D83" s="24"/>
      <c r="E83" s="24"/>
      <c r="F83" s="131">
        <v>0.5</v>
      </c>
      <c r="G83" s="130">
        <f t="shared" si="6"/>
        <v>0</v>
      </c>
    </row>
    <row r="84" spans="1:7" ht="17.25" customHeight="1" x14ac:dyDescent="0.25">
      <c r="A84" s="129">
        <v>620</v>
      </c>
      <c r="B84" s="110"/>
      <c r="C84" s="80" t="s">
        <v>770</v>
      </c>
      <c r="D84" s="24"/>
      <c r="E84" s="24"/>
      <c r="F84" s="131">
        <v>1</v>
      </c>
      <c r="G84" s="130">
        <f t="shared" si="6"/>
        <v>0</v>
      </c>
    </row>
    <row r="85" spans="1:7" ht="17.25" customHeight="1" x14ac:dyDescent="0.25">
      <c r="A85" s="129">
        <v>630</v>
      </c>
      <c r="B85" s="110"/>
      <c r="C85" s="80" t="s">
        <v>771</v>
      </c>
      <c r="D85" s="24"/>
      <c r="E85" s="24"/>
      <c r="F85" s="131">
        <v>1.5</v>
      </c>
      <c r="G85" s="130">
        <f t="shared" si="6"/>
        <v>0</v>
      </c>
    </row>
    <row r="86" spans="1:7" ht="17.25" customHeight="1" x14ac:dyDescent="0.25">
      <c r="A86" s="129">
        <v>640</v>
      </c>
      <c r="B86" s="110"/>
      <c r="C86" s="80" t="s">
        <v>772</v>
      </c>
      <c r="D86" s="24"/>
      <c r="E86" s="24"/>
      <c r="F86" s="131">
        <v>1</v>
      </c>
      <c r="G86" s="130">
        <f t="shared" si="6"/>
        <v>0</v>
      </c>
    </row>
    <row r="87" spans="1:7" ht="51" customHeight="1" x14ac:dyDescent="0.3">
      <c r="A87" s="129">
        <v>650</v>
      </c>
      <c r="B87" s="110"/>
      <c r="C87" s="112" t="s">
        <v>810</v>
      </c>
      <c r="D87" s="128"/>
      <c r="E87" s="128"/>
      <c r="F87" s="39"/>
      <c r="G87" s="130">
        <f>G17+G18+G76+G77+G78+G79+G81+G82+G83+G84+G85+G86</f>
        <v>0</v>
      </c>
    </row>
    <row r="88" spans="1:7" ht="28.5" customHeight="1" x14ac:dyDescent="0.3">
      <c r="A88" s="125"/>
      <c r="B88" s="110" t="s">
        <v>811</v>
      </c>
      <c r="C88" s="112" t="s">
        <v>812</v>
      </c>
      <c r="D88" s="127"/>
      <c r="E88" s="138"/>
      <c r="F88" s="139"/>
      <c r="G88" s="127"/>
    </row>
    <row r="89" spans="1:7" ht="17.25" customHeight="1" x14ac:dyDescent="0.25">
      <c r="A89" s="129">
        <v>660</v>
      </c>
      <c r="B89" s="110"/>
      <c r="C89" s="69" t="s">
        <v>813</v>
      </c>
      <c r="D89" s="24"/>
      <c r="E89" s="24"/>
      <c r="F89" s="131">
        <v>0</v>
      </c>
      <c r="G89" s="130">
        <f t="shared" ref="G89:G96" si="7">E89*F89</f>
        <v>0</v>
      </c>
    </row>
    <row r="90" spans="1:7" ht="17.25" customHeight="1" x14ac:dyDescent="0.25">
      <c r="A90" s="129">
        <v>670</v>
      </c>
      <c r="B90" s="110"/>
      <c r="C90" s="140">
        <v>0.2</v>
      </c>
      <c r="D90" s="24"/>
      <c r="E90" s="24"/>
      <c r="F90" s="141">
        <v>0.625</v>
      </c>
      <c r="G90" s="130">
        <f t="shared" si="7"/>
        <v>0</v>
      </c>
    </row>
    <row r="91" spans="1:7" ht="17.25" customHeight="1" x14ac:dyDescent="0.25">
      <c r="A91" s="129">
        <v>680</v>
      </c>
      <c r="B91" s="110"/>
      <c r="C91" s="140">
        <v>0.5</v>
      </c>
      <c r="D91" s="24"/>
      <c r="E91" s="24"/>
      <c r="F91" s="131">
        <v>1.25</v>
      </c>
      <c r="G91" s="130">
        <f t="shared" si="7"/>
        <v>0</v>
      </c>
    </row>
    <row r="92" spans="1:7" ht="17.25" customHeight="1" x14ac:dyDescent="0.25">
      <c r="A92" s="129">
        <v>690</v>
      </c>
      <c r="B92" s="110"/>
      <c r="C92" s="140" t="s">
        <v>814</v>
      </c>
      <c r="D92" s="24"/>
      <c r="E92" s="24"/>
      <c r="F92" s="131">
        <v>12.5</v>
      </c>
      <c r="G92" s="130">
        <f t="shared" si="7"/>
        <v>0</v>
      </c>
    </row>
    <row r="93" spans="1:7" ht="17.25" customHeight="1" x14ac:dyDescent="0.25">
      <c r="A93" s="129">
        <v>700</v>
      </c>
      <c r="B93" s="110"/>
      <c r="C93" s="69" t="s">
        <v>815</v>
      </c>
      <c r="D93" s="24"/>
      <c r="E93" s="24"/>
      <c r="F93" s="131">
        <v>0</v>
      </c>
      <c r="G93" s="130">
        <f t="shared" si="7"/>
        <v>0</v>
      </c>
    </row>
    <row r="94" spans="1:7" ht="17.25" customHeight="1" x14ac:dyDescent="0.25">
      <c r="A94" s="129">
        <v>710</v>
      </c>
      <c r="B94" s="110"/>
      <c r="C94" s="140">
        <v>0.2</v>
      </c>
      <c r="D94" s="24"/>
      <c r="E94" s="24"/>
      <c r="F94" s="131">
        <v>1.25</v>
      </c>
      <c r="G94" s="130">
        <f t="shared" si="7"/>
        <v>0</v>
      </c>
    </row>
    <row r="95" spans="1:7" ht="17.25" customHeight="1" x14ac:dyDescent="0.25">
      <c r="A95" s="129">
        <v>720</v>
      </c>
      <c r="B95" s="110"/>
      <c r="C95" s="140">
        <v>0.5</v>
      </c>
      <c r="D95" s="24"/>
      <c r="E95" s="24"/>
      <c r="F95" s="131">
        <v>2.5</v>
      </c>
      <c r="G95" s="130">
        <f t="shared" si="7"/>
        <v>0</v>
      </c>
    </row>
    <row r="96" spans="1:7" ht="17.25" customHeight="1" x14ac:dyDescent="0.25">
      <c r="A96" s="129">
        <v>730</v>
      </c>
      <c r="B96" s="110"/>
      <c r="C96" s="140" t="s">
        <v>814</v>
      </c>
      <c r="D96" s="24"/>
      <c r="E96" s="24"/>
      <c r="F96" s="131">
        <v>12.5</v>
      </c>
      <c r="G96" s="130">
        <f t="shared" si="7"/>
        <v>0</v>
      </c>
    </row>
    <row r="97" spans="1:7" ht="32.25" customHeight="1" x14ac:dyDescent="0.3">
      <c r="A97" s="129">
        <v>740</v>
      </c>
      <c r="B97" s="110" t="s">
        <v>816</v>
      </c>
      <c r="C97" s="112" t="s">
        <v>817</v>
      </c>
      <c r="D97" s="127"/>
      <c r="E97" s="128"/>
      <c r="F97" s="39"/>
      <c r="G97" s="130">
        <f>'SS12A Due fr to Unc Affiliates'!I105</f>
        <v>0</v>
      </c>
    </row>
    <row r="98" spans="1:7" ht="33.75" customHeight="1" x14ac:dyDescent="0.3">
      <c r="A98" s="129">
        <v>750</v>
      </c>
      <c r="B98" s="110" t="s">
        <v>818</v>
      </c>
      <c r="C98" s="112" t="s">
        <v>819</v>
      </c>
      <c r="D98" s="127"/>
      <c r="E98" s="128"/>
      <c r="F98" s="39"/>
      <c r="G98" s="130">
        <f>'SS13A Cred to Shrdls e.o '!F23</f>
        <v>0</v>
      </c>
    </row>
    <row r="99" spans="1:7" ht="28.5" customHeight="1" x14ac:dyDescent="0.3">
      <c r="A99" s="129">
        <v>760</v>
      </c>
      <c r="B99" s="134"/>
      <c r="C99" s="112" t="s">
        <v>820</v>
      </c>
      <c r="D99" s="127"/>
      <c r="E99" s="128"/>
      <c r="F99" s="39"/>
      <c r="G99" s="130">
        <f>G87+G89+G90+G91+G92+G93+G94+G95+G96+G97+G98</f>
        <v>0</v>
      </c>
    </row>
    <row r="100" spans="1:7" ht="25.5" customHeight="1" x14ac:dyDescent="0.3">
      <c r="A100" s="129">
        <v>770</v>
      </c>
      <c r="B100" s="110" t="s">
        <v>821</v>
      </c>
      <c r="C100" s="9" t="s">
        <v>822</v>
      </c>
      <c r="D100" s="127"/>
      <c r="E100" s="128"/>
      <c r="F100" s="39"/>
      <c r="G100" s="130">
        <f>'SS 1D Contigent Liabilities'!J162</f>
        <v>0</v>
      </c>
    </row>
    <row r="101" spans="1:7" s="142" customFormat="1" ht="22.5" customHeight="1" x14ac:dyDescent="0.3">
      <c r="A101" s="129">
        <v>780</v>
      </c>
      <c r="B101" s="110" t="s">
        <v>823</v>
      </c>
      <c r="C101" s="112" t="s">
        <v>824</v>
      </c>
      <c r="D101" s="127"/>
      <c r="E101" s="128"/>
      <c r="F101" s="39"/>
      <c r="G101" s="130">
        <f>'SS 1E Derivatives'!L114</f>
        <v>0</v>
      </c>
    </row>
    <row r="102" spans="1:7" ht="33.75" customHeight="1" x14ac:dyDescent="0.3">
      <c r="A102" s="129">
        <v>790</v>
      </c>
      <c r="B102" s="110"/>
      <c r="C102" s="112" t="s">
        <v>825</v>
      </c>
      <c r="D102" s="127"/>
      <c r="E102" s="128"/>
      <c r="F102" s="39"/>
      <c r="G102" s="130">
        <f>G99+G100+G101</f>
        <v>0</v>
      </c>
    </row>
  </sheetData>
  <mergeCells count="7">
    <mergeCell ref="F8:G8"/>
    <mergeCell ref="F9:G9"/>
    <mergeCell ref="D7:E7"/>
    <mergeCell ref="F7:G7"/>
    <mergeCell ref="A10:A12"/>
    <mergeCell ref="C10:C11"/>
    <mergeCell ref="B11:B12"/>
  </mergeCells>
  <pageMargins left="0.15625" right="0.23958333333333334" top="0.27083333333333331" bottom="0.30208333333333331" header="0.29166666666666669" footer="0.29166666666666669"/>
  <pageSetup orientation="portrait" useFirstPageNumber="1"/>
  <headerFooter>
    <oddHeader>&amp;L&amp;"Aptos"&amp;10&amp;K7FAA39 | DNB PUBLIC |&amp;1#_x000D_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ADD8E6"/>
  </sheetPr>
  <dimension ref="A1:J162"/>
  <sheetViews>
    <sheetView workbookViewId="0">
      <selection activeCell="G9" sqref="G9"/>
    </sheetView>
  </sheetViews>
  <sheetFormatPr defaultColWidth="9.08984375" defaultRowHeight="12.75" customHeight="1" x14ac:dyDescent="0.25"/>
  <cols>
    <col min="1" max="1" width="5.54296875" style="54" customWidth="1"/>
    <col min="2" max="2" width="11" style="54" customWidth="1"/>
    <col min="3" max="3" width="60.54296875" style="54" customWidth="1"/>
    <col min="4" max="4" width="12" style="54" customWidth="1"/>
    <col min="5" max="5" width="9.81640625" style="54" customWidth="1"/>
    <col min="6" max="6" width="11.81640625" style="54" customWidth="1"/>
    <col min="7" max="8" width="12.7265625" style="54" customWidth="1"/>
    <col min="9" max="9" width="9" style="54" customWidth="1"/>
    <col min="10" max="10" width="12.08984375" style="54" customWidth="1"/>
    <col min="11" max="11" width="9.08984375" style="1" customWidth="1"/>
    <col min="12" max="16384" width="9.08984375" style="1"/>
  </cols>
  <sheetData>
    <row r="1" spans="1:10" ht="15.75" customHeight="1" x14ac:dyDescent="0.35">
      <c r="A1" s="5" t="s">
        <v>421</v>
      </c>
      <c r="C1" s="3"/>
      <c r="J1" s="84" t="s">
        <v>826</v>
      </c>
    </row>
    <row r="2" spans="1:10" ht="15.75" customHeight="1" x14ac:dyDescent="0.35">
      <c r="A2" s="5"/>
      <c r="C2" s="3"/>
    </row>
    <row r="3" spans="1:10" ht="15.75" customHeight="1" x14ac:dyDescent="0.35">
      <c r="A3" s="5" t="s">
        <v>1</v>
      </c>
      <c r="C3" s="3"/>
      <c r="D3" s="3"/>
      <c r="J3" s="4" t="s">
        <v>748</v>
      </c>
    </row>
    <row r="4" spans="1:10" ht="15.75" customHeight="1" x14ac:dyDescent="0.35">
      <c r="B4" s="67"/>
      <c r="C4" s="67"/>
      <c r="J4" s="4" t="s">
        <v>827</v>
      </c>
    </row>
    <row r="5" spans="1:10" ht="15.75" customHeight="1" x14ac:dyDescent="0.35">
      <c r="A5" s="5" t="s">
        <v>3</v>
      </c>
      <c r="B5" s="67"/>
      <c r="C5" s="67"/>
      <c r="J5" s="7" t="s">
        <v>2</v>
      </c>
    </row>
    <row r="6" spans="1:10" ht="15.75" customHeight="1" x14ac:dyDescent="0.3">
      <c r="A6" s="8"/>
      <c r="B6" s="3"/>
      <c r="J6" s="7" t="s">
        <v>4</v>
      </c>
    </row>
    <row r="7" spans="1:10" ht="18.75" customHeight="1" x14ac:dyDescent="0.25">
      <c r="D7" s="560" t="s">
        <v>5</v>
      </c>
      <c r="E7" s="590"/>
      <c r="F7" s="591"/>
      <c r="G7" s="578"/>
      <c r="H7" s="579"/>
      <c r="I7" s="580"/>
      <c r="J7" s="581"/>
    </row>
    <row r="8" spans="1:10" ht="18.75" customHeight="1" x14ac:dyDescent="0.25">
      <c r="D8" s="560" t="s">
        <v>6</v>
      </c>
      <c r="E8" s="592"/>
      <c r="F8" s="593"/>
      <c r="G8" s="545" t="str">
        <f>""</f>
        <v/>
      </c>
      <c r="H8" s="579"/>
      <c r="I8" s="580"/>
      <c r="J8" s="581"/>
    </row>
    <row r="9" spans="1:10" ht="18.75" customHeight="1" x14ac:dyDescent="0.25">
      <c r="D9" s="560" t="s">
        <v>8</v>
      </c>
      <c r="E9" s="592"/>
      <c r="F9" s="594"/>
      <c r="G9" s="586"/>
      <c r="H9" s="587"/>
      <c r="I9" s="588"/>
      <c r="J9" s="589"/>
    </row>
    <row r="10" spans="1:10" ht="15" customHeight="1" x14ac:dyDescent="0.3">
      <c r="A10" s="582" t="s">
        <v>678</v>
      </c>
      <c r="B10" s="562" t="s">
        <v>828</v>
      </c>
      <c r="C10" s="555" t="s">
        <v>618</v>
      </c>
      <c r="D10" s="143">
        <v>1</v>
      </c>
      <c r="E10" s="143">
        <v>2</v>
      </c>
      <c r="F10" s="143">
        <v>3</v>
      </c>
      <c r="G10" s="143">
        <v>4</v>
      </c>
      <c r="H10" s="143">
        <v>5</v>
      </c>
      <c r="I10" s="143">
        <v>6</v>
      </c>
      <c r="J10" s="143">
        <v>7</v>
      </c>
    </row>
    <row r="11" spans="1:10" ht="68.25" customHeight="1" x14ac:dyDescent="0.25">
      <c r="A11" s="583" t="s">
        <v>829</v>
      </c>
      <c r="B11" s="584" t="s">
        <v>830</v>
      </c>
      <c r="C11" s="585" t="s">
        <v>618</v>
      </c>
      <c r="D11" s="144" t="s">
        <v>831</v>
      </c>
      <c r="E11" s="144" t="s">
        <v>832</v>
      </c>
      <c r="F11" s="144" t="s">
        <v>833</v>
      </c>
      <c r="G11" s="144" t="s">
        <v>834</v>
      </c>
      <c r="H11" s="144" t="s">
        <v>835</v>
      </c>
      <c r="I11" s="144" t="s">
        <v>836</v>
      </c>
      <c r="J11" s="144" t="s">
        <v>837</v>
      </c>
    </row>
    <row r="12" spans="1:10" ht="17.25" customHeight="1" x14ac:dyDescent="0.3">
      <c r="A12" s="145"/>
      <c r="B12" s="73" t="s">
        <v>621</v>
      </c>
      <c r="C12" s="83" t="s">
        <v>838</v>
      </c>
      <c r="D12" s="74"/>
      <c r="E12" s="146"/>
      <c r="F12" s="74"/>
      <c r="G12" s="74"/>
      <c r="H12" s="74"/>
      <c r="I12" s="74"/>
      <c r="J12" s="74"/>
    </row>
    <row r="13" spans="1:10" ht="17.25" customHeight="1" x14ac:dyDescent="0.25">
      <c r="A13" s="100"/>
      <c r="B13" s="75" t="s">
        <v>623</v>
      </c>
      <c r="C13" s="10" t="s">
        <v>624</v>
      </c>
      <c r="D13" s="74"/>
      <c r="E13" s="137"/>
      <c r="F13" s="137"/>
      <c r="G13" s="137"/>
      <c r="H13" s="137"/>
      <c r="I13" s="137"/>
      <c r="J13" s="74"/>
    </row>
    <row r="14" spans="1:10" ht="17.25" customHeight="1" x14ac:dyDescent="0.25">
      <c r="A14" s="88">
        <v>10</v>
      </c>
      <c r="B14" s="75"/>
      <c r="C14" s="80" t="s">
        <v>767</v>
      </c>
      <c r="D14" s="24"/>
      <c r="E14" s="147">
        <v>1</v>
      </c>
      <c r="F14" s="25">
        <f t="shared" ref="F14:F19" si="0">D14*E14</f>
        <v>0</v>
      </c>
      <c r="G14" s="24"/>
      <c r="H14" s="25">
        <f t="shared" ref="H14:H19" si="1">F14-G14</f>
        <v>0</v>
      </c>
      <c r="I14" s="131">
        <v>0</v>
      </c>
      <c r="J14" s="25">
        <f t="shared" ref="J14:J19" si="2">H14*I14</f>
        <v>0</v>
      </c>
    </row>
    <row r="15" spans="1:10" ht="17.25" customHeight="1" x14ac:dyDescent="0.25">
      <c r="A15" s="88">
        <v>20</v>
      </c>
      <c r="B15" s="75"/>
      <c r="C15" s="80" t="s">
        <v>768</v>
      </c>
      <c r="D15" s="24"/>
      <c r="E15" s="147">
        <v>1</v>
      </c>
      <c r="F15" s="25">
        <f t="shared" si="0"/>
        <v>0</v>
      </c>
      <c r="G15" s="24"/>
      <c r="H15" s="25">
        <f t="shared" si="1"/>
        <v>0</v>
      </c>
      <c r="I15" s="131">
        <v>0.2</v>
      </c>
      <c r="J15" s="25">
        <f t="shared" si="2"/>
        <v>0</v>
      </c>
    </row>
    <row r="16" spans="1:10" ht="17.25" customHeight="1" x14ac:dyDescent="0.25">
      <c r="A16" s="88">
        <v>30</v>
      </c>
      <c r="B16" s="75"/>
      <c r="C16" s="80" t="s">
        <v>769</v>
      </c>
      <c r="D16" s="24"/>
      <c r="E16" s="147">
        <v>1</v>
      </c>
      <c r="F16" s="25">
        <f t="shared" si="0"/>
        <v>0</v>
      </c>
      <c r="G16" s="24"/>
      <c r="H16" s="25">
        <f t="shared" si="1"/>
        <v>0</v>
      </c>
      <c r="I16" s="131">
        <v>0.5</v>
      </c>
      <c r="J16" s="25">
        <f t="shared" si="2"/>
        <v>0</v>
      </c>
    </row>
    <row r="17" spans="1:10" ht="17.25" customHeight="1" x14ac:dyDescent="0.25">
      <c r="A17" s="88">
        <v>40</v>
      </c>
      <c r="B17" s="75"/>
      <c r="C17" s="80" t="s">
        <v>770</v>
      </c>
      <c r="D17" s="24"/>
      <c r="E17" s="147">
        <v>1</v>
      </c>
      <c r="F17" s="25">
        <f t="shared" si="0"/>
        <v>0</v>
      </c>
      <c r="G17" s="24"/>
      <c r="H17" s="25">
        <f t="shared" si="1"/>
        <v>0</v>
      </c>
      <c r="I17" s="131">
        <v>1</v>
      </c>
      <c r="J17" s="25">
        <f t="shared" si="2"/>
        <v>0</v>
      </c>
    </row>
    <row r="18" spans="1:10" ht="17.25" customHeight="1" x14ac:dyDescent="0.25">
      <c r="A18" s="88">
        <v>50</v>
      </c>
      <c r="B18" s="75"/>
      <c r="C18" s="80" t="s">
        <v>771</v>
      </c>
      <c r="D18" s="24"/>
      <c r="E18" s="147">
        <v>1</v>
      </c>
      <c r="F18" s="25">
        <f t="shared" si="0"/>
        <v>0</v>
      </c>
      <c r="G18" s="24"/>
      <c r="H18" s="25">
        <f t="shared" si="1"/>
        <v>0</v>
      </c>
      <c r="I18" s="131">
        <v>1.5</v>
      </c>
      <c r="J18" s="25">
        <f t="shared" si="2"/>
        <v>0</v>
      </c>
    </row>
    <row r="19" spans="1:10" ht="17.25" customHeight="1" x14ac:dyDescent="0.25">
      <c r="A19" s="88">
        <v>60</v>
      </c>
      <c r="B19" s="75"/>
      <c r="C19" s="80" t="s">
        <v>772</v>
      </c>
      <c r="D19" s="24"/>
      <c r="E19" s="147">
        <v>1</v>
      </c>
      <c r="F19" s="25">
        <f t="shared" si="0"/>
        <v>0</v>
      </c>
      <c r="G19" s="24"/>
      <c r="H19" s="25">
        <f t="shared" si="1"/>
        <v>0</v>
      </c>
      <c r="I19" s="131">
        <v>1</v>
      </c>
      <c r="J19" s="25">
        <f t="shared" si="2"/>
        <v>0</v>
      </c>
    </row>
    <row r="20" spans="1:10" ht="17.25" customHeight="1" x14ac:dyDescent="0.25">
      <c r="A20" s="88">
        <v>70</v>
      </c>
      <c r="B20" s="75"/>
      <c r="C20" s="148" t="s">
        <v>839</v>
      </c>
      <c r="D20" s="25">
        <f>SUM(D14:D19)</f>
        <v>0</v>
      </c>
      <c r="E20" s="137"/>
      <c r="F20" s="25">
        <f>SUM(F14:F19)</f>
        <v>0</v>
      </c>
      <c r="G20" s="25">
        <f>SUM(G14:G19)</f>
        <v>0</v>
      </c>
      <c r="H20" s="25">
        <f>SUM(H14:H19)</f>
        <v>0</v>
      </c>
      <c r="I20" s="137"/>
      <c r="J20" s="25">
        <f>SUM(J14:J19)</f>
        <v>0</v>
      </c>
    </row>
    <row r="21" spans="1:10" ht="17.25" customHeight="1" x14ac:dyDescent="0.25">
      <c r="A21" s="107"/>
      <c r="B21" s="75" t="s">
        <v>625</v>
      </c>
      <c r="C21" s="10" t="s">
        <v>626</v>
      </c>
      <c r="D21" s="137"/>
      <c r="E21" s="137"/>
      <c r="F21" s="137"/>
      <c r="G21" s="137"/>
      <c r="H21" s="137"/>
      <c r="I21" s="137"/>
      <c r="J21" s="137"/>
    </row>
    <row r="22" spans="1:10" ht="17.25" customHeight="1" x14ac:dyDescent="0.25">
      <c r="A22" s="88">
        <v>80</v>
      </c>
      <c r="B22" s="75"/>
      <c r="C22" s="80" t="s">
        <v>767</v>
      </c>
      <c r="D22" s="24"/>
      <c r="E22" s="147">
        <v>1</v>
      </c>
      <c r="F22" s="25">
        <f t="shared" ref="F22:F27" si="3">D22*E22</f>
        <v>0</v>
      </c>
      <c r="G22" s="24"/>
      <c r="H22" s="25">
        <f t="shared" ref="H22:H27" si="4">F22-G22</f>
        <v>0</v>
      </c>
      <c r="I22" s="131">
        <v>0</v>
      </c>
      <c r="J22" s="25">
        <f t="shared" ref="J22:J27" si="5">H22*I22</f>
        <v>0</v>
      </c>
    </row>
    <row r="23" spans="1:10" ht="17.25" customHeight="1" x14ac:dyDescent="0.25">
      <c r="A23" s="88">
        <v>90</v>
      </c>
      <c r="B23" s="75"/>
      <c r="C23" s="80" t="s">
        <v>768</v>
      </c>
      <c r="D23" s="24"/>
      <c r="E23" s="147">
        <v>1</v>
      </c>
      <c r="F23" s="25">
        <f t="shared" si="3"/>
        <v>0</v>
      </c>
      <c r="G23" s="24"/>
      <c r="H23" s="25">
        <f t="shared" si="4"/>
        <v>0</v>
      </c>
      <c r="I23" s="131">
        <v>0.2</v>
      </c>
      <c r="J23" s="25">
        <f t="shared" si="5"/>
        <v>0</v>
      </c>
    </row>
    <row r="24" spans="1:10" ht="17.25" customHeight="1" x14ac:dyDescent="0.25">
      <c r="A24" s="88">
        <v>100</v>
      </c>
      <c r="B24" s="75"/>
      <c r="C24" s="80" t="s">
        <v>769</v>
      </c>
      <c r="D24" s="24"/>
      <c r="E24" s="147">
        <v>1</v>
      </c>
      <c r="F24" s="25">
        <f t="shared" si="3"/>
        <v>0</v>
      </c>
      <c r="G24" s="24"/>
      <c r="H24" s="25">
        <f t="shared" si="4"/>
        <v>0</v>
      </c>
      <c r="I24" s="131">
        <v>0.5</v>
      </c>
      <c r="J24" s="25">
        <f t="shared" si="5"/>
        <v>0</v>
      </c>
    </row>
    <row r="25" spans="1:10" ht="17.25" customHeight="1" x14ac:dyDescent="0.25">
      <c r="A25" s="88">
        <v>110</v>
      </c>
      <c r="B25" s="75"/>
      <c r="C25" s="80" t="s">
        <v>770</v>
      </c>
      <c r="D25" s="24"/>
      <c r="E25" s="147">
        <v>1</v>
      </c>
      <c r="F25" s="25">
        <f t="shared" si="3"/>
        <v>0</v>
      </c>
      <c r="G25" s="24"/>
      <c r="H25" s="25">
        <f t="shared" si="4"/>
        <v>0</v>
      </c>
      <c r="I25" s="131">
        <v>1</v>
      </c>
      <c r="J25" s="25">
        <f t="shared" si="5"/>
        <v>0</v>
      </c>
    </row>
    <row r="26" spans="1:10" ht="17.25" customHeight="1" x14ac:dyDescent="0.25">
      <c r="A26" s="88">
        <v>120</v>
      </c>
      <c r="B26" s="75"/>
      <c r="C26" s="80" t="s">
        <v>771</v>
      </c>
      <c r="D26" s="24"/>
      <c r="E26" s="147">
        <v>1</v>
      </c>
      <c r="F26" s="25">
        <f t="shared" si="3"/>
        <v>0</v>
      </c>
      <c r="G26" s="24"/>
      <c r="H26" s="25">
        <f t="shared" si="4"/>
        <v>0</v>
      </c>
      <c r="I26" s="131">
        <v>1.5</v>
      </c>
      <c r="J26" s="25">
        <f t="shared" si="5"/>
        <v>0</v>
      </c>
    </row>
    <row r="27" spans="1:10" ht="17.25" customHeight="1" x14ac:dyDescent="0.25">
      <c r="A27" s="88">
        <v>130</v>
      </c>
      <c r="B27" s="75"/>
      <c r="C27" s="80" t="s">
        <v>772</v>
      </c>
      <c r="D27" s="24"/>
      <c r="E27" s="147">
        <v>1</v>
      </c>
      <c r="F27" s="25">
        <f t="shared" si="3"/>
        <v>0</v>
      </c>
      <c r="G27" s="24"/>
      <c r="H27" s="25">
        <f t="shared" si="4"/>
        <v>0</v>
      </c>
      <c r="I27" s="131">
        <v>1</v>
      </c>
      <c r="J27" s="25">
        <f t="shared" si="5"/>
        <v>0</v>
      </c>
    </row>
    <row r="28" spans="1:10" ht="17.25" customHeight="1" x14ac:dyDescent="0.25">
      <c r="A28" s="88">
        <v>140</v>
      </c>
      <c r="B28" s="75"/>
      <c r="C28" s="83" t="s">
        <v>840</v>
      </c>
      <c r="D28" s="25">
        <f>SUM(D22:D27)</f>
        <v>0</v>
      </c>
      <c r="E28" s="137"/>
      <c r="F28" s="25">
        <f>SUM(F22:F27)</f>
        <v>0</v>
      </c>
      <c r="G28" s="25">
        <f>SUM(G22:G27)</f>
        <v>0</v>
      </c>
      <c r="H28" s="25">
        <f>SUM(H22:H27)</f>
        <v>0</v>
      </c>
      <c r="I28" s="137"/>
      <c r="J28" s="25">
        <f>SUM(J22:J27)</f>
        <v>0</v>
      </c>
    </row>
    <row r="29" spans="1:10" ht="17.25" customHeight="1" x14ac:dyDescent="0.25">
      <c r="A29" s="107"/>
      <c r="B29" s="75" t="s">
        <v>627</v>
      </c>
      <c r="C29" s="10" t="s">
        <v>628</v>
      </c>
      <c r="D29" s="137"/>
      <c r="E29" s="137"/>
      <c r="F29" s="137"/>
      <c r="G29" s="137"/>
      <c r="H29" s="137"/>
      <c r="I29" s="137"/>
      <c r="J29" s="137"/>
    </row>
    <row r="30" spans="1:10" ht="17.25" customHeight="1" x14ac:dyDescent="0.25">
      <c r="A30" s="88">
        <v>150</v>
      </c>
      <c r="B30" s="75"/>
      <c r="C30" s="80" t="s">
        <v>767</v>
      </c>
      <c r="D30" s="24"/>
      <c r="E30" s="147">
        <v>0.2</v>
      </c>
      <c r="F30" s="25">
        <f t="shared" ref="F30:F35" si="6">D30*E30</f>
        <v>0</v>
      </c>
      <c r="G30" s="24"/>
      <c r="H30" s="25">
        <f t="shared" ref="H30:H35" si="7">F30-G30</f>
        <v>0</v>
      </c>
      <c r="I30" s="131">
        <v>0</v>
      </c>
      <c r="J30" s="25">
        <f t="shared" ref="J30:J35" si="8">H30*I30</f>
        <v>0</v>
      </c>
    </row>
    <row r="31" spans="1:10" ht="17.25" customHeight="1" x14ac:dyDescent="0.25">
      <c r="A31" s="88">
        <v>160</v>
      </c>
      <c r="B31" s="75"/>
      <c r="C31" s="80" t="s">
        <v>768</v>
      </c>
      <c r="D31" s="24"/>
      <c r="E31" s="147">
        <v>0.2</v>
      </c>
      <c r="F31" s="25">
        <f t="shared" si="6"/>
        <v>0</v>
      </c>
      <c r="G31" s="24"/>
      <c r="H31" s="25">
        <f t="shared" si="7"/>
        <v>0</v>
      </c>
      <c r="I31" s="131">
        <v>0.2</v>
      </c>
      <c r="J31" s="25">
        <f t="shared" si="8"/>
        <v>0</v>
      </c>
    </row>
    <row r="32" spans="1:10" ht="17.25" customHeight="1" x14ac:dyDescent="0.25">
      <c r="A32" s="88">
        <v>170</v>
      </c>
      <c r="B32" s="75"/>
      <c r="C32" s="80" t="s">
        <v>769</v>
      </c>
      <c r="D32" s="24"/>
      <c r="E32" s="147">
        <v>0.2</v>
      </c>
      <c r="F32" s="25">
        <f t="shared" si="6"/>
        <v>0</v>
      </c>
      <c r="G32" s="24"/>
      <c r="H32" s="25">
        <f t="shared" si="7"/>
        <v>0</v>
      </c>
      <c r="I32" s="131">
        <v>0.5</v>
      </c>
      <c r="J32" s="25">
        <f t="shared" si="8"/>
        <v>0</v>
      </c>
    </row>
    <row r="33" spans="1:10" ht="17.25" customHeight="1" x14ac:dyDescent="0.25">
      <c r="A33" s="88">
        <v>180</v>
      </c>
      <c r="B33" s="75"/>
      <c r="C33" s="80" t="s">
        <v>770</v>
      </c>
      <c r="D33" s="24"/>
      <c r="E33" s="147">
        <v>0.2</v>
      </c>
      <c r="F33" s="25">
        <f t="shared" si="6"/>
        <v>0</v>
      </c>
      <c r="G33" s="24"/>
      <c r="H33" s="25">
        <f t="shared" si="7"/>
        <v>0</v>
      </c>
      <c r="I33" s="131">
        <v>1</v>
      </c>
      <c r="J33" s="25">
        <f t="shared" si="8"/>
        <v>0</v>
      </c>
    </row>
    <row r="34" spans="1:10" ht="17.25" customHeight="1" x14ac:dyDescent="0.25">
      <c r="A34" s="88">
        <v>190</v>
      </c>
      <c r="B34" s="75"/>
      <c r="C34" s="80" t="s">
        <v>771</v>
      </c>
      <c r="D34" s="24"/>
      <c r="E34" s="147">
        <v>0.2</v>
      </c>
      <c r="F34" s="25">
        <f t="shared" si="6"/>
        <v>0</v>
      </c>
      <c r="G34" s="24"/>
      <c r="H34" s="25">
        <f t="shared" si="7"/>
        <v>0</v>
      </c>
      <c r="I34" s="131">
        <v>1.5</v>
      </c>
      <c r="J34" s="25">
        <f t="shared" si="8"/>
        <v>0</v>
      </c>
    </row>
    <row r="35" spans="1:10" ht="17.25" customHeight="1" x14ac:dyDescent="0.25">
      <c r="A35" s="88">
        <v>200</v>
      </c>
      <c r="B35" s="75"/>
      <c r="C35" s="80" t="s">
        <v>772</v>
      </c>
      <c r="D35" s="24"/>
      <c r="E35" s="147">
        <v>0.2</v>
      </c>
      <c r="F35" s="25">
        <f t="shared" si="6"/>
        <v>0</v>
      </c>
      <c r="G35" s="24"/>
      <c r="H35" s="25">
        <f t="shared" si="7"/>
        <v>0</v>
      </c>
      <c r="I35" s="131">
        <v>1</v>
      </c>
      <c r="J35" s="25">
        <f t="shared" si="8"/>
        <v>0</v>
      </c>
    </row>
    <row r="36" spans="1:10" ht="17.25" customHeight="1" x14ac:dyDescent="0.25">
      <c r="A36" s="88">
        <v>210</v>
      </c>
      <c r="B36" s="75"/>
      <c r="C36" s="83" t="s">
        <v>841</v>
      </c>
      <c r="D36" s="25">
        <f>SUM(D30:D35)</f>
        <v>0</v>
      </c>
      <c r="E36" s="137"/>
      <c r="F36" s="25">
        <f>SUM(F30:F35)</f>
        <v>0</v>
      </c>
      <c r="G36" s="25">
        <f>SUM(G30:G35)</f>
        <v>0</v>
      </c>
      <c r="H36" s="25">
        <f>SUM(H30:H35)</f>
        <v>0</v>
      </c>
      <c r="I36" s="137"/>
      <c r="J36" s="25">
        <f>SUM(J30:J35)</f>
        <v>0</v>
      </c>
    </row>
    <row r="37" spans="1:10" ht="17.25" customHeight="1" x14ac:dyDescent="0.25">
      <c r="A37" s="107"/>
      <c r="B37" s="75" t="s">
        <v>629</v>
      </c>
      <c r="C37" s="10" t="s">
        <v>630</v>
      </c>
      <c r="D37" s="137"/>
      <c r="E37" s="137"/>
      <c r="F37" s="137"/>
      <c r="G37" s="137"/>
      <c r="H37" s="137"/>
      <c r="I37" s="137"/>
      <c r="J37" s="137"/>
    </row>
    <row r="38" spans="1:10" ht="17.25" customHeight="1" x14ac:dyDescent="0.25">
      <c r="A38" s="88">
        <v>220</v>
      </c>
      <c r="B38" s="75"/>
      <c r="C38" s="80" t="s">
        <v>767</v>
      </c>
      <c r="D38" s="24"/>
      <c r="E38" s="147">
        <v>0.2</v>
      </c>
      <c r="F38" s="25">
        <f t="shared" ref="F38:F43" si="9">D38*E38</f>
        <v>0</v>
      </c>
      <c r="G38" s="24"/>
      <c r="H38" s="25">
        <f t="shared" ref="H38:H43" si="10">F38-G38</f>
        <v>0</v>
      </c>
      <c r="I38" s="131">
        <v>0</v>
      </c>
      <c r="J38" s="25">
        <f t="shared" ref="J38:J43" si="11">H38*I38</f>
        <v>0</v>
      </c>
    </row>
    <row r="39" spans="1:10" ht="17.25" customHeight="1" x14ac:dyDescent="0.25">
      <c r="A39" s="88">
        <v>230</v>
      </c>
      <c r="B39" s="75"/>
      <c r="C39" s="80" t="s">
        <v>768</v>
      </c>
      <c r="D39" s="24"/>
      <c r="E39" s="147">
        <v>0.2</v>
      </c>
      <c r="F39" s="25">
        <f t="shared" si="9"/>
        <v>0</v>
      </c>
      <c r="G39" s="24"/>
      <c r="H39" s="25">
        <f t="shared" si="10"/>
        <v>0</v>
      </c>
      <c r="I39" s="131">
        <v>0.2</v>
      </c>
      <c r="J39" s="25">
        <f t="shared" si="11"/>
        <v>0</v>
      </c>
    </row>
    <row r="40" spans="1:10" ht="17.25" customHeight="1" x14ac:dyDescent="0.25">
      <c r="A40" s="88">
        <v>240</v>
      </c>
      <c r="B40" s="75"/>
      <c r="C40" s="80" t="s">
        <v>769</v>
      </c>
      <c r="D40" s="24"/>
      <c r="E40" s="147">
        <v>0.2</v>
      </c>
      <c r="F40" s="25">
        <f t="shared" si="9"/>
        <v>0</v>
      </c>
      <c r="G40" s="24"/>
      <c r="H40" s="25">
        <f t="shared" si="10"/>
        <v>0</v>
      </c>
      <c r="I40" s="131">
        <v>0.5</v>
      </c>
      <c r="J40" s="25">
        <f t="shared" si="11"/>
        <v>0</v>
      </c>
    </row>
    <row r="41" spans="1:10" ht="17.25" customHeight="1" x14ac:dyDescent="0.25">
      <c r="A41" s="88">
        <v>250</v>
      </c>
      <c r="B41" s="75"/>
      <c r="C41" s="80" t="s">
        <v>770</v>
      </c>
      <c r="D41" s="24"/>
      <c r="E41" s="147">
        <v>0.2</v>
      </c>
      <c r="F41" s="25">
        <f t="shared" si="9"/>
        <v>0</v>
      </c>
      <c r="G41" s="24"/>
      <c r="H41" s="25">
        <f t="shared" si="10"/>
        <v>0</v>
      </c>
      <c r="I41" s="131">
        <v>1</v>
      </c>
      <c r="J41" s="25">
        <f t="shared" si="11"/>
        <v>0</v>
      </c>
    </row>
    <row r="42" spans="1:10" ht="17.25" customHeight="1" x14ac:dyDescent="0.25">
      <c r="A42" s="88">
        <v>260</v>
      </c>
      <c r="B42" s="75"/>
      <c r="C42" s="80" t="s">
        <v>771</v>
      </c>
      <c r="D42" s="24"/>
      <c r="E42" s="147">
        <v>0.2</v>
      </c>
      <c r="F42" s="25">
        <f t="shared" si="9"/>
        <v>0</v>
      </c>
      <c r="G42" s="24"/>
      <c r="H42" s="25">
        <f t="shared" si="10"/>
        <v>0</v>
      </c>
      <c r="I42" s="131">
        <v>1.5</v>
      </c>
      <c r="J42" s="25">
        <f t="shared" si="11"/>
        <v>0</v>
      </c>
    </row>
    <row r="43" spans="1:10" ht="17.25" customHeight="1" x14ac:dyDescent="0.25">
      <c r="A43" s="88">
        <v>270</v>
      </c>
      <c r="B43" s="75"/>
      <c r="C43" s="80" t="s">
        <v>772</v>
      </c>
      <c r="D43" s="24"/>
      <c r="E43" s="147">
        <v>0.2</v>
      </c>
      <c r="F43" s="25">
        <f t="shared" si="9"/>
        <v>0</v>
      </c>
      <c r="G43" s="24"/>
      <c r="H43" s="25">
        <f t="shared" si="10"/>
        <v>0</v>
      </c>
      <c r="I43" s="131">
        <v>1</v>
      </c>
      <c r="J43" s="25">
        <f t="shared" si="11"/>
        <v>0</v>
      </c>
    </row>
    <row r="44" spans="1:10" ht="17.25" customHeight="1" x14ac:dyDescent="0.25">
      <c r="A44" s="88">
        <v>280</v>
      </c>
      <c r="B44" s="75"/>
      <c r="C44" s="83" t="s">
        <v>842</v>
      </c>
      <c r="D44" s="25">
        <f>SUM(D38:D43)</f>
        <v>0</v>
      </c>
      <c r="E44" s="137"/>
      <c r="F44" s="25">
        <f>SUM(F38:F43)</f>
        <v>0</v>
      </c>
      <c r="G44" s="25">
        <f>SUM(G38:G43)</f>
        <v>0</v>
      </c>
      <c r="H44" s="25">
        <f>SUM(H38:H43)</f>
        <v>0</v>
      </c>
      <c r="I44" s="74"/>
      <c r="J44" s="25">
        <f>SUM(J38:J43)</f>
        <v>0</v>
      </c>
    </row>
    <row r="45" spans="1:10" ht="20.25" customHeight="1" x14ac:dyDescent="0.25">
      <c r="A45" s="88">
        <v>290</v>
      </c>
      <c r="B45" s="75" t="s">
        <v>621</v>
      </c>
      <c r="C45" s="83" t="s">
        <v>843</v>
      </c>
      <c r="D45" s="24"/>
      <c r="E45" s="146"/>
      <c r="F45" s="74"/>
      <c r="G45" s="74"/>
      <c r="H45" s="74"/>
      <c r="I45" s="74"/>
      <c r="J45" s="25">
        <f>J20+J28+J36+J44</f>
        <v>0</v>
      </c>
    </row>
    <row r="46" spans="1:10" ht="20.25" customHeight="1" x14ac:dyDescent="0.25">
      <c r="A46" s="107"/>
      <c r="B46" s="73" t="s">
        <v>632</v>
      </c>
      <c r="C46" s="149" t="s">
        <v>844</v>
      </c>
      <c r="D46" s="74"/>
      <c r="E46" s="146"/>
      <c r="F46" s="74"/>
      <c r="G46" s="74"/>
      <c r="H46" s="74"/>
      <c r="I46" s="74"/>
      <c r="J46" s="74"/>
    </row>
    <row r="47" spans="1:10" ht="17.25" customHeight="1" x14ac:dyDescent="0.25">
      <c r="A47" s="107"/>
      <c r="B47" s="75" t="s">
        <v>634</v>
      </c>
      <c r="C47" s="10" t="s">
        <v>635</v>
      </c>
      <c r="D47" s="74"/>
      <c r="E47" s="146"/>
      <c r="F47" s="74"/>
      <c r="G47" s="74"/>
      <c r="H47" s="74"/>
      <c r="I47" s="74"/>
      <c r="J47" s="74"/>
    </row>
    <row r="48" spans="1:10" ht="17.25" customHeight="1" x14ac:dyDescent="0.25">
      <c r="A48" s="88">
        <v>300</v>
      </c>
      <c r="B48" s="75"/>
      <c r="C48" s="80" t="s">
        <v>767</v>
      </c>
      <c r="D48" s="24"/>
      <c r="E48" s="147">
        <v>1</v>
      </c>
      <c r="F48" s="25">
        <f t="shared" ref="F48:F53" si="12">D48*E48</f>
        <v>0</v>
      </c>
      <c r="G48" s="24"/>
      <c r="H48" s="25">
        <f t="shared" ref="H48:H53" si="13">F48-G48</f>
        <v>0</v>
      </c>
      <c r="I48" s="131">
        <v>0</v>
      </c>
      <c r="J48" s="25">
        <f t="shared" ref="J48:J53" si="14">H48*I48</f>
        <v>0</v>
      </c>
    </row>
    <row r="49" spans="1:10" ht="17.25" customHeight="1" x14ac:dyDescent="0.25">
      <c r="A49" s="88">
        <v>310</v>
      </c>
      <c r="B49" s="75"/>
      <c r="C49" s="80" t="s">
        <v>768</v>
      </c>
      <c r="D49" s="24"/>
      <c r="E49" s="147">
        <v>1</v>
      </c>
      <c r="F49" s="25">
        <f t="shared" si="12"/>
        <v>0</v>
      </c>
      <c r="G49" s="24"/>
      <c r="H49" s="25">
        <f t="shared" si="13"/>
        <v>0</v>
      </c>
      <c r="I49" s="131">
        <v>0.2</v>
      </c>
      <c r="J49" s="25">
        <f t="shared" si="14"/>
        <v>0</v>
      </c>
    </row>
    <row r="50" spans="1:10" ht="17.25" customHeight="1" x14ac:dyDescent="0.25">
      <c r="A50" s="88">
        <v>320</v>
      </c>
      <c r="B50" s="75"/>
      <c r="C50" s="80" t="s">
        <v>769</v>
      </c>
      <c r="D50" s="24"/>
      <c r="E50" s="147">
        <v>1</v>
      </c>
      <c r="F50" s="25">
        <f t="shared" si="12"/>
        <v>0</v>
      </c>
      <c r="G50" s="24"/>
      <c r="H50" s="25">
        <f t="shared" si="13"/>
        <v>0</v>
      </c>
      <c r="I50" s="131">
        <v>0.5</v>
      </c>
      <c r="J50" s="25">
        <f t="shared" si="14"/>
        <v>0</v>
      </c>
    </row>
    <row r="51" spans="1:10" ht="17.25" customHeight="1" x14ac:dyDescent="0.25">
      <c r="A51" s="88">
        <v>330</v>
      </c>
      <c r="B51" s="75"/>
      <c r="C51" s="80" t="s">
        <v>770</v>
      </c>
      <c r="D51" s="24"/>
      <c r="E51" s="147">
        <v>1</v>
      </c>
      <c r="F51" s="25">
        <f t="shared" si="12"/>
        <v>0</v>
      </c>
      <c r="G51" s="24"/>
      <c r="H51" s="25">
        <f t="shared" si="13"/>
        <v>0</v>
      </c>
      <c r="I51" s="131">
        <v>1</v>
      </c>
      <c r="J51" s="25">
        <f t="shared" si="14"/>
        <v>0</v>
      </c>
    </row>
    <row r="52" spans="1:10" ht="17.25" customHeight="1" x14ac:dyDescent="0.25">
      <c r="A52" s="88">
        <v>340</v>
      </c>
      <c r="B52" s="75"/>
      <c r="C52" s="80" t="s">
        <v>771</v>
      </c>
      <c r="D52" s="24"/>
      <c r="E52" s="147">
        <v>1</v>
      </c>
      <c r="F52" s="25">
        <f t="shared" si="12"/>
        <v>0</v>
      </c>
      <c r="G52" s="24"/>
      <c r="H52" s="25">
        <f t="shared" si="13"/>
        <v>0</v>
      </c>
      <c r="I52" s="131">
        <v>1.5</v>
      </c>
      <c r="J52" s="25">
        <f t="shared" si="14"/>
        <v>0</v>
      </c>
    </row>
    <row r="53" spans="1:10" ht="17.25" customHeight="1" x14ac:dyDescent="0.25">
      <c r="A53" s="88">
        <v>350</v>
      </c>
      <c r="B53" s="75"/>
      <c r="C53" s="80" t="s">
        <v>772</v>
      </c>
      <c r="D53" s="24"/>
      <c r="E53" s="147">
        <v>1</v>
      </c>
      <c r="F53" s="25">
        <f t="shared" si="12"/>
        <v>0</v>
      </c>
      <c r="G53" s="24"/>
      <c r="H53" s="25">
        <f t="shared" si="13"/>
        <v>0</v>
      </c>
      <c r="I53" s="131">
        <v>1</v>
      </c>
      <c r="J53" s="25">
        <f t="shared" si="14"/>
        <v>0</v>
      </c>
    </row>
    <row r="54" spans="1:10" ht="17.25" customHeight="1" x14ac:dyDescent="0.25">
      <c r="A54" s="88">
        <v>360</v>
      </c>
      <c r="B54" s="75"/>
      <c r="C54" s="83" t="s">
        <v>845</v>
      </c>
      <c r="D54" s="25">
        <f>SUM(D48:D53)</f>
        <v>0</v>
      </c>
      <c r="E54" s="137"/>
      <c r="F54" s="25">
        <f>SUM(F48:F53)</f>
        <v>0</v>
      </c>
      <c r="G54" s="25">
        <f>SUM(G48:G53)</f>
        <v>0</v>
      </c>
      <c r="H54" s="25">
        <f>SUM(H48:H53)</f>
        <v>0</v>
      </c>
      <c r="I54" s="74"/>
      <c r="J54" s="25">
        <f>SUM(J48:J53)</f>
        <v>0</v>
      </c>
    </row>
    <row r="55" spans="1:10" ht="17.25" customHeight="1" x14ac:dyDescent="0.25">
      <c r="A55" s="107"/>
      <c r="B55" s="75" t="s">
        <v>636</v>
      </c>
      <c r="C55" s="10" t="s">
        <v>637</v>
      </c>
      <c r="D55" s="74"/>
      <c r="E55" s="146"/>
      <c r="F55" s="74"/>
      <c r="G55" s="74"/>
      <c r="H55" s="74"/>
      <c r="I55" s="74"/>
      <c r="J55" s="74"/>
    </row>
    <row r="56" spans="1:10" ht="17.25" customHeight="1" x14ac:dyDescent="0.25">
      <c r="A56" s="88">
        <v>370</v>
      </c>
      <c r="B56" s="75"/>
      <c r="C56" s="80" t="s">
        <v>767</v>
      </c>
      <c r="D56" s="24"/>
      <c r="E56" s="147">
        <v>1</v>
      </c>
      <c r="F56" s="25">
        <f t="shared" ref="F56:F61" si="15">D56*E56</f>
        <v>0</v>
      </c>
      <c r="G56" s="24"/>
      <c r="H56" s="25">
        <f t="shared" ref="H56:H61" si="16">F56-G56</f>
        <v>0</v>
      </c>
      <c r="I56" s="131">
        <v>0</v>
      </c>
      <c r="J56" s="25">
        <f t="shared" ref="J56:J61" si="17">H56*I56</f>
        <v>0</v>
      </c>
    </row>
    <row r="57" spans="1:10" ht="17.25" customHeight="1" x14ac:dyDescent="0.25">
      <c r="A57" s="88">
        <v>380</v>
      </c>
      <c r="B57" s="75"/>
      <c r="C57" s="80" t="s">
        <v>768</v>
      </c>
      <c r="D57" s="24"/>
      <c r="E57" s="147">
        <v>1</v>
      </c>
      <c r="F57" s="25">
        <f t="shared" si="15"/>
        <v>0</v>
      </c>
      <c r="G57" s="24"/>
      <c r="H57" s="25">
        <f t="shared" si="16"/>
        <v>0</v>
      </c>
      <c r="I57" s="131">
        <v>0.2</v>
      </c>
      <c r="J57" s="25">
        <f t="shared" si="17"/>
        <v>0</v>
      </c>
    </row>
    <row r="58" spans="1:10" ht="17.25" customHeight="1" x14ac:dyDescent="0.25">
      <c r="A58" s="88">
        <v>390</v>
      </c>
      <c r="B58" s="75"/>
      <c r="C58" s="80" t="s">
        <v>769</v>
      </c>
      <c r="D58" s="24"/>
      <c r="E58" s="147">
        <v>1</v>
      </c>
      <c r="F58" s="25">
        <f t="shared" si="15"/>
        <v>0</v>
      </c>
      <c r="G58" s="24"/>
      <c r="H58" s="25">
        <f t="shared" si="16"/>
        <v>0</v>
      </c>
      <c r="I58" s="131">
        <v>0.5</v>
      </c>
      <c r="J58" s="25">
        <f t="shared" si="17"/>
        <v>0</v>
      </c>
    </row>
    <row r="59" spans="1:10" ht="17.25" customHeight="1" x14ac:dyDescent="0.25">
      <c r="A59" s="88">
        <v>400</v>
      </c>
      <c r="B59" s="75"/>
      <c r="C59" s="80" t="s">
        <v>770</v>
      </c>
      <c r="D59" s="24"/>
      <c r="E59" s="147">
        <v>1</v>
      </c>
      <c r="F59" s="25">
        <f t="shared" si="15"/>
        <v>0</v>
      </c>
      <c r="G59" s="24"/>
      <c r="H59" s="25">
        <f t="shared" si="16"/>
        <v>0</v>
      </c>
      <c r="I59" s="131">
        <v>1</v>
      </c>
      <c r="J59" s="25">
        <f t="shared" si="17"/>
        <v>0</v>
      </c>
    </row>
    <row r="60" spans="1:10" ht="17.25" customHeight="1" x14ac:dyDescent="0.25">
      <c r="A60" s="88">
        <v>410</v>
      </c>
      <c r="B60" s="75"/>
      <c r="C60" s="80" t="s">
        <v>771</v>
      </c>
      <c r="D60" s="24"/>
      <c r="E60" s="147">
        <v>1</v>
      </c>
      <c r="F60" s="25">
        <f t="shared" si="15"/>
        <v>0</v>
      </c>
      <c r="G60" s="24"/>
      <c r="H60" s="25">
        <f t="shared" si="16"/>
        <v>0</v>
      </c>
      <c r="I60" s="131">
        <v>1.5</v>
      </c>
      <c r="J60" s="25">
        <f t="shared" si="17"/>
        <v>0</v>
      </c>
    </row>
    <row r="61" spans="1:10" ht="17.25" customHeight="1" x14ac:dyDescent="0.25">
      <c r="A61" s="88">
        <v>420</v>
      </c>
      <c r="B61" s="75"/>
      <c r="C61" s="80" t="s">
        <v>772</v>
      </c>
      <c r="D61" s="24"/>
      <c r="E61" s="147">
        <v>1</v>
      </c>
      <c r="F61" s="25">
        <f t="shared" si="15"/>
        <v>0</v>
      </c>
      <c r="G61" s="24"/>
      <c r="H61" s="25">
        <f t="shared" si="16"/>
        <v>0</v>
      </c>
      <c r="I61" s="131">
        <v>1</v>
      </c>
      <c r="J61" s="25">
        <f t="shared" si="17"/>
        <v>0</v>
      </c>
    </row>
    <row r="62" spans="1:10" ht="17.25" customHeight="1" x14ac:dyDescent="0.25">
      <c r="A62" s="88">
        <v>430</v>
      </c>
      <c r="B62" s="75"/>
      <c r="C62" s="83" t="s">
        <v>846</v>
      </c>
      <c r="D62" s="25">
        <f>SUM(D56:D61)</f>
        <v>0</v>
      </c>
      <c r="E62" s="137"/>
      <c r="F62" s="25">
        <f>SUM(F56:F61)</f>
        <v>0</v>
      </c>
      <c r="G62" s="25">
        <f>SUM(G56:G61)</f>
        <v>0</v>
      </c>
      <c r="H62" s="25">
        <f>SUM(H56:H61)</f>
        <v>0</v>
      </c>
      <c r="I62" s="74"/>
      <c r="J62" s="25">
        <f>SUM(J56:J61)</f>
        <v>0</v>
      </c>
    </row>
    <row r="63" spans="1:10" ht="21.75" customHeight="1" x14ac:dyDescent="0.25">
      <c r="A63" s="88">
        <v>440</v>
      </c>
      <c r="B63" s="75" t="s">
        <v>632</v>
      </c>
      <c r="C63" s="112" t="s">
        <v>847</v>
      </c>
      <c r="D63" s="146"/>
      <c r="E63" s="146"/>
      <c r="F63" s="74"/>
      <c r="G63" s="74"/>
      <c r="H63" s="74"/>
      <c r="I63" s="74"/>
      <c r="J63" s="25">
        <f>J54+J62</f>
        <v>0</v>
      </c>
    </row>
    <row r="64" spans="1:10" ht="15" customHeight="1" x14ac:dyDescent="0.25">
      <c r="A64" s="107"/>
      <c r="B64" s="73" t="s">
        <v>639</v>
      </c>
      <c r="C64" s="83" t="s">
        <v>848</v>
      </c>
      <c r="D64" s="74"/>
      <c r="E64" s="146"/>
      <c r="F64" s="74"/>
      <c r="G64" s="74"/>
      <c r="H64" s="74"/>
      <c r="I64" s="74"/>
      <c r="J64" s="74"/>
    </row>
    <row r="65" spans="1:10" ht="20.25" customHeight="1" x14ac:dyDescent="0.25">
      <c r="A65" s="107"/>
      <c r="B65" s="75" t="s">
        <v>641</v>
      </c>
      <c r="C65" s="10" t="s">
        <v>642</v>
      </c>
      <c r="D65" s="74"/>
      <c r="E65" s="146"/>
      <c r="F65" s="74"/>
      <c r="G65" s="74"/>
      <c r="H65" s="74"/>
      <c r="I65" s="74"/>
      <c r="J65" s="74"/>
    </row>
    <row r="66" spans="1:10" ht="17.25" customHeight="1" x14ac:dyDescent="0.25">
      <c r="A66" s="88">
        <v>450</v>
      </c>
      <c r="B66" s="75"/>
      <c r="C66" s="80" t="s">
        <v>767</v>
      </c>
      <c r="D66" s="24"/>
      <c r="E66" s="147">
        <v>1</v>
      </c>
      <c r="F66" s="25">
        <f t="shared" ref="F66:F71" si="18">D66*E66</f>
        <v>0</v>
      </c>
      <c r="G66" s="24"/>
      <c r="H66" s="25">
        <f t="shared" ref="H66:H71" si="19">F66-G66</f>
        <v>0</v>
      </c>
      <c r="I66" s="131">
        <v>0</v>
      </c>
      <c r="J66" s="25">
        <f t="shared" ref="J66:J71" si="20">H66*I66</f>
        <v>0</v>
      </c>
    </row>
    <row r="67" spans="1:10" ht="17.25" customHeight="1" x14ac:dyDescent="0.25">
      <c r="A67" s="88">
        <v>460</v>
      </c>
      <c r="B67" s="75"/>
      <c r="C67" s="80" t="s">
        <v>768</v>
      </c>
      <c r="D67" s="24"/>
      <c r="E67" s="147">
        <v>1</v>
      </c>
      <c r="F67" s="25">
        <f t="shared" si="18"/>
        <v>0</v>
      </c>
      <c r="G67" s="24"/>
      <c r="H67" s="25">
        <f t="shared" si="19"/>
        <v>0</v>
      </c>
      <c r="I67" s="131">
        <v>0.2</v>
      </c>
      <c r="J67" s="25">
        <f t="shared" si="20"/>
        <v>0</v>
      </c>
    </row>
    <row r="68" spans="1:10" ht="17.25" customHeight="1" x14ac:dyDescent="0.25">
      <c r="A68" s="88">
        <v>470</v>
      </c>
      <c r="B68" s="75"/>
      <c r="C68" s="80" t="s">
        <v>769</v>
      </c>
      <c r="D68" s="24"/>
      <c r="E68" s="147">
        <v>1</v>
      </c>
      <c r="F68" s="25">
        <f t="shared" si="18"/>
        <v>0</v>
      </c>
      <c r="G68" s="24"/>
      <c r="H68" s="25">
        <f t="shared" si="19"/>
        <v>0</v>
      </c>
      <c r="I68" s="131">
        <v>0.5</v>
      </c>
      <c r="J68" s="25">
        <f t="shared" si="20"/>
        <v>0</v>
      </c>
    </row>
    <row r="69" spans="1:10" ht="17.25" customHeight="1" x14ac:dyDescent="0.25">
      <c r="A69" s="88">
        <v>480</v>
      </c>
      <c r="B69" s="75"/>
      <c r="C69" s="80" t="s">
        <v>770</v>
      </c>
      <c r="D69" s="24"/>
      <c r="E69" s="147">
        <v>1</v>
      </c>
      <c r="F69" s="25">
        <f t="shared" si="18"/>
        <v>0</v>
      </c>
      <c r="G69" s="24"/>
      <c r="H69" s="25">
        <f t="shared" si="19"/>
        <v>0</v>
      </c>
      <c r="I69" s="131">
        <v>1</v>
      </c>
      <c r="J69" s="25">
        <f t="shared" si="20"/>
        <v>0</v>
      </c>
    </row>
    <row r="70" spans="1:10" ht="17.25" customHeight="1" x14ac:dyDescent="0.25">
      <c r="A70" s="88">
        <v>490</v>
      </c>
      <c r="B70" s="75"/>
      <c r="C70" s="80" t="s">
        <v>771</v>
      </c>
      <c r="D70" s="24"/>
      <c r="E70" s="147">
        <v>1</v>
      </c>
      <c r="F70" s="25">
        <f t="shared" si="18"/>
        <v>0</v>
      </c>
      <c r="G70" s="24"/>
      <c r="H70" s="25">
        <f t="shared" si="19"/>
        <v>0</v>
      </c>
      <c r="I70" s="131">
        <v>1.5</v>
      </c>
      <c r="J70" s="25">
        <f t="shared" si="20"/>
        <v>0</v>
      </c>
    </row>
    <row r="71" spans="1:10" ht="17.25" customHeight="1" x14ac:dyDescent="0.25">
      <c r="A71" s="88">
        <v>500</v>
      </c>
      <c r="B71" s="75"/>
      <c r="C71" s="80" t="s">
        <v>772</v>
      </c>
      <c r="D71" s="24"/>
      <c r="E71" s="147">
        <v>1</v>
      </c>
      <c r="F71" s="25">
        <f t="shared" si="18"/>
        <v>0</v>
      </c>
      <c r="G71" s="24"/>
      <c r="H71" s="25">
        <f t="shared" si="19"/>
        <v>0</v>
      </c>
      <c r="I71" s="131">
        <v>1</v>
      </c>
      <c r="J71" s="25">
        <f t="shared" si="20"/>
        <v>0</v>
      </c>
    </row>
    <row r="72" spans="1:10" ht="17.25" customHeight="1" x14ac:dyDescent="0.25">
      <c r="A72" s="88">
        <v>510</v>
      </c>
      <c r="B72" s="75"/>
      <c r="C72" s="83" t="s">
        <v>849</v>
      </c>
      <c r="D72" s="25">
        <f>SUM(D66:D71)</f>
        <v>0</v>
      </c>
      <c r="E72" s="137"/>
      <c r="F72" s="25">
        <f>SUM(F66:F71)</f>
        <v>0</v>
      </c>
      <c r="G72" s="25">
        <f>SUM(G66:G71)</f>
        <v>0</v>
      </c>
      <c r="H72" s="25">
        <f>SUM(H66:H71)</f>
        <v>0</v>
      </c>
      <c r="I72" s="74"/>
      <c r="J72" s="25">
        <f>SUM(J66:J71)</f>
        <v>0</v>
      </c>
    </row>
    <row r="73" spans="1:10" ht="17.25" customHeight="1" x14ac:dyDescent="0.25">
      <c r="A73" s="107"/>
      <c r="B73" s="75" t="s">
        <v>643</v>
      </c>
      <c r="C73" s="10" t="s">
        <v>644</v>
      </c>
      <c r="D73" s="74"/>
      <c r="E73" s="146"/>
      <c r="F73" s="74"/>
      <c r="G73" s="74"/>
      <c r="H73" s="74"/>
      <c r="I73" s="74"/>
      <c r="J73" s="74"/>
    </row>
    <row r="74" spans="1:10" ht="17.25" customHeight="1" x14ac:dyDescent="0.25">
      <c r="A74" s="88">
        <v>520</v>
      </c>
      <c r="B74" s="75"/>
      <c r="C74" s="80" t="s">
        <v>767</v>
      </c>
      <c r="D74" s="24"/>
      <c r="E74" s="147">
        <v>1</v>
      </c>
      <c r="F74" s="25">
        <f t="shared" ref="F74:F79" si="21">D74*E74</f>
        <v>0</v>
      </c>
      <c r="G74" s="24"/>
      <c r="H74" s="25">
        <f t="shared" ref="H74:H79" si="22">F74-G74</f>
        <v>0</v>
      </c>
      <c r="I74" s="131">
        <v>0</v>
      </c>
      <c r="J74" s="25">
        <f t="shared" ref="J74:J79" si="23">H74*I74</f>
        <v>0</v>
      </c>
    </row>
    <row r="75" spans="1:10" ht="17.25" customHeight="1" x14ac:dyDescent="0.25">
      <c r="A75" s="88">
        <v>530</v>
      </c>
      <c r="B75" s="75"/>
      <c r="C75" s="80" t="s">
        <v>768</v>
      </c>
      <c r="D75" s="24"/>
      <c r="E75" s="147">
        <v>1</v>
      </c>
      <c r="F75" s="25">
        <f t="shared" si="21"/>
        <v>0</v>
      </c>
      <c r="G75" s="24"/>
      <c r="H75" s="25">
        <f t="shared" si="22"/>
        <v>0</v>
      </c>
      <c r="I75" s="131">
        <v>0.2</v>
      </c>
      <c r="J75" s="25">
        <f t="shared" si="23"/>
        <v>0</v>
      </c>
    </row>
    <row r="76" spans="1:10" ht="17.25" customHeight="1" x14ac:dyDescent="0.25">
      <c r="A76" s="88">
        <v>540</v>
      </c>
      <c r="B76" s="75"/>
      <c r="C76" s="80" t="s">
        <v>769</v>
      </c>
      <c r="D76" s="24"/>
      <c r="E76" s="147">
        <v>1</v>
      </c>
      <c r="F76" s="25">
        <f t="shared" si="21"/>
        <v>0</v>
      </c>
      <c r="G76" s="24"/>
      <c r="H76" s="25">
        <f t="shared" si="22"/>
        <v>0</v>
      </c>
      <c r="I76" s="131">
        <v>0.5</v>
      </c>
      <c r="J76" s="25">
        <f t="shared" si="23"/>
        <v>0</v>
      </c>
    </row>
    <row r="77" spans="1:10" ht="17.25" customHeight="1" x14ac:dyDescent="0.25">
      <c r="A77" s="88">
        <v>550</v>
      </c>
      <c r="B77" s="75"/>
      <c r="C77" s="80" t="s">
        <v>770</v>
      </c>
      <c r="D77" s="24"/>
      <c r="E77" s="147">
        <v>1</v>
      </c>
      <c r="F77" s="25">
        <f t="shared" si="21"/>
        <v>0</v>
      </c>
      <c r="G77" s="24"/>
      <c r="H77" s="25">
        <f t="shared" si="22"/>
        <v>0</v>
      </c>
      <c r="I77" s="131">
        <v>1</v>
      </c>
      <c r="J77" s="25">
        <f t="shared" si="23"/>
        <v>0</v>
      </c>
    </row>
    <row r="78" spans="1:10" ht="17.25" customHeight="1" x14ac:dyDescent="0.25">
      <c r="A78" s="88">
        <v>560</v>
      </c>
      <c r="B78" s="75"/>
      <c r="C78" s="80" t="s">
        <v>771</v>
      </c>
      <c r="D78" s="24"/>
      <c r="E78" s="147">
        <v>1</v>
      </c>
      <c r="F78" s="25">
        <f t="shared" si="21"/>
        <v>0</v>
      </c>
      <c r="G78" s="24"/>
      <c r="H78" s="25">
        <f t="shared" si="22"/>
        <v>0</v>
      </c>
      <c r="I78" s="131">
        <v>1.5</v>
      </c>
      <c r="J78" s="25">
        <f t="shared" si="23"/>
        <v>0</v>
      </c>
    </row>
    <row r="79" spans="1:10" ht="17.25" customHeight="1" x14ac:dyDescent="0.25">
      <c r="A79" s="88">
        <v>570</v>
      </c>
      <c r="B79" s="75"/>
      <c r="C79" s="80" t="s">
        <v>772</v>
      </c>
      <c r="D79" s="24"/>
      <c r="E79" s="147">
        <v>1</v>
      </c>
      <c r="F79" s="25">
        <f t="shared" si="21"/>
        <v>0</v>
      </c>
      <c r="G79" s="24"/>
      <c r="H79" s="25">
        <f t="shared" si="22"/>
        <v>0</v>
      </c>
      <c r="I79" s="131">
        <v>1</v>
      </c>
      <c r="J79" s="25">
        <f t="shared" si="23"/>
        <v>0</v>
      </c>
    </row>
    <row r="80" spans="1:10" ht="17.25" customHeight="1" x14ac:dyDescent="0.25">
      <c r="A80" s="88">
        <v>580</v>
      </c>
      <c r="B80" s="75"/>
      <c r="C80" s="83" t="s">
        <v>850</v>
      </c>
      <c r="D80" s="25">
        <f>SUM(D74:D79)</f>
        <v>0</v>
      </c>
      <c r="E80" s="137"/>
      <c r="F80" s="25">
        <f>SUM(F74:F79)</f>
        <v>0</v>
      </c>
      <c r="G80" s="25">
        <f>SUM(G74:G79)</f>
        <v>0</v>
      </c>
      <c r="H80" s="25">
        <f>SUM(H74:H79)</f>
        <v>0</v>
      </c>
      <c r="I80" s="74"/>
      <c r="J80" s="25">
        <f>SUM(J74:J79)</f>
        <v>0</v>
      </c>
    </row>
    <row r="81" spans="1:10" ht="27.75" customHeight="1" x14ac:dyDescent="0.25">
      <c r="A81" s="107"/>
      <c r="B81" s="75" t="s">
        <v>645</v>
      </c>
      <c r="C81" s="77" t="s">
        <v>646</v>
      </c>
      <c r="D81" s="74"/>
      <c r="E81" s="146"/>
      <c r="F81" s="74"/>
      <c r="G81" s="74"/>
      <c r="H81" s="74"/>
      <c r="I81" s="74"/>
      <c r="J81" s="74"/>
    </row>
    <row r="82" spans="1:10" ht="17.25" customHeight="1" x14ac:dyDescent="0.25">
      <c r="A82" s="88">
        <v>590</v>
      </c>
      <c r="B82" s="75"/>
      <c r="C82" s="80" t="s">
        <v>767</v>
      </c>
      <c r="D82" s="24"/>
      <c r="E82" s="147">
        <v>1</v>
      </c>
      <c r="F82" s="25">
        <f t="shared" ref="F82:F87" si="24">D82*E82</f>
        <v>0</v>
      </c>
      <c r="G82" s="24"/>
      <c r="H82" s="25">
        <f t="shared" ref="H82:H87" si="25">F82-G82</f>
        <v>0</v>
      </c>
      <c r="I82" s="131">
        <v>0</v>
      </c>
      <c r="J82" s="25">
        <f t="shared" ref="J82:J87" si="26">H82*I82</f>
        <v>0</v>
      </c>
    </row>
    <row r="83" spans="1:10" ht="17.25" customHeight="1" x14ac:dyDescent="0.25">
      <c r="A83" s="88">
        <v>600</v>
      </c>
      <c r="B83" s="75"/>
      <c r="C83" s="80" t="s">
        <v>768</v>
      </c>
      <c r="D83" s="24"/>
      <c r="E83" s="147">
        <v>1</v>
      </c>
      <c r="F83" s="25">
        <f t="shared" si="24"/>
        <v>0</v>
      </c>
      <c r="G83" s="24"/>
      <c r="H83" s="25">
        <f t="shared" si="25"/>
        <v>0</v>
      </c>
      <c r="I83" s="131">
        <v>0.2</v>
      </c>
      <c r="J83" s="25">
        <f t="shared" si="26"/>
        <v>0</v>
      </c>
    </row>
    <row r="84" spans="1:10" ht="17.25" customHeight="1" x14ac:dyDescent="0.25">
      <c r="A84" s="88">
        <v>610</v>
      </c>
      <c r="B84" s="75"/>
      <c r="C84" s="80" t="s">
        <v>769</v>
      </c>
      <c r="D84" s="24"/>
      <c r="E84" s="147">
        <v>1</v>
      </c>
      <c r="F84" s="25">
        <f t="shared" si="24"/>
        <v>0</v>
      </c>
      <c r="G84" s="24"/>
      <c r="H84" s="25">
        <f t="shared" si="25"/>
        <v>0</v>
      </c>
      <c r="I84" s="131">
        <v>0.5</v>
      </c>
      <c r="J84" s="25">
        <f t="shared" si="26"/>
        <v>0</v>
      </c>
    </row>
    <row r="85" spans="1:10" ht="17.25" customHeight="1" x14ac:dyDescent="0.25">
      <c r="A85" s="88">
        <v>620</v>
      </c>
      <c r="B85" s="75"/>
      <c r="C85" s="80" t="s">
        <v>770</v>
      </c>
      <c r="D85" s="24"/>
      <c r="E85" s="147">
        <v>1</v>
      </c>
      <c r="F85" s="25">
        <f t="shared" si="24"/>
        <v>0</v>
      </c>
      <c r="G85" s="24"/>
      <c r="H85" s="25">
        <f t="shared" si="25"/>
        <v>0</v>
      </c>
      <c r="I85" s="131">
        <v>1</v>
      </c>
      <c r="J85" s="25">
        <f t="shared" si="26"/>
        <v>0</v>
      </c>
    </row>
    <row r="86" spans="1:10" ht="17.25" customHeight="1" x14ac:dyDescent="0.25">
      <c r="A86" s="88">
        <v>630</v>
      </c>
      <c r="B86" s="75"/>
      <c r="C86" s="80" t="s">
        <v>771</v>
      </c>
      <c r="D86" s="24"/>
      <c r="E86" s="147">
        <v>1</v>
      </c>
      <c r="F86" s="25">
        <f t="shared" si="24"/>
        <v>0</v>
      </c>
      <c r="G86" s="24"/>
      <c r="H86" s="25">
        <f t="shared" si="25"/>
        <v>0</v>
      </c>
      <c r="I86" s="131">
        <v>1.5</v>
      </c>
      <c r="J86" s="25">
        <f t="shared" si="26"/>
        <v>0</v>
      </c>
    </row>
    <row r="87" spans="1:10" ht="17.25" customHeight="1" x14ac:dyDescent="0.25">
      <c r="A87" s="88">
        <v>640</v>
      </c>
      <c r="B87" s="75"/>
      <c r="C87" s="80" t="s">
        <v>772</v>
      </c>
      <c r="D87" s="24"/>
      <c r="E87" s="147">
        <v>1</v>
      </c>
      <c r="F87" s="25">
        <f t="shared" si="24"/>
        <v>0</v>
      </c>
      <c r="G87" s="24"/>
      <c r="H87" s="25">
        <f t="shared" si="25"/>
        <v>0</v>
      </c>
      <c r="I87" s="131">
        <v>1</v>
      </c>
      <c r="J87" s="25">
        <f t="shared" si="26"/>
        <v>0</v>
      </c>
    </row>
    <row r="88" spans="1:10" ht="23.25" customHeight="1" x14ac:dyDescent="0.25">
      <c r="A88" s="88">
        <v>650</v>
      </c>
      <c r="B88" s="75"/>
      <c r="C88" s="77" t="s">
        <v>851</v>
      </c>
      <c r="D88" s="25">
        <f>SUM(D82:D87)</f>
        <v>0</v>
      </c>
      <c r="E88" s="137"/>
      <c r="F88" s="25">
        <f>SUM(F82:F87)</f>
        <v>0</v>
      </c>
      <c r="G88" s="25">
        <f>SUM(G82:G87)</f>
        <v>0</v>
      </c>
      <c r="H88" s="25">
        <f>SUM(H82:H87)</f>
        <v>0</v>
      </c>
      <c r="I88" s="74"/>
      <c r="J88" s="25">
        <f>SUM(J82:J87)</f>
        <v>0</v>
      </c>
    </row>
    <row r="89" spans="1:10" ht="22.5" customHeight="1" x14ac:dyDescent="0.25">
      <c r="A89" s="88">
        <v>660</v>
      </c>
      <c r="B89" s="75" t="s">
        <v>639</v>
      </c>
      <c r="C89" s="112" t="s">
        <v>852</v>
      </c>
      <c r="D89" s="146"/>
      <c r="E89" s="146"/>
      <c r="F89" s="74"/>
      <c r="G89" s="74"/>
      <c r="H89" s="74"/>
      <c r="I89" s="74"/>
      <c r="J89" s="25">
        <f>J72+J80+J88</f>
        <v>0</v>
      </c>
    </row>
    <row r="90" spans="1:10" ht="23.25" customHeight="1" x14ac:dyDescent="0.25">
      <c r="A90" s="107"/>
      <c r="B90" s="73" t="s">
        <v>648</v>
      </c>
      <c r="C90" s="112" t="s">
        <v>853</v>
      </c>
      <c r="D90" s="74"/>
      <c r="E90" s="146"/>
      <c r="F90" s="74"/>
      <c r="G90" s="74"/>
      <c r="H90" s="74"/>
      <c r="I90" s="74"/>
      <c r="J90" s="74"/>
    </row>
    <row r="91" spans="1:10" ht="17.25" customHeight="1" x14ac:dyDescent="0.25">
      <c r="A91" s="88">
        <v>670</v>
      </c>
      <c r="B91" s="73"/>
      <c r="C91" s="80" t="s">
        <v>767</v>
      </c>
      <c r="D91" s="24"/>
      <c r="E91" s="147">
        <v>0.5</v>
      </c>
      <c r="F91" s="25">
        <f t="shared" ref="F91:F96" si="27">D91*E91</f>
        <v>0</v>
      </c>
      <c r="G91" s="24"/>
      <c r="H91" s="25">
        <f t="shared" ref="H91:H96" si="28">F91-G91</f>
        <v>0</v>
      </c>
      <c r="I91" s="131">
        <v>0</v>
      </c>
      <c r="J91" s="25">
        <f t="shared" ref="J91:J96" si="29">H91*I91</f>
        <v>0</v>
      </c>
    </row>
    <row r="92" spans="1:10" ht="17.25" customHeight="1" x14ac:dyDescent="0.25">
      <c r="A92" s="88">
        <v>680</v>
      </c>
      <c r="B92" s="73"/>
      <c r="C92" s="80" t="s">
        <v>768</v>
      </c>
      <c r="D92" s="24"/>
      <c r="E92" s="147">
        <v>0.5</v>
      </c>
      <c r="F92" s="25">
        <f t="shared" si="27"/>
        <v>0</v>
      </c>
      <c r="G92" s="24"/>
      <c r="H92" s="25">
        <f t="shared" si="28"/>
        <v>0</v>
      </c>
      <c r="I92" s="131">
        <v>0.2</v>
      </c>
      <c r="J92" s="25">
        <f t="shared" si="29"/>
        <v>0</v>
      </c>
    </row>
    <row r="93" spans="1:10" ht="17.25" customHeight="1" x14ac:dyDescent="0.25">
      <c r="A93" s="88">
        <v>690</v>
      </c>
      <c r="B93" s="73"/>
      <c r="C93" s="80" t="s">
        <v>769</v>
      </c>
      <c r="D93" s="24"/>
      <c r="E93" s="147">
        <v>0.5</v>
      </c>
      <c r="F93" s="25">
        <f t="shared" si="27"/>
        <v>0</v>
      </c>
      <c r="G93" s="24"/>
      <c r="H93" s="25">
        <f t="shared" si="28"/>
        <v>0</v>
      </c>
      <c r="I93" s="131">
        <v>0.5</v>
      </c>
      <c r="J93" s="25">
        <f t="shared" si="29"/>
        <v>0</v>
      </c>
    </row>
    <row r="94" spans="1:10" ht="17.25" customHeight="1" x14ac:dyDescent="0.25">
      <c r="A94" s="88">
        <v>700</v>
      </c>
      <c r="B94" s="73"/>
      <c r="C94" s="80" t="s">
        <v>770</v>
      </c>
      <c r="D94" s="24"/>
      <c r="E94" s="147">
        <v>0.5</v>
      </c>
      <c r="F94" s="25">
        <f t="shared" si="27"/>
        <v>0</v>
      </c>
      <c r="G94" s="24"/>
      <c r="H94" s="25">
        <f t="shared" si="28"/>
        <v>0</v>
      </c>
      <c r="I94" s="131">
        <v>1</v>
      </c>
      <c r="J94" s="25">
        <f t="shared" si="29"/>
        <v>0</v>
      </c>
    </row>
    <row r="95" spans="1:10" ht="17.25" customHeight="1" x14ac:dyDescent="0.25">
      <c r="A95" s="88">
        <v>710</v>
      </c>
      <c r="B95" s="73"/>
      <c r="C95" s="80" t="s">
        <v>771</v>
      </c>
      <c r="D95" s="24"/>
      <c r="E95" s="147">
        <v>0.5</v>
      </c>
      <c r="F95" s="25">
        <f t="shared" si="27"/>
        <v>0</v>
      </c>
      <c r="G95" s="24"/>
      <c r="H95" s="25">
        <f t="shared" si="28"/>
        <v>0</v>
      </c>
      <c r="I95" s="131">
        <v>1.5</v>
      </c>
      <c r="J95" s="25">
        <f t="shared" si="29"/>
        <v>0</v>
      </c>
    </row>
    <row r="96" spans="1:10" ht="17.25" customHeight="1" x14ac:dyDescent="0.25">
      <c r="A96" s="88">
        <v>720</v>
      </c>
      <c r="B96" s="73"/>
      <c r="C96" s="80" t="s">
        <v>772</v>
      </c>
      <c r="D96" s="24"/>
      <c r="E96" s="147">
        <v>0.5</v>
      </c>
      <c r="F96" s="25">
        <f t="shared" si="27"/>
        <v>0</v>
      </c>
      <c r="G96" s="24"/>
      <c r="H96" s="25">
        <f t="shared" si="28"/>
        <v>0</v>
      </c>
      <c r="I96" s="131">
        <v>1</v>
      </c>
      <c r="J96" s="25">
        <f t="shared" si="29"/>
        <v>0</v>
      </c>
    </row>
    <row r="97" spans="1:10" ht="24.75" customHeight="1" x14ac:dyDescent="0.25">
      <c r="A97" s="88">
        <v>730</v>
      </c>
      <c r="B97" s="73"/>
      <c r="C97" s="112" t="s">
        <v>854</v>
      </c>
      <c r="D97" s="25">
        <f>SUM(D91:D96)</f>
        <v>0</v>
      </c>
      <c r="E97" s="137"/>
      <c r="F97" s="25">
        <f>SUM(F91:F96)</f>
        <v>0</v>
      </c>
      <c r="G97" s="25">
        <f>SUM(G91:G96)</f>
        <v>0</v>
      </c>
      <c r="H97" s="25">
        <f>SUM(H91:H96)</f>
        <v>0</v>
      </c>
      <c r="I97" s="74"/>
      <c r="J97" s="25">
        <f>SUM(J91:J96)</f>
        <v>0</v>
      </c>
    </row>
    <row r="98" spans="1:10" ht="17.25" customHeight="1" x14ac:dyDescent="0.25">
      <c r="A98" s="107"/>
      <c r="B98" s="73" t="s">
        <v>650</v>
      </c>
      <c r="C98" s="83" t="s">
        <v>514</v>
      </c>
      <c r="D98" s="74"/>
      <c r="E98" s="146"/>
      <c r="F98" s="74"/>
      <c r="G98" s="74"/>
      <c r="H98" s="74"/>
      <c r="I98" s="74"/>
      <c r="J98" s="74"/>
    </row>
    <row r="99" spans="1:10" ht="17.25" customHeight="1" x14ac:dyDescent="0.25">
      <c r="A99" s="107"/>
      <c r="B99" s="75" t="s">
        <v>652</v>
      </c>
      <c r="C99" s="77" t="s">
        <v>855</v>
      </c>
      <c r="D99" s="74"/>
      <c r="E99" s="146"/>
      <c r="F99" s="74"/>
      <c r="G99" s="74"/>
      <c r="H99" s="74"/>
      <c r="I99" s="74"/>
      <c r="J99" s="74"/>
    </row>
    <row r="100" spans="1:10" ht="17.25" customHeight="1" x14ac:dyDescent="0.25">
      <c r="A100" s="88">
        <v>740</v>
      </c>
      <c r="B100" s="75"/>
      <c r="C100" s="80" t="s">
        <v>767</v>
      </c>
      <c r="D100" s="24"/>
      <c r="E100" s="147">
        <v>1</v>
      </c>
      <c r="F100" s="25">
        <f t="shared" ref="F100:F105" si="30">D100*E100</f>
        <v>0</v>
      </c>
      <c r="G100" s="24"/>
      <c r="H100" s="25">
        <f t="shared" ref="H100:H105" si="31">F100-G100</f>
        <v>0</v>
      </c>
      <c r="I100" s="131">
        <v>0</v>
      </c>
      <c r="J100" s="25">
        <f t="shared" ref="J100:J105" si="32">H100*I100</f>
        <v>0</v>
      </c>
    </row>
    <row r="101" spans="1:10" ht="17.25" customHeight="1" x14ac:dyDescent="0.25">
      <c r="A101" s="88">
        <v>750</v>
      </c>
      <c r="B101" s="75"/>
      <c r="C101" s="80" t="s">
        <v>768</v>
      </c>
      <c r="D101" s="24"/>
      <c r="E101" s="147">
        <v>1</v>
      </c>
      <c r="F101" s="25">
        <f t="shared" si="30"/>
        <v>0</v>
      </c>
      <c r="G101" s="24"/>
      <c r="H101" s="25">
        <f t="shared" si="31"/>
        <v>0</v>
      </c>
      <c r="I101" s="131">
        <v>0.2</v>
      </c>
      <c r="J101" s="25">
        <f t="shared" si="32"/>
        <v>0</v>
      </c>
    </row>
    <row r="102" spans="1:10" ht="17.25" customHeight="1" x14ac:dyDescent="0.25">
      <c r="A102" s="88">
        <v>760</v>
      </c>
      <c r="B102" s="75"/>
      <c r="C102" s="80" t="s">
        <v>769</v>
      </c>
      <c r="D102" s="24"/>
      <c r="E102" s="147">
        <v>1</v>
      </c>
      <c r="F102" s="25">
        <f t="shared" si="30"/>
        <v>0</v>
      </c>
      <c r="G102" s="24"/>
      <c r="H102" s="25">
        <f t="shared" si="31"/>
        <v>0</v>
      </c>
      <c r="I102" s="131">
        <v>0.5</v>
      </c>
      <c r="J102" s="25">
        <f t="shared" si="32"/>
        <v>0</v>
      </c>
    </row>
    <row r="103" spans="1:10" ht="17.25" customHeight="1" x14ac:dyDescent="0.25">
      <c r="A103" s="88">
        <v>770</v>
      </c>
      <c r="B103" s="75"/>
      <c r="C103" s="80" t="s">
        <v>770</v>
      </c>
      <c r="D103" s="24"/>
      <c r="E103" s="147">
        <v>1</v>
      </c>
      <c r="F103" s="25">
        <f t="shared" si="30"/>
        <v>0</v>
      </c>
      <c r="G103" s="24"/>
      <c r="H103" s="25">
        <f t="shared" si="31"/>
        <v>0</v>
      </c>
      <c r="I103" s="131">
        <v>1</v>
      </c>
      <c r="J103" s="25">
        <f t="shared" si="32"/>
        <v>0</v>
      </c>
    </row>
    <row r="104" spans="1:10" ht="17.25" customHeight="1" x14ac:dyDescent="0.25">
      <c r="A104" s="88">
        <v>780</v>
      </c>
      <c r="B104" s="75"/>
      <c r="C104" s="80" t="s">
        <v>771</v>
      </c>
      <c r="D104" s="24"/>
      <c r="E104" s="147">
        <v>1</v>
      </c>
      <c r="F104" s="25">
        <f t="shared" si="30"/>
        <v>0</v>
      </c>
      <c r="G104" s="24"/>
      <c r="H104" s="25">
        <f t="shared" si="31"/>
        <v>0</v>
      </c>
      <c r="I104" s="131">
        <v>1.5</v>
      </c>
      <c r="J104" s="25">
        <f t="shared" si="32"/>
        <v>0</v>
      </c>
    </row>
    <row r="105" spans="1:10" ht="17.25" customHeight="1" x14ac:dyDescent="0.25">
      <c r="A105" s="88">
        <v>790</v>
      </c>
      <c r="B105" s="75"/>
      <c r="C105" s="80" t="s">
        <v>772</v>
      </c>
      <c r="D105" s="24"/>
      <c r="E105" s="147">
        <v>1</v>
      </c>
      <c r="F105" s="25">
        <f t="shared" si="30"/>
        <v>0</v>
      </c>
      <c r="G105" s="24"/>
      <c r="H105" s="25">
        <f t="shared" si="31"/>
        <v>0</v>
      </c>
      <c r="I105" s="131">
        <v>1</v>
      </c>
      <c r="J105" s="25">
        <f t="shared" si="32"/>
        <v>0</v>
      </c>
    </row>
    <row r="106" spans="1:10" ht="17.25" customHeight="1" x14ac:dyDescent="0.25">
      <c r="A106" s="88">
        <v>800</v>
      </c>
      <c r="B106" s="75"/>
      <c r="C106" s="112" t="s">
        <v>856</v>
      </c>
      <c r="D106" s="25">
        <f>SUM(D100:D105)</f>
        <v>0</v>
      </c>
      <c r="E106" s="137"/>
      <c r="F106" s="25">
        <f>SUM(F100:F105)</f>
        <v>0</v>
      </c>
      <c r="G106" s="25">
        <f>SUM(G100:G105)</f>
        <v>0</v>
      </c>
      <c r="H106" s="25">
        <f>SUM(H100:H105)</f>
        <v>0</v>
      </c>
      <c r="I106" s="74"/>
      <c r="J106" s="25">
        <f>SUM(J100:J105)</f>
        <v>0</v>
      </c>
    </row>
    <row r="107" spans="1:10" ht="17.25" customHeight="1" x14ac:dyDescent="0.25">
      <c r="A107" s="107"/>
      <c r="B107" s="75" t="s">
        <v>654</v>
      </c>
      <c r="C107" s="77" t="s">
        <v>655</v>
      </c>
      <c r="D107" s="74"/>
      <c r="E107" s="146"/>
      <c r="F107" s="74"/>
      <c r="G107" s="74"/>
      <c r="H107" s="74"/>
      <c r="I107" s="74"/>
      <c r="J107" s="74"/>
    </row>
    <row r="108" spans="1:10" ht="17.25" customHeight="1" x14ac:dyDescent="0.25">
      <c r="A108" s="88">
        <v>810</v>
      </c>
      <c r="B108" s="75"/>
      <c r="C108" s="80" t="s">
        <v>767</v>
      </c>
      <c r="D108" s="24"/>
      <c r="E108" s="147">
        <v>1</v>
      </c>
      <c r="F108" s="25">
        <f t="shared" ref="F108:F113" si="33">D108*E108</f>
        <v>0</v>
      </c>
      <c r="G108" s="24"/>
      <c r="H108" s="25">
        <f t="shared" ref="H108:H113" si="34">F108-G108</f>
        <v>0</v>
      </c>
      <c r="I108" s="131">
        <v>0</v>
      </c>
      <c r="J108" s="25">
        <f t="shared" ref="J108:J113" si="35">H108*I108</f>
        <v>0</v>
      </c>
    </row>
    <row r="109" spans="1:10" ht="17.25" customHeight="1" x14ac:dyDescent="0.25">
      <c r="A109" s="88">
        <v>820</v>
      </c>
      <c r="B109" s="75"/>
      <c r="C109" s="80" t="s">
        <v>768</v>
      </c>
      <c r="D109" s="24"/>
      <c r="E109" s="147">
        <v>1</v>
      </c>
      <c r="F109" s="25">
        <f t="shared" si="33"/>
        <v>0</v>
      </c>
      <c r="G109" s="24"/>
      <c r="H109" s="25">
        <f t="shared" si="34"/>
        <v>0</v>
      </c>
      <c r="I109" s="131">
        <v>0.2</v>
      </c>
      <c r="J109" s="25">
        <f t="shared" si="35"/>
        <v>0</v>
      </c>
    </row>
    <row r="110" spans="1:10" ht="17.25" customHeight="1" x14ac:dyDescent="0.25">
      <c r="A110" s="88">
        <v>830</v>
      </c>
      <c r="B110" s="75"/>
      <c r="C110" s="80" t="s">
        <v>769</v>
      </c>
      <c r="D110" s="24"/>
      <c r="E110" s="147">
        <v>1</v>
      </c>
      <c r="F110" s="25">
        <f t="shared" si="33"/>
        <v>0</v>
      </c>
      <c r="G110" s="24"/>
      <c r="H110" s="25">
        <f t="shared" si="34"/>
        <v>0</v>
      </c>
      <c r="I110" s="131">
        <v>0.5</v>
      </c>
      <c r="J110" s="25">
        <f t="shared" si="35"/>
        <v>0</v>
      </c>
    </row>
    <row r="111" spans="1:10" ht="17.25" customHeight="1" x14ac:dyDescent="0.25">
      <c r="A111" s="88">
        <v>840</v>
      </c>
      <c r="B111" s="75"/>
      <c r="C111" s="80" t="s">
        <v>770</v>
      </c>
      <c r="D111" s="24"/>
      <c r="E111" s="147">
        <v>1</v>
      </c>
      <c r="F111" s="25">
        <f t="shared" si="33"/>
        <v>0</v>
      </c>
      <c r="G111" s="24"/>
      <c r="H111" s="25">
        <f t="shared" si="34"/>
        <v>0</v>
      </c>
      <c r="I111" s="131">
        <v>1</v>
      </c>
      <c r="J111" s="25">
        <f t="shared" si="35"/>
        <v>0</v>
      </c>
    </row>
    <row r="112" spans="1:10" ht="17.25" customHeight="1" x14ac:dyDescent="0.25">
      <c r="A112" s="88">
        <v>850</v>
      </c>
      <c r="B112" s="75"/>
      <c r="C112" s="80" t="s">
        <v>771</v>
      </c>
      <c r="D112" s="24"/>
      <c r="E112" s="147">
        <v>1</v>
      </c>
      <c r="F112" s="25">
        <f t="shared" si="33"/>
        <v>0</v>
      </c>
      <c r="G112" s="24"/>
      <c r="H112" s="25">
        <f t="shared" si="34"/>
        <v>0</v>
      </c>
      <c r="I112" s="131">
        <v>1.5</v>
      </c>
      <c r="J112" s="25">
        <f t="shared" si="35"/>
        <v>0</v>
      </c>
    </row>
    <row r="113" spans="1:10" ht="17.25" customHeight="1" x14ac:dyDescent="0.25">
      <c r="A113" s="88">
        <v>860</v>
      </c>
      <c r="B113" s="75"/>
      <c r="C113" s="80" t="s">
        <v>772</v>
      </c>
      <c r="D113" s="24"/>
      <c r="E113" s="147">
        <v>1</v>
      </c>
      <c r="F113" s="25">
        <f t="shared" si="33"/>
        <v>0</v>
      </c>
      <c r="G113" s="24"/>
      <c r="H113" s="25">
        <f t="shared" si="34"/>
        <v>0</v>
      </c>
      <c r="I113" s="131">
        <v>1</v>
      </c>
      <c r="J113" s="25">
        <f t="shared" si="35"/>
        <v>0</v>
      </c>
    </row>
    <row r="114" spans="1:10" ht="17.25" customHeight="1" x14ac:dyDescent="0.25">
      <c r="A114" s="88">
        <v>870</v>
      </c>
      <c r="B114" s="75"/>
      <c r="C114" s="112" t="s">
        <v>857</v>
      </c>
      <c r="D114" s="25">
        <f>SUM(D108:D113)</f>
        <v>0</v>
      </c>
      <c r="E114" s="137"/>
      <c r="F114" s="25">
        <f>SUM(F108:F113)</f>
        <v>0</v>
      </c>
      <c r="G114" s="25">
        <f>SUM(G108:G113)</f>
        <v>0</v>
      </c>
      <c r="H114" s="25">
        <f>SUM(H108:H113)</f>
        <v>0</v>
      </c>
      <c r="I114" s="74"/>
      <c r="J114" s="25">
        <f>SUM(J108:J113)</f>
        <v>0</v>
      </c>
    </row>
    <row r="115" spans="1:10" ht="15" customHeight="1" x14ac:dyDescent="0.3">
      <c r="A115" s="13"/>
      <c r="B115" s="123"/>
      <c r="C115" s="13"/>
      <c r="D115" s="143">
        <v>1</v>
      </c>
      <c r="E115" s="143">
        <v>2</v>
      </c>
      <c r="F115" s="143">
        <v>3</v>
      </c>
      <c r="G115" s="143">
        <v>4</v>
      </c>
      <c r="H115" s="143">
        <v>5</v>
      </c>
      <c r="I115" s="143">
        <v>6</v>
      </c>
      <c r="J115" s="143">
        <v>7</v>
      </c>
    </row>
    <row r="116" spans="1:10" ht="72.75" customHeight="1" x14ac:dyDescent="0.25">
      <c r="A116" s="12" t="s">
        <v>678</v>
      </c>
      <c r="B116" s="120" t="s">
        <v>828</v>
      </c>
      <c r="C116" s="71" t="s">
        <v>618</v>
      </c>
      <c r="D116" s="144" t="s">
        <v>858</v>
      </c>
      <c r="E116" s="144" t="s">
        <v>832</v>
      </c>
      <c r="F116" s="144" t="s">
        <v>833</v>
      </c>
      <c r="G116" s="144" t="s">
        <v>834</v>
      </c>
      <c r="H116" s="144" t="s">
        <v>835</v>
      </c>
      <c r="I116" s="144" t="s">
        <v>859</v>
      </c>
      <c r="J116" s="144" t="s">
        <v>837</v>
      </c>
    </row>
    <row r="117" spans="1:10" ht="17.25" customHeight="1" x14ac:dyDescent="0.25">
      <c r="A117" s="107"/>
      <c r="B117" s="75" t="s">
        <v>656</v>
      </c>
      <c r="C117" s="77" t="s">
        <v>657</v>
      </c>
      <c r="D117" s="74"/>
      <c r="E117" s="146"/>
      <c r="F117" s="74"/>
      <c r="G117" s="74"/>
      <c r="H117" s="74"/>
      <c r="I117" s="74"/>
      <c r="J117" s="74"/>
    </row>
    <row r="118" spans="1:10" ht="17.25" customHeight="1" x14ac:dyDescent="0.25">
      <c r="A118" s="114">
        <v>880</v>
      </c>
      <c r="B118" s="75"/>
      <c r="C118" s="80" t="s">
        <v>767</v>
      </c>
      <c r="D118" s="24"/>
      <c r="E118" s="147">
        <v>1</v>
      </c>
      <c r="F118" s="25">
        <f t="shared" ref="F118:F123" si="36">D118*E118</f>
        <v>0</v>
      </c>
      <c r="G118" s="24"/>
      <c r="H118" s="25">
        <f t="shared" ref="H118:H123" si="37">F118-G118</f>
        <v>0</v>
      </c>
      <c r="I118" s="131">
        <v>0</v>
      </c>
      <c r="J118" s="25">
        <f t="shared" ref="J118:J123" si="38">H118*I118</f>
        <v>0</v>
      </c>
    </row>
    <row r="119" spans="1:10" ht="17.25" customHeight="1" x14ac:dyDescent="0.25">
      <c r="A119" s="114">
        <v>890</v>
      </c>
      <c r="B119" s="75"/>
      <c r="C119" s="80" t="s">
        <v>768</v>
      </c>
      <c r="D119" s="24"/>
      <c r="E119" s="147">
        <v>1</v>
      </c>
      <c r="F119" s="25">
        <f t="shared" si="36"/>
        <v>0</v>
      </c>
      <c r="G119" s="24"/>
      <c r="H119" s="25">
        <f t="shared" si="37"/>
        <v>0</v>
      </c>
      <c r="I119" s="131">
        <v>0.2</v>
      </c>
      <c r="J119" s="25">
        <f t="shared" si="38"/>
        <v>0</v>
      </c>
    </row>
    <row r="120" spans="1:10" ht="17.25" customHeight="1" x14ac:dyDescent="0.25">
      <c r="A120" s="114">
        <v>900</v>
      </c>
      <c r="B120" s="75"/>
      <c r="C120" s="80" t="s">
        <v>769</v>
      </c>
      <c r="D120" s="24"/>
      <c r="E120" s="147">
        <v>1</v>
      </c>
      <c r="F120" s="25">
        <f t="shared" si="36"/>
        <v>0</v>
      </c>
      <c r="G120" s="24"/>
      <c r="H120" s="25">
        <f t="shared" si="37"/>
        <v>0</v>
      </c>
      <c r="I120" s="131">
        <v>0.5</v>
      </c>
      <c r="J120" s="25">
        <f t="shared" si="38"/>
        <v>0</v>
      </c>
    </row>
    <row r="121" spans="1:10" ht="17.25" customHeight="1" x14ac:dyDescent="0.25">
      <c r="A121" s="114">
        <v>910</v>
      </c>
      <c r="B121" s="75"/>
      <c r="C121" s="80" t="s">
        <v>770</v>
      </c>
      <c r="D121" s="24"/>
      <c r="E121" s="147">
        <v>1</v>
      </c>
      <c r="F121" s="25">
        <f t="shared" si="36"/>
        <v>0</v>
      </c>
      <c r="G121" s="24"/>
      <c r="H121" s="25">
        <f t="shared" si="37"/>
        <v>0</v>
      </c>
      <c r="I121" s="131">
        <v>1</v>
      </c>
      <c r="J121" s="25">
        <f t="shared" si="38"/>
        <v>0</v>
      </c>
    </row>
    <row r="122" spans="1:10" ht="17.25" customHeight="1" x14ac:dyDescent="0.25">
      <c r="A122" s="114">
        <v>920</v>
      </c>
      <c r="B122" s="75"/>
      <c r="C122" s="80" t="s">
        <v>771</v>
      </c>
      <c r="D122" s="24"/>
      <c r="E122" s="147">
        <v>1</v>
      </c>
      <c r="F122" s="25">
        <f t="shared" si="36"/>
        <v>0</v>
      </c>
      <c r="G122" s="24"/>
      <c r="H122" s="25">
        <f t="shared" si="37"/>
        <v>0</v>
      </c>
      <c r="I122" s="131">
        <v>1.5</v>
      </c>
      <c r="J122" s="25">
        <f t="shared" si="38"/>
        <v>0</v>
      </c>
    </row>
    <row r="123" spans="1:10" ht="17.25" customHeight="1" x14ac:dyDescent="0.25">
      <c r="A123" s="114">
        <v>930</v>
      </c>
      <c r="B123" s="75"/>
      <c r="C123" s="80" t="s">
        <v>772</v>
      </c>
      <c r="D123" s="24"/>
      <c r="E123" s="147">
        <v>1</v>
      </c>
      <c r="F123" s="25">
        <f t="shared" si="36"/>
        <v>0</v>
      </c>
      <c r="G123" s="24"/>
      <c r="H123" s="25">
        <f t="shared" si="37"/>
        <v>0</v>
      </c>
      <c r="I123" s="131">
        <v>1</v>
      </c>
      <c r="J123" s="25">
        <f t="shared" si="38"/>
        <v>0</v>
      </c>
    </row>
    <row r="124" spans="1:10" ht="17.25" customHeight="1" x14ac:dyDescent="0.25">
      <c r="A124" s="114">
        <v>940</v>
      </c>
      <c r="B124" s="75"/>
      <c r="C124" s="77" t="s">
        <v>860</v>
      </c>
      <c r="D124" s="25">
        <f>SUM(D118:D123)</f>
        <v>0</v>
      </c>
      <c r="E124" s="137"/>
      <c r="F124" s="25">
        <f>SUM(F118:F123)</f>
        <v>0</v>
      </c>
      <c r="G124" s="25">
        <f>SUM(G118:G123)</f>
        <v>0</v>
      </c>
      <c r="H124" s="25">
        <f>SUM(H118:H123)</f>
        <v>0</v>
      </c>
      <c r="I124" s="74"/>
      <c r="J124" s="25">
        <f>SUM(J118:J123)</f>
        <v>0</v>
      </c>
    </row>
    <row r="125" spans="1:10" ht="17.25" customHeight="1" x14ac:dyDescent="0.25">
      <c r="A125" s="107"/>
      <c r="B125" s="75" t="s">
        <v>658</v>
      </c>
      <c r="C125" s="10" t="s">
        <v>659</v>
      </c>
      <c r="D125" s="74"/>
      <c r="E125" s="146"/>
      <c r="F125" s="74"/>
      <c r="G125" s="74"/>
      <c r="H125" s="74"/>
      <c r="I125" s="74"/>
      <c r="J125" s="74"/>
    </row>
    <row r="126" spans="1:10" ht="17.25" customHeight="1" x14ac:dyDescent="0.25">
      <c r="A126" s="114">
        <v>950</v>
      </c>
      <c r="B126" s="75"/>
      <c r="C126" s="80" t="s">
        <v>767</v>
      </c>
      <c r="D126" s="24"/>
      <c r="E126" s="147">
        <v>0.5</v>
      </c>
      <c r="F126" s="25">
        <f t="shared" ref="F126:F131" si="39">D126*E126</f>
        <v>0</v>
      </c>
      <c r="G126" s="24"/>
      <c r="H126" s="25">
        <f t="shared" ref="H126:H131" si="40">F126-G126</f>
        <v>0</v>
      </c>
      <c r="I126" s="131">
        <v>0</v>
      </c>
      <c r="J126" s="25">
        <f t="shared" ref="J126:J131" si="41">H126*I126</f>
        <v>0</v>
      </c>
    </row>
    <row r="127" spans="1:10" ht="17.25" customHeight="1" x14ac:dyDescent="0.25">
      <c r="A127" s="114">
        <v>960</v>
      </c>
      <c r="B127" s="75"/>
      <c r="C127" s="80" t="s">
        <v>768</v>
      </c>
      <c r="D127" s="24"/>
      <c r="E127" s="147">
        <v>0.5</v>
      </c>
      <c r="F127" s="25">
        <f t="shared" si="39"/>
        <v>0</v>
      </c>
      <c r="G127" s="24"/>
      <c r="H127" s="25">
        <f t="shared" si="40"/>
        <v>0</v>
      </c>
      <c r="I127" s="131">
        <v>0.2</v>
      </c>
      <c r="J127" s="25">
        <f t="shared" si="41"/>
        <v>0</v>
      </c>
    </row>
    <row r="128" spans="1:10" ht="17.25" customHeight="1" x14ac:dyDescent="0.25">
      <c r="A128" s="114">
        <v>970</v>
      </c>
      <c r="B128" s="75"/>
      <c r="C128" s="80" t="s">
        <v>769</v>
      </c>
      <c r="D128" s="24"/>
      <c r="E128" s="147">
        <v>0.5</v>
      </c>
      <c r="F128" s="25">
        <f t="shared" si="39"/>
        <v>0</v>
      </c>
      <c r="G128" s="24"/>
      <c r="H128" s="25">
        <f t="shared" si="40"/>
        <v>0</v>
      </c>
      <c r="I128" s="131">
        <v>0.5</v>
      </c>
      <c r="J128" s="25">
        <f t="shared" si="41"/>
        <v>0</v>
      </c>
    </row>
    <row r="129" spans="1:10" ht="17.25" customHeight="1" x14ac:dyDescent="0.25">
      <c r="A129" s="114">
        <v>980</v>
      </c>
      <c r="B129" s="75"/>
      <c r="C129" s="80" t="s">
        <v>770</v>
      </c>
      <c r="D129" s="24"/>
      <c r="E129" s="147">
        <v>0.5</v>
      </c>
      <c r="F129" s="25">
        <f t="shared" si="39"/>
        <v>0</v>
      </c>
      <c r="G129" s="24"/>
      <c r="H129" s="25">
        <f t="shared" si="40"/>
        <v>0</v>
      </c>
      <c r="I129" s="131">
        <v>1</v>
      </c>
      <c r="J129" s="25">
        <f t="shared" si="41"/>
        <v>0</v>
      </c>
    </row>
    <row r="130" spans="1:10" ht="17.25" customHeight="1" x14ac:dyDescent="0.25">
      <c r="A130" s="114">
        <v>990</v>
      </c>
      <c r="B130" s="75"/>
      <c r="C130" s="80" t="s">
        <v>771</v>
      </c>
      <c r="D130" s="24"/>
      <c r="E130" s="147">
        <v>0.5</v>
      </c>
      <c r="F130" s="25">
        <f t="shared" si="39"/>
        <v>0</v>
      </c>
      <c r="G130" s="24"/>
      <c r="H130" s="25">
        <f t="shared" si="40"/>
        <v>0</v>
      </c>
      <c r="I130" s="131">
        <v>1.5</v>
      </c>
      <c r="J130" s="25">
        <f t="shared" si="41"/>
        <v>0</v>
      </c>
    </row>
    <row r="131" spans="1:10" ht="17.25" customHeight="1" x14ac:dyDescent="0.25">
      <c r="A131" s="114">
        <v>1000</v>
      </c>
      <c r="B131" s="75"/>
      <c r="C131" s="80" t="s">
        <v>772</v>
      </c>
      <c r="D131" s="24"/>
      <c r="E131" s="147">
        <v>0.5</v>
      </c>
      <c r="F131" s="25">
        <f t="shared" si="39"/>
        <v>0</v>
      </c>
      <c r="G131" s="24"/>
      <c r="H131" s="25">
        <f t="shared" si="40"/>
        <v>0</v>
      </c>
      <c r="I131" s="131">
        <v>1</v>
      </c>
      <c r="J131" s="25">
        <f t="shared" si="41"/>
        <v>0</v>
      </c>
    </row>
    <row r="132" spans="1:10" ht="17.25" customHeight="1" x14ac:dyDescent="0.25">
      <c r="A132" s="114">
        <v>1010</v>
      </c>
      <c r="B132" s="75"/>
      <c r="C132" s="10" t="s">
        <v>861</v>
      </c>
      <c r="D132" s="25">
        <f>SUM(D126:D131)</f>
        <v>0</v>
      </c>
      <c r="E132" s="137"/>
      <c r="F132" s="25">
        <f>SUM(F126:F131)</f>
        <v>0</v>
      </c>
      <c r="G132" s="25">
        <f>SUM(G126:G131)</f>
        <v>0</v>
      </c>
      <c r="H132" s="25">
        <f>SUM(H126:H131)</f>
        <v>0</v>
      </c>
      <c r="I132" s="137"/>
      <c r="J132" s="25">
        <f>SUM(J126:J131)</f>
        <v>0</v>
      </c>
    </row>
    <row r="133" spans="1:10" ht="17.25" customHeight="1" x14ac:dyDescent="0.25">
      <c r="A133" s="107"/>
      <c r="B133" s="75" t="s">
        <v>660</v>
      </c>
      <c r="C133" s="10" t="s">
        <v>661</v>
      </c>
      <c r="D133" s="74"/>
      <c r="E133" s="146"/>
      <c r="F133" s="74"/>
      <c r="G133" s="74"/>
      <c r="H133" s="74"/>
      <c r="I133" s="74"/>
      <c r="J133" s="74"/>
    </row>
    <row r="134" spans="1:10" ht="17.25" customHeight="1" x14ac:dyDescent="0.25">
      <c r="A134" s="114">
        <v>1020</v>
      </c>
      <c r="B134" s="75"/>
      <c r="C134" s="80" t="s">
        <v>767</v>
      </c>
      <c r="D134" s="24"/>
      <c r="E134" s="147">
        <v>0.2</v>
      </c>
      <c r="F134" s="25">
        <f t="shared" ref="F134:F139" si="42">D134*E134</f>
        <v>0</v>
      </c>
      <c r="G134" s="24"/>
      <c r="H134" s="25">
        <f t="shared" ref="H134:H139" si="43">F134-G134</f>
        <v>0</v>
      </c>
      <c r="I134" s="131">
        <v>0</v>
      </c>
      <c r="J134" s="25">
        <f t="shared" ref="J134:J139" si="44">H134*I134</f>
        <v>0</v>
      </c>
    </row>
    <row r="135" spans="1:10" ht="17.25" customHeight="1" x14ac:dyDescent="0.25">
      <c r="A135" s="114">
        <v>1030</v>
      </c>
      <c r="B135" s="75"/>
      <c r="C135" s="80" t="s">
        <v>768</v>
      </c>
      <c r="D135" s="24"/>
      <c r="E135" s="147">
        <v>0.2</v>
      </c>
      <c r="F135" s="25">
        <f t="shared" si="42"/>
        <v>0</v>
      </c>
      <c r="G135" s="24"/>
      <c r="H135" s="25">
        <f t="shared" si="43"/>
        <v>0</v>
      </c>
      <c r="I135" s="131">
        <v>0.2</v>
      </c>
      <c r="J135" s="25">
        <f t="shared" si="44"/>
        <v>0</v>
      </c>
    </row>
    <row r="136" spans="1:10" ht="17.25" customHeight="1" x14ac:dyDescent="0.25">
      <c r="A136" s="114">
        <v>1040</v>
      </c>
      <c r="B136" s="75"/>
      <c r="C136" s="80" t="s">
        <v>769</v>
      </c>
      <c r="D136" s="24"/>
      <c r="E136" s="147">
        <v>0.2</v>
      </c>
      <c r="F136" s="25">
        <f t="shared" si="42"/>
        <v>0</v>
      </c>
      <c r="G136" s="24"/>
      <c r="H136" s="25">
        <f t="shared" si="43"/>
        <v>0</v>
      </c>
      <c r="I136" s="131">
        <v>0.5</v>
      </c>
      <c r="J136" s="25">
        <f t="shared" si="44"/>
        <v>0</v>
      </c>
    </row>
    <row r="137" spans="1:10" ht="17.25" customHeight="1" x14ac:dyDescent="0.25">
      <c r="A137" s="114">
        <v>1050</v>
      </c>
      <c r="B137" s="75"/>
      <c r="C137" s="80" t="s">
        <v>770</v>
      </c>
      <c r="D137" s="24"/>
      <c r="E137" s="147">
        <v>0.2</v>
      </c>
      <c r="F137" s="25">
        <f t="shared" si="42"/>
        <v>0</v>
      </c>
      <c r="G137" s="24"/>
      <c r="H137" s="25">
        <f t="shared" si="43"/>
        <v>0</v>
      </c>
      <c r="I137" s="131">
        <v>1</v>
      </c>
      <c r="J137" s="25">
        <f t="shared" si="44"/>
        <v>0</v>
      </c>
    </row>
    <row r="138" spans="1:10" ht="17.25" customHeight="1" x14ac:dyDescent="0.25">
      <c r="A138" s="114">
        <v>1060</v>
      </c>
      <c r="B138" s="75"/>
      <c r="C138" s="80" t="s">
        <v>771</v>
      </c>
      <c r="D138" s="24"/>
      <c r="E138" s="147">
        <v>0.2</v>
      </c>
      <c r="F138" s="25">
        <f t="shared" si="42"/>
        <v>0</v>
      </c>
      <c r="G138" s="24"/>
      <c r="H138" s="25">
        <f t="shared" si="43"/>
        <v>0</v>
      </c>
      <c r="I138" s="131">
        <v>1.5</v>
      </c>
      <c r="J138" s="25">
        <f t="shared" si="44"/>
        <v>0</v>
      </c>
    </row>
    <row r="139" spans="1:10" ht="17.25" customHeight="1" x14ac:dyDescent="0.25">
      <c r="A139" s="114">
        <v>1070</v>
      </c>
      <c r="B139" s="75"/>
      <c r="C139" s="80" t="s">
        <v>772</v>
      </c>
      <c r="D139" s="24"/>
      <c r="E139" s="147">
        <v>0.2</v>
      </c>
      <c r="F139" s="25">
        <f t="shared" si="42"/>
        <v>0</v>
      </c>
      <c r="G139" s="24"/>
      <c r="H139" s="25">
        <f t="shared" si="43"/>
        <v>0</v>
      </c>
      <c r="I139" s="131">
        <v>1</v>
      </c>
      <c r="J139" s="25">
        <f t="shared" si="44"/>
        <v>0</v>
      </c>
    </row>
    <row r="140" spans="1:10" ht="17.25" customHeight="1" x14ac:dyDescent="0.25">
      <c r="A140" s="114">
        <v>1080</v>
      </c>
      <c r="B140" s="75"/>
      <c r="C140" s="10" t="s">
        <v>862</v>
      </c>
      <c r="D140" s="25">
        <f>SUM(D134:D139)</f>
        <v>0</v>
      </c>
      <c r="E140" s="137"/>
      <c r="F140" s="25">
        <f>SUM(F134:F139)</f>
        <v>0</v>
      </c>
      <c r="G140" s="25">
        <f>SUM(G134:G139)</f>
        <v>0</v>
      </c>
      <c r="H140" s="25">
        <f>SUM(H134:H139)</f>
        <v>0</v>
      </c>
      <c r="I140" s="137"/>
      <c r="J140" s="25">
        <f>SUM(J134:J139)</f>
        <v>0</v>
      </c>
    </row>
    <row r="141" spans="1:10" ht="22.5" customHeight="1" x14ac:dyDescent="0.25">
      <c r="A141" s="114">
        <v>1090</v>
      </c>
      <c r="B141" s="75" t="s">
        <v>662</v>
      </c>
      <c r="C141" s="77" t="s">
        <v>863</v>
      </c>
      <c r="D141" s="25">
        <f>'Class 8 Cont.Liab.'!H33</f>
        <v>0</v>
      </c>
      <c r="E141" s="147">
        <v>0</v>
      </c>
      <c r="F141" s="25">
        <f>D141*E141</f>
        <v>0</v>
      </c>
      <c r="G141" s="24"/>
      <c r="H141" s="25">
        <f>F141-G141</f>
        <v>0</v>
      </c>
      <c r="I141" s="131">
        <v>1</v>
      </c>
      <c r="J141" s="25">
        <f>H141*I141</f>
        <v>0</v>
      </c>
    </row>
    <row r="142" spans="1:10" ht="27" customHeight="1" x14ac:dyDescent="0.25">
      <c r="A142" s="114">
        <v>1100</v>
      </c>
      <c r="B142" s="75" t="s">
        <v>664</v>
      </c>
      <c r="C142" s="77" t="s">
        <v>864</v>
      </c>
      <c r="D142" s="25">
        <f>'Class 8 Cont.Liab.'!H34</f>
        <v>0</v>
      </c>
      <c r="E142" s="147">
        <v>0</v>
      </c>
      <c r="F142" s="25">
        <f>D142*E142</f>
        <v>0</v>
      </c>
      <c r="G142" s="24"/>
      <c r="H142" s="25">
        <f>F142-G142</f>
        <v>0</v>
      </c>
      <c r="I142" s="131">
        <v>1</v>
      </c>
      <c r="J142" s="25">
        <f>H142*I142</f>
        <v>0</v>
      </c>
    </row>
    <row r="143" spans="1:10" ht="18.75" customHeight="1" x14ac:dyDescent="0.25">
      <c r="A143" s="107"/>
      <c r="B143" s="80" t="s">
        <v>666</v>
      </c>
      <c r="C143" s="77" t="s">
        <v>667</v>
      </c>
      <c r="D143" s="74"/>
      <c r="E143" s="146"/>
      <c r="F143" s="74"/>
      <c r="G143" s="74"/>
      <c r="H143" s="74"/>
      <c r="I143" s="74"/>
      <c r="J143" s="74"/>
    </row>
    <row r="144" spans="1:10" ht="17.25" customHeight="1" x14ac:dyDescent="0.25">
      <c r="A144" s="114">
        <v>1110</v>
      </c>
      <c r="B144" s="80"/>
      <c r="C144" s="80" t="s">
        <v>767</v>
      </c>
      <c r="D144" s="24"/>
      <c r="E144" s="147">
        <v>1</v>
      </c>
      <c r="F144" s="25">
        <f t="shared" ref="F144:F149" si="45">D144*E144</f>
        <v>0</v>
      </c>
      <c r="G144" s="24"/>
      <c r="H144" s="25">
        <f t="shared" ref="H144:H149" si="46">F144-G144</f>
        <v>0</v>
      </c>
      <c r="I144" s="131">
        <v>0</v>
      </c>
      <c r="J144" s="25">
        <f t="shared" ref="J144:J149" si="47">H144*I144</f>
        <v>0</v>
      </c>
    </row>
    <row r="145" spans="1:10" ht="17.25" customHeight="1" x14ac:dyDescent="0.25">
      <c r="A145" s="114">
        <v>1120</v>
      </c>
      <c r="B145" s="80"/>
      <c r="C145" s="80" t="s">
        <v>768</v>
      </c>
      <c r="D145" s="24"/>
      <c r="E145" s="147">
        <v>1</v>
      </c>
      <c r="F145" s="25">
        <f t="shared" si="45"/>
        <v>0</v>
      </c>
      <c r="G145" s="24"/>
      <c r="H145" s="25">
        <f t="shared" si="46"/>
        <v>0</v>
      </c>
      <c r="I145" s="131">
        <v>0.2</v>
      </c>
      <c r="J145" s="25">
        <f t="shared" si="47"/>
        <v>0</v>
      </c>
    </row>
    <row r="146" spans="1:10" ht="17.25" customHeight="1" x14ac:dyDescent="0.25">
      <c r="A146" s="114">
        <v>1130</v>
      </c>
      <c r="B146" s="80"/>
      <c r="C146" s="80" t="s">
        <v>769</v>
      </c>
      <c r="D146" s="24"/>
      <c r="E146" s="147">
        <v>1</v>
      </c>
      <c r="F146" s="25">
        <f t="shared" si="45"/>
        <v>0</v>
      </c>
      <c r="G146" s="24"/>
      <c r="H146" s="25">
        <f t="shared" si="46"/>
        <v>0</v>
      </c>
      <c r="I146" s="131">
        <v>0.5</v>
      </c>
      <c r="J146" s="25">
        <f t="shared" si="47"/>
        <v>0</v>
      </c>
    </row>
    <row r="147" spans="1:10" ht="17.25" customHeight="1" x14ac:dyDescent="0.25">
      <c r="A147" s="114">
        <v>1140</v>
      </c>
      <c r="B147" s="80"/>
      <c r="C147" s="80" t="s">
        <v>770</v>
      </c>
      <c r="D147" s="24"/>
      <c r="E147" s="147">
        <v>1</v>
      </c>
      <c r="F147" s="25">
        <f t="shared" si="45"/>
        <v>0</v>
      </c>
      <c r="G147" s="24"/>
      <c r="H147" s="25">
        <f t="shared" si="46"/>
        <v>0</v>
      </c>
      <c r="I147" s="131">
        <v>1</v>
      </c>
      <c r="J147" s="25">
        <f t="shared" si="47"/>
        <v>0</v>
      </c>
    </row>
    <row r="148" spans="1:10" ht="17.25" customHeight="1" x14ac:dyDescent="0.25">
      <c r="A148" s="114">
        <v>1150</v>
      </c>
      <c r="B148" s="80"/>
      <c r="C148" s="80" t="s">
        <v>771</v>
      </c>
      <c r="D148" s="24"/>
      <c r="E148" s="147">
        <v>1</v>
      </c>
      <c r="F148" s="25">
        <f t="shared" si="45"/>
        <v>0</v>
      </c>
      <c r="G148" s="24"/>
      <c r="H148" s="25">
        <f t="shared" si="46"/>
        <v>0</v>
      </c>
      <c r="I148" s="131">
        <v>1.5</v>
      </c>
      <c r="J148" s="25">
        <f t="shared" si="47"/>
        <v>0</v>
      </c>
    </row>
    <row r="149" spans="1:10" ht="17.25" customHeight="1" x14ac:dyDescent="0.25">
      <c r="A149" s="114">
        <v>1160</v>
      </c>
      <c r="B149" s="80"/>
      <c r="C149" s="80" t="s">
        <v>772</v>
      </c>
      <c r="D149" s="24"/>
      <c r="E149" s="147">
        <v>1</v>
      </c>
      <c r="F149" s="25">
        <f t="shared" si="45"/>
        <v>0</v>
      </c>
      <c r="G149" s="24"/>
      <c r="H149" s="25">
        <f t="shared" si="46"/>
        <v>0</v>
      </c>
      <c r="I149" s="131">
        <v>1</v>
      </c>
      <c r="J149" s="25">
        <f t="shared" si="47"/>
        <v>0</v>
      </c>
    </row>
    <row r="150" spans="1:10" ht="17.25" customHeight="1" x14ac:dyDescent="0.25">
      <c r="A150" s="114">
        <v>1170</v>
      </c>
      <c r="B150" s="80"/>
      <c r="C150" s="150" t="s">
        <v>865</v>
      </c>
      <c r="D150" s="25">
        <f>SUM(D144:D149)</f>
        <v>0</v>
      </c>
      <c r="E150" s="137"/>
      <c r="F150" s="25">
        <f>SUM(F144:F149)</f>
        <v>0</v>
      </c>
      <c r="G150" s="25">
        <f>SUM(G144:G149)</f>
        <v>0</v>
      </c>
      <c r="H150" s="25">
        <f>SUM(H144:H149)</f>
        <v>0</v>
      </c>
      <c r="I150" s="137"/>
      <c r="J150" s="25">
        <f>SUM(J144:J149)</f>
        <v>0</v>
      </c>
    </row>
    <row r="151" spans="1:10" ht="24" customHeight="1" x14ac:dyDescent="0.25">
      <c r="A151" s="114">
        <v>1180</v>
      </c>
      <c r="B151" s="73" t="s">
        <v>650</v>
      </c>
      <c r="C151" s="112" t="s">
        <v>866</v>
      </c>
      <c r="D151" s="146"/>
      <c r="E151" s="146"/>
      <c r="F151" s="74"/>
      <c r="G151" s="74"/>
      <c r="H151" s="74"/>
      <c r="I151" s="74"/>
      <c r="J151" s="25">
        <f>J106+J114+J124+J132+J140+J141+J142+J150</f>
        <v>0</v>
      </c>
    </row>
    <row r="152" spans="1:10" ht="17.25" customHeight="1" x14ac:dyDescent="0.25">
      <c r="A152" s="114">
        <v>1190</v>
      </c>
      <c r="B152" s="148" t="s">
        <v>669</v>
      </c>
      <c r="C152" s="83" t="s">
        <v>867</v>
      </c>
      <c r="D152" s="25">
        <f>'Class 8 Cont.Liab.'!H37</f>
        <v>0</v>
      </c>
      <c r="E152" s="147">
        <v>1</v>
      </c>
      <c r="F152" s="25">
        <f>D152*E152</f>
        <v>0</v>
      </c>
      <c r="G152" s="24"/>
      <c r="H152" s="25">
        <f>F152-G152</f>
        <v>0</v>
      </c>
      <c r="I152" s="131">
        <v>1</v>
      </c>
      <c r="J152" s="25">
        <f>H152*I152</f>
        <v>0</v>
      </c>
    </row>
    <row r="153" spans="1:10" ht="17.25" customHeight="1" x14ac:dyDescent="0.25">
      <c r="A153" s="107"/>
      <c r="B153" s="148" t="s">
        <v>671</v>
      </c>
      <c r="C153" s="9" t="s">
        <v>868</v>
      </c>
      <c r="D153" s="137"/>
      <c r="E153" s="137"/>
      <c r="F153" s="137"/>
      <c r="G153" s="137"/>
      <c r="H153" s="137"/>
      <c r="I153" s="137"/>
      <c r="J153" s="137"/>
    </row>
    <row r="154" spans="1:10" ht="17.25" customHeight="1" x14ac:dyDescent="0.3">
      <c r="A154" s="151">
        <v>1200</v>
      </c>
      <c r="B154" s="152"/>
      <c r="C154" s="80" t="s">
        <v>767</v>
      </c>
      <c r="D154" s="24"/>
      <c r="E154" s="147">
        <v>0.5</v>
      </c>
      <c r="F154" s="25">
        <f t="shared" ref="F154:F159" si="48">D154*E154</f>
        <v>0</v>
      </c>
      <c r="G154" s="24"/>
      <c r="H154" s="25">
        <f t="shared" ref="H154:H159" si="49">F154-G154</f>
        <v>0</v>
      </c>
      <c r="I154" s="131">
        <v>0</v>
      </c>
      <c r="J154" s="25">
        <f t="shared" ref="J154:J159" si="50">H154*I154</f>
        <v>0</v>
      </c>
    </row>
    <row r="155" spans="1:10" ht="17.25" customHeight="1" x14ac:dyDescent="0.3">
      <c r="A155" s="151">
        <v>1210</v>
      </c>
      <c r="B155" s="152"/>
      <c r="C155" s="80" t="s">
        <v>768</v>
      </c>
      <c r="D155" s="24"/>
      <c r="E155" s="147">
        <v>0.5</v>
      </c>
      <c r="F155" s="25">
        <f t="shared" si="48"/>
        <v>0</v>
      </c>
      <c r="G155" s="24"/>
      <c r="H155" s="25">
        <f t="shared" si="49"/>
        <v>0</v>
      </c>
      <c r="I155" s="131">
        <v>0.2</v>
      </c>
      <c r="J155" s="25">
        <f t="shared" si="50"/>
        <v>0</v>
      </c>
    </row>
    <row r="156" spans="1:10" ht="17.25" customHeight="1" x14ac:dyDescent="0.3">
      <c r="A156" s="151">
        <v>1220</v>
      </c>
      <c r="B156" s="152"/>
      <c r="C156" s="80" t="s">
        <v>769</v>
      </c>
      <c r="D156" s="24"/>
      <c r="E156" s="147">
        <v>0.5</v>
      </c>
      <c r="F156" s="25">
        <f t="shared" si="48"/>
        <v>0</v>
      </c>
      <c r="G156" s="24"/>
      <c r="H156" s="25">
        <f t="shared" si="49"/>
        <v>0</v>
      </c>
      <c r="I156" s="131">
        <v>0.5</v>
      </c>
      <c r="J156" s="25">
        <f t="shared" si="50"/>
        <v>0</v>
      </c>
    </row>
    <row r="157" spans="1:10" ht="17.25" customHeight="1" x14ac:dyDescent="0.3">
      <c r="A157" s="151">
        <v>1230</v>
      </c>
      <c r="B157" s="152"/>
      <c r="C157" s="80" t="s">
        <v>770</v>
      </c>
      <c r="D157" s="24"/>
      <c r="E157" s="147">
        <v>0.5</v>
      </c>
      <c r="F157" s="25">
        <f t="shared" si="48"/>
        <v>0</v>
      </c>
      <c r="G157" s="24"/>
      <c r="H157" s="25">
        <f t="shared" si="49"/>
        <v>0</v>
      </c>
      <c r="I157" s="131">
        <v>1</v>
      </c>
      <c r="J157" s="25">
        <f t="shared" si="50"/>
        <v>0</v>
      </c>
    </row>
    <row r="158" spans="1:10" ht="17.25" customHeight="1" x14ac:dyDescent="0.3">
      <c r="A158" s="151">
        <v>1240</v>
      </c>
      <c r="B158" s="152"/>
      <c r="C158" s="80" t="s">
        <v>771</v>
      </c>
      <c r="D158" s="24"/>
      <c r="E158" s="147">
        <v>0.5</v>
      </c>
      <c r="F158" s="25">
        <f t="shared" si="48"/>
        <v>0</v>
      </c>
      <c r="G158" s="24"/>
      <c r="H158" s="25">
        <f t="shared" si="49"/>
        <v>0</v>
      </c>
      <c r="I158" s="131">
        <v>1.5</v>
      </c>
      <c r="J158" s="25">
        <f t="shared" si="50"/>
        <v>0</v>
      </c>
    </row>
    <row r="159" spans="1:10" ht="17.25" customHeight="1" x14ac:dyDescent="0.3">
      <c r="A159" s="151">
        <v>1250</v>
      </c>
      <c r="B159" s="152"/>
      <c r="C159" s="80" t="s">
        <v>772</v>
      </c>
      <c r="D159" s="24"/>
      <c r="E159" s="147">
        <v>0.5</v>
      </c>
      <c r="F159" s="25">
        <f t="shared" si="48"/>
        <v>0</v>
      </c>
      <c r="G159" s="24"/>
      <c r="H159" s="25">
        <f t="shared" si="49"/>
        <v>0</v>
      </c>
      <c r="I159" s="131">
        <v>1</v>
      </c>
      <c r="J159" s="25">
        <f t="shared" si="50"/>
        <v>0</v>
      </c>
    </row>
    <row r="160" spans="1:10" ht="17.25" customHeight="1" x14ac:dyDescent="0.3">
      <c r="A160" s="151">
        <v>1260</v>
      </c>
      <c r="B160" s="152"/>
      <c r="C160" s="153" t="s">
        <v>869</v>
      </c>
      <c r="D160" s="25">
        <f>SUM(D154:D159)</f>
        <v>0</v>
      </c>
      <c r="E160" s="123"/>
      <c r="F160" s="25">
        <f>SUM(F154:F159)</f>
        <v>0</v>
      </c>
      <c r="G160" s="25">
        <f>SUM(G154:G159)</f>
        <v>0</v>
      </c>
      <c r="H160" s="25">
        <f>SUM(H154:H159)</f>
        <v>0</v>
      </c>
      <c r="I160" s="123"/>
      <c r="J160" s="25">
        <f>SUM(J154:J159)</f>
        <v>0</v>
      </c>
    </row>
    <row r="161" spans="1:10" ht="17.25" customHeight="1" x14ac:dyDescent="0.25">
      <c r="A161" s="114">
        <v>1270</v>
      </c>
      <c r="B161" s="73" t="s">
        <v>673</v>
      </c>
      <c r="C161" s="83" t="s">
        <v>516</v>
      </c>
      <c r="D161" s="25">
        <f>'Class 8 Cont.Liab.'!H39</f>
        <v>0</v>
      </c>
      <c r="E161" s="147">
        <v>1</v>
      </c>
      <c r="F161" s="25">
        <f>D161*E161</f>
        <v>0</v>
      </c>
      <c r="G161" s="24"/>
      <c r="H161" s="25">
        <f>F161-G161</f>
        <v>0</v>
      </c>
      <c r="I161" s="131">
        <v>1</v>
      </c>
      <c r="J161" s="25">
        <f>H161*I161</f>
        <v>0</v>
      </c>
    </row>
    <row r="162" spans="1:10" ht="34.5" customHeight="1" x14ac:dyDescent="0.25">
      <c r="A162" s="154">
        <v>1280</v>
      </c>
      <c r="B162" s="83" t="s">
        <v>613</v>
      </c>
      <c r="C162" s="112" t="s">
        <v>870</v>
      </c>
      <c r="D162" s="146"/>
      <c r="E162" s="146"/>
      <c r="F162" s="74"/>
      <c r="G162" s="155"/>
      <c r="H162" s="74"/>
      <c r="I162" s="74"/>
      <c r="J162" s="28">
        <f>J45+J63+J89+J97+J151+J152+J160+J161</f>
        <v>0</v>
      </c>
    </row>
  </sheetData>
  <mergeCells count="9">
    <mergeCell ref="G7:J7"/>
    <mergeCell ref="G8:J8"/>
    <mergeCell ref="A10:A11"/>
    <mergeCell ref="B10:B11"/>
    <mergeCell ref="C10:C11"/>
    <mergeCell ref="G9:J9"/>
    <mergeCell ref="D7:F7"/>
    <mergeCell ref="D8:F8"/>
    <mergeCell ref="D9:F9"/>
  </mergeCells>
  <pageMargins left="0.3125" right="0.23958333333333334" top="0.33333333333333331" bottom="0.26041666666666669" header="0.29166666666666669" footer="0.29166666666666669"/>
  <pageSetup orientation="landscape" useFirstPageNumber="1"/>
  <headerFooter>
    <oddHeader>&amp;L&amp;"Aptos"&amp;10&amp;K7FAA39 | DNB PUBLIC |&amp;1#_x000D_</oddHeader>
  </headerFooter>
  <rowBreaks count="1" manualBreakCount="1">
    <brk id="97"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ADD8E6"/>
  </sheetPr>
  <dimension ref="A1:L114"/>
  <sheetViews>
    <sheetView workbookViewId="0">
      <selection activeCell="D73" sqref="D73"/>
    </sheetView>
  </sheetViews>
  <sheetFormatPr defaultColWidth="9.08984375" defaultRowHeight="12.75" customHeight="1" x14ac:dyDescent="0.25"/>
  <cols>
    <col min="1" max="1" width="5.54296875" style="54" customWidth="1"/>
    <col min="2" max="2" width="7.81640625" style="54" customWidth="1"/>
    <col min="3" max="3" width="48.54296875" style="54" customWidth="1"/>
    <col min="4" max="4" width="10.26953125" style="54" customWidth="1"/>
    <col min="5" max="5" width="10.453125" style="54" customWidth="1"/>
    <col min="6" max="6" width="11.7265625" style="54" customWidth="1"/>
    <col min="7" max="7" width="11" style="54" customWidth="1"/>
    <col min="8" max="8" width="12.7265625" style="54" customWidth="1"/>
    <col min="9" max="10" width="11.453125" style="54" customWidth="1"/>
    <col min="11" max="11" width="8.54296875" style="54" customWidth="1"/>
    <col min="12" max="12" width="12.7265625" style="54" customWidth="1"/>
    <col min="13" max="13" width="9.08984375" style="1" customWidth="1"/>
    <col min="14" max="16384" width="9.08984375" style="1"/>
  </cols>
  <sheetData>
    <row r="1" spans="1:12" ht="15.75" customHeight="1" x14ac:dyDescent="0.35">
      <c r="A1" s="5" t="s">
        <v>421</v>
      </c>
      <c r="L1" s="84" t="s">
        <v>871</v>
      </c>
    </row>
    <row r="2" spans="1:12" ht="15.75" customHeight="1" x14ac:dyDescent="0.35">
      <c r="A2" s="5"/>
      <c r="C2" s="3"/>
    </row>
    <row r="3" spans="1:12" ht="15.75" customHeight="1" x14ac:dyDescent="0.35">
      <c r="A3" s="5" t="s">
        <v>1</v>
      </c>
      <c r="C3" s="3"/>
      <c r="D3" s="3"/>
      <c r="L3" s="4" t="s">
        <v>748</v>
      </c>
    </row>
    <row r="4" spans="1:12" ht="15.75" customHeight="1" x14ac:dyDescent="0.35">
      <c r="B4" s="67"/>
      <c r="C4" s="67"/>
      <c r="D4" s="3"/>
      <c r="L4" s="4" t="s">
        <v>872</v>
      </c>
    </row>
    <row r="5" spans="1:12" ht="15.75" customHeight="1" x14ac:dyDescent="0.35">
      <c r="A5" s="5" t="s">
        <v>3</v>
      </c>
      <c r="B5" s="67"/>
      <c r="C5" s="67"/>
      <c r="D5" s="3"/>
      <c r="L5" s="7" t="s">
        <v>2</v>
      </c>
    </row>
    <row r="6" spans="1:12" ht="15.75" customHeight="1" x14ac:dyDescent="0.3">
      <c r="A6" s="8"/>
      <c r="B6" s="3"/>
      <c r="D6" s="3"/>
      <c r="L6" s="7" t="s">
        <v>4</v>
      </c>
    </row>
    <row r="7" spans="1:12" ht="18.75" customHeight="1" x14ac:dyDescent="0.25">
      <c r="B7" s="3"/>
      <c r="C7" s="67"/>
      <c r="D7" s="560" t="s">
        <v>5</v>
      </c>
      <c r="E7" s="590"/>
      <c r="F7" s="602"/>
      <c r="G7" s="554"/>
      <c r="H7" s="595"/>
      <c r="I7" s="579"/>
      <c r="J7" s="596"/>
      <c r="K7" s="596"/>
      <c r="L7" s="597"/>
    </row>
    <row r="8" spans="1:12" ht="18.75" customHeight="1" x14ac:dyDescent="0.25">
      <c r="B8" s="3"/>
      <c r="C8" s="3"/>
      <c r="D8" s="560" t="s">
        <v>6</v>
      </c>
      <c r="E8" s="592"/>
      <c r="F8" s="603"/>
      <c r="G8" s="554"/>
      <c r="H8" s="595" t="str">
        <f>""</f>
        <v/>
      </c>
      <c r="I8" s="579"/>
      <c r="J8" s="596"/>
      <c r="K8" s="596"/>
      <c r="L8" s="597"/>
    </row>
    <row r="9" spans="1:12" ht="18.75" customHeight="1" x14ac:dyDescent="0.25">
      <c r="D9" s="560" t="s">
        <v>8</v>
      </c>
      <c r="E9" s="592"/>
      <c r="F9" s="604"/>
      <c r="G9" s="554"/>
      <c r="H9" s="595"/>
      <c r="I9" s="605"/>
      <c r="J9" s="606"/>
      <c r="K9" s="607"/>
      <c r="L9" s="608"/>
    </row>
    <row r="10" spans="1:12" ht="12.75" customHeight="1" x14ac:dyDescent="0.3">
      <c r="A10" s="582" t="s">
        <v>678</v>
      </c>
      <c r="B10" s="600" t="s">
        <v>873</v>
      </c>
      <c r="C10" s="599" t="s">
        <v>874</v>
      </c>
      <c r="D10" s="143">
        <v>1</v>
      </c>
      <c r="E10" s="143">
        <v>2</v>
      </c>
      <c r="F10" s="143">
        <v>3</v>
      </c>
      <c r="G10" s="143">
        <v>4</v>
      </c>
      <c r="H10" s="143">
        <v>5</v>
      </c>
      <c r="I10" s="143">
        <v>6</v>
      </c>
      <c r="J10" s="143">
        <v>7</v>
      </c>
      <c r="K10" s="143">
        <v>8</v>
      </c>
      <c r="L10" s="143">
        <v>9</v>
      </c>
    </row>
    <row r="11" spans="1:12" ht="71.25" customHeight="1" x14ac:dyDescent="0.25">
      <c r="A11" s="598" t="s">
        <v>678</v>
      </c>
      <c r="B11" s="601" t="s">
        <v>875</v>
      </c>
      <c r="C11" s="585" t="s">
        <v>874</v>
      </c>
      <c r="D11" s="156" t="s">
        <v>876</v>
      </c>
      <c r="E11" s="156" t="s">
        <v>832</v>
      </c>
      <c r="F11" s="156" t="s">
        <v>877</v>
      </c>
      <c r="G11" s="156" t="s">
        <v>878</v>
      </c>
      <c r="H11" s="156" t="s">
        <v>879</v>
      </c>
      <c r="I11" s="156" t="s">
        <v>880</v>
      </c>
      <c r="J11" s="156" t="s">
        <v>881</v>
      </c>
      <c r="K11" s="157" t="s">
        <v>882</v>
      </c>
      <c r="L11" s="158" t="s">
        <v>883</v>
      </c>
    </row>
    <row r="12" spans="1:12" ht="17.25" customHeight="1" x14ac:dyDescent="0.3">
      <c r="A12" s="145"/>
      <c r="B12" s="73" t="s">
        <v>101</v>
      </c>
      <c r="C12" s="83" t="s">
        <v>884</v>
      </c>
      <c r="D12" s="123"/>
      <c r="E12" s="123"/>
      <c r="F12" s="123"/>
      <c r="G12" s="123"/>
      <c r="H12" s="123"/>
      <c r="I12" s="123"/>
      <c r="J12" s="123"/>
      <c r="K12" s="123"/>
      <c r="L12" s="123"/>
    </row>
    <row r="13" spans="1:12" ht="17.25" customHeight="1" x14ac:dyDescent="0.25">
      <c r="A13" s="159">
        <v>10</v>
      </c>
      <c r="B13" s="75"/>
      <c r="C13" s="10" t="s">
        <v>885</v>
      </c>
      <c r="D13" s="24"/>
      <c r="E13" s="160">
        <v>0</v>
      </c>
      <c r="F13" s="130">
        <f t="shared" ref="F13:F30" si="0">D13*E13</f>
        <v>0</v>
      </c>
      <c r="G13" s="24"/>
      <c r="H13" s="130">
        <f t="shared" ref="H13:H30" si="1">F13+G13</f>
        <v>0</v>
      </c>
      <c r="I13" s="24"/>
      <c r="J13" s="130">
        <f t="shared" ref="J13:J30" si="2">H13-I13</f>
        <v>0</v>
      </c>
      <c r="K13" s="131">
        <v>0</v>
      </c>
      <c r="L13" s="130">
        <f t="shared" ref="L13:L30" si="3">J13*K13</f>
        <v>0</v>
      </c>
    </row>
    <row r="14" spans="1:12" ht="17.25" customHeight="1" x14ac:dyDescent="0.25">
      <c r="A14" s="161">
        <v>20</v>
      </c>
      <c r="B14" s="75"/>
      <c r="C14" s="70"/>
      <c r="D14" s="24"/>
      <c r="E14" s="160">
        <v>0</v>
      </c>
      <c r="F14" s="130">
        <f t="shared" si="0"/>
        <v>0</v>
      </c>
      <c r="G14" s="24"/>
      <c r="H14" s="130">
        <f t="shared" si="1"/>
        <v>0</v>
      </c>
      <c r="I14" s="24"/>
      <c r="J14" s="130">
        <f t="shared" si="2"/>
        <v>0</v>
      </c>
      <c r="K14" s="131">
        <v>0.2</v>
      </c>
      <c r="L14" s="130">
        <f t="shared" si="3"/>
        <v>0</v>
      </c>
    </row>
    <row r="15" spans="1:12" ht="17.25" customHeight="1" x14ac:dyDescent="0.25">
      <c r="A15" s="161">
        <v>30</v>
      </c>
      <c r="B15" s="75"/>
      <c r="C15" s="70"/>
      <c r="D15" s="24"/>
      <c r="E15" s="160">
        <v>0</v>
      </c>
      <c r="F15" s="130">
        <f t="shared" si="0"/>
        <v>0</v>
      </c>
      <c r="G15" s="24"/>
      <c r="H15" s="130">
        <f t="shared" si="1"/>
        <v>0</v>
      </c>
      <c r="I15" s="24"/>
      <c r="J15" s="130">
        <f t="shared" si="2"/>
        <v>0</v>
      </c>
      <c r="K15" s="131">
        <v>0.5</v>
      </c>
      <c r="L15" s="130">
        <f t="shared" si="3"/>
        <v>0</v>
      </c>
    </row>
    <row r="16" spans="1:12" ht="17.25" customHeight="1" x14ac:dyDescent="0.25">
      <c r="A16" s="161">
        <v>40</v>
      </c>
      <c r="B16" s="75"/>
      <c r="C16" s="70"/>
      <c r="D16" s="24"/>
      <c r="E16" s="160">
        <v>0</v>
      </c>
      <c r="F16" s="130">
        <f t="shared" si="0"/>
        <v>0</v>
      </c>
      <c r="G16" s="24"/>
      <c r="H16" s="130">
        <f t="shared" si="1"/>
        <v>0</v>
      </c>
      <c r="I16" s="24"/>
      <c r="J16" s="130">
        <f t="shared" si="2"/>
        <v>0</v>
      </c>
      <c r="K16" s="131">
        <v>1</v>
      </c>
      <c r="L16" s="130">
        <f t="shared" si="3"/>
        <v>0</v>
      </c>
    </row>
    <row r="17" spans="1:12" ht="17.25" customHeight="1" x14ac:dyDescent="0.25">
      <c r="A17" s="161">
        <v>50</v>
      </c>
      <c r="B17" s="75"/>
      <c r="C17" s="70"/>
      <c r="D17" s="24"/>
      <c r="E17" s="160">
        <v>0</v>
      </c>
      <c r="F17" s="130">
        <f t="shared" si="0"/>
        <v>0</v>
      </c>
      <c r="G17" s="24"/>
      <c r="H17" s="130">
        <f t="shared" si="1"/>
        <v>0</v>
      </c>
      <c r="I17" s="24"/>
      <c r="J17" s="130">
        <f t="shared" si="2"/>
        <v>0</v>
      </c>
      <c r="K17" s="131">
        <v>1.5</v>
      </c>
      <c r="L17" s="130">
        <f t="shared" si="3"/>
        <v>0</v>
      </c>
    </row>
    <row r="18" spans="1:12" ht="17.25" customHeight="1" x14ac:dyDescent="0.25">
      <c r="A18" s="161">
        <v>60</v>
      </c>
      <c r="B18" s="75"/>
      <c r="C18" s="70"/>
      <c r="D18" s="24"/>
      <c r="E18" s="160">
        <v>0</v>
      </c>
      <c r="F18" s="130">
        <f t="shared" si="0"/>
        <v>0</v>
      </c>
      <c r="G18" s="24"/>
      <c r="H18" s="130">
        <f t="shared" si="1"/>
        <v>0</v>
      </c>
      <c r="I18" s="24"/>
      <c r="J18" s="130">
        <f t="shared" si="2"/>
        <v>0</v>
      </c>
      <c r="K18" s="131">
        <v>1</v>
      </c>
      <c r="L18" s="130">
        <f t="shared" si="3"/>
        <v>0</v>
      </c>
    </row>
    <row r="19" spans="1:12" ht="17.25" customHeight="1" x14ac:dyDescent="0.25">
      <c r="A19" s="161">
        <v>70</v>
      </c>
      <c r="B19" s="75"/>
      <c r="C19" s="10" t="s">
        <v>886</v>
      </c>
      <c r="D19" s="24"/>
      <c r="E19" s="160">
        <v>5.0000000000000001E-3</v>
      </c>
      <c r="F19" s="130">
        <f t="shared" si="0"/>
        <v>0</v>
      </c>
      <c r="G19" s="24"/>
      <c r="H19" s="130">
        <f t="shared" si="1"/>
        <v>0</v>
      </c>
      <c r="I19" s="24"/>
      <c r="J19" s="130">
        <f t="shared" si="2"/>
        <v>0</v>
      </c>
      <c r="K19" s="131">
        <v>0</v>
      </c>
      <c r="L19" s="130">
        <f t="shared" si="3"/>
        <v>0</v>
      </c>
    </row>
    <row r="20" spans="1:12" ht="17.25" customHeight="1" x14ac:dyDescent="0.25">
      <c r="A20" s="161">
        <v>80</v>
      </c>
      <c r="B20" s="75"/>
      <c r="C20" s="10"/>
      <c r="D20" s="24"/>
      <c r="E20" s="160">
        <v>5.0000000000000001E-3</v>
      </c>
      <c r="F20" s="130">
        <f t="shared" si="0"/>
        <v>0</v>
      </c>
      <c r="G20" s="24"/>
      <c r="H20" s="130">
        <f t="shared" si="1"/>
        <v>0</v>
      </c>
      <c r="I20" s="24"/>
      <c r="J20" s="130">
        <f t="shared" si="2"/>
        <v>0</v>
      </c>
      <c r="K20" s="131">
        <v>0.2</v>
      </c>
      <c r="L20" s="130">
        <f t="shared" si="3"/>
        <v>0</v>
      </c>
    </row>
    <row r="21" spans="1:12" ht="17.25" customHeight="1" x14ac:dyDescent="0.25">
      <c r="A21" s="161">
        <v>90</v>
      </c>
      <c r="B21" s="75"/>
      <c r="C21" s="10"/>
      <c r="D21" s="24"/>
      <c r="E21" s="160">
        <v>5.0000000000000001E-3</v>
      </c>
      <c r="F21" s="130">
        <f t="shared" si="0"/>
        <v>0</v>
      </c>
      <c r="G21" s="24"/>
      <c r="H21" s="130">
        <f t="shared" si="1"/>
        <v>0</v>
      </c>
      <c r="I21" s="24"/>
      <c r="J21" s="130">
        <f t="shared" si="2"/>
        <v>0</v>
      </c>
      <c r="K21" s="131">
        <v>0.5</v>
      </c>
      <c r="L21" s="130">
        <f t="shared" si="3"/>
        <v>0</v>
      </c>
    </row>
    <row r="22" spans="1:12" ht="17.25" customHeight="1" x14ac:dyDescent="0.25">
      <c r="A22" s="161">
        <v>100</v>
      </c>
      <c r="B22" s="75"/>
      <c r="C22" s="10"/>
      <c r="D22" s="24"/>
      <c r="E22" s="160">
        <v>5.0000000000000001E-3</v>
      </c>
      <c r="F22" s="130">
        <f t="shared" si="0"/>
        <v>0</v>
      </c>
      <c r="G22" s="24"/>
      <c r="H22" s="130">
        <f t="shared" si="1"/>
        <v>0</v>
      </c>
      <c r="I22" s="24"/>
      <c r="J22" s="130">
        <f t="shared" si="2"/>
        <v>0</v>
      </c>
      <c r="K22" s="131">
        <v>1</v>
      </c>
      <c r="L22" s="130">
        <f t="shared" si="3"/>
        <v>0</v>
      </c>
    </row>
    <row r="23" spans="1:12" ht="17.25" customHeight="1" x14ac:dyDescent="0.25">
      <c r="A23" s="161">
        <v>110</v>
      </c>
      <c r="B23" s="75"/>
      <c r="C23" s="10"/>
      <c r="D23" s="24"/>
      <c r="E23" s="160">
        <v>5.0000000000000001E-3</v>
      </c>
      <c r="F23" s="130">
        <f t="shared" si="0"/>
        <v>0</v>
      </c>
      <c r="G23" s="24"/>
      <c r="H23" s="130">
        <f t="shared" si="1"/>
        <v>0</v>
      </c>
      <c r="I23" s="24"/>
      <c r="J23" s="130">
        <f t="shared" si="2"/>
        <v>0</v>
      </c>
      <c r="K23" s="131">
        <v>1.5</v>
      </c>
      <c r="L23" s="130">
        <f t="shared" si="3"/>
        <v>0</v>
      </c>
    </row>
    <row r="24" spans="1:12" ht="17.25" customHeight="1" x14ac:dyDescent="0.25">
      <c r="A24" s="161">
        <v>120</v>
      </c>
      <c r="B24" s="75"/>
      <c r="C24" s="10"/>
      <c r="D24" s="24"/>
      <c r="E24" s="160">
        <v>5.0000000000000001E-3</v>
      </c>
      <c r="F24" s="130">
        <f t="shared" si="0"/>
        <v>0</v>
      </c>
      <c r="G24" s="24"/>
      <c r="H24" s="130">
        <f t="shared" si="1"/>
        <v>0</v>
      </c>
      <c r="I24" s="24"/>
      <c r="J24" s="130">
        <f t="shared" si="2"/>
        <v>0</v>
      </c>
      <c r="K24" s="131">
        <v>1</v>
      </c>
      <c r="L24" s="130">
        <f t="shared" si="3"/>
        <v>0</v>
      </c>
    </row>
    <row r="25" spans="1:12" ht="17.25" customHeight="1" x14ac:dyDescent="0.25">
      <c r="A25" s="161">
        <v>130</v>
      </c>
      <c r="B25" s="75"/>
      <c r="C25" s="10" t="s">
        <v>887</v>
      </c>
      <c r="D25" s="24"/>
      <c r="E25" s="160">
        <v>1.4999999999999999E-2</v>
      </c>
      <c r="F25" s="130">
        <f t="shared" si="0"/>
        <v>0</v>
      </c>
      <c r="G25" s="24"/>
      <c r="H25" s="130">
        <f t="shared" si="1"/>
        <v>0</v>
      </c>
      <c r="I25" s="24"/>
      <c r="J25" s="130">
        <f t="shared" si="2"/>
        <v>0</v>
      </c>
      <c r="K25" s="131">
        <v>0</v>
      </c>
      <c r="L25" s="130">
        <f t="shared" si="3"/>
        <v>0</v>
      </c>
    </row>
    <row r="26" spans="1:12" ht="17.25" customHeight="1" x14ac:dyDescent="0.25">
      <c r="A26" s="161">
        <v>140</v>
      </c>
      <c r="B26" s="75"/>
      <c r="C26" s="10"/>
      <c r="D26" s="24"/>
      <c r="E26" s="160">
        <v>1.4999999999999999E-2</v>
      </c>
      <c r="F26" s="130">
        <f t="shared" si="0"/>
        <v>0</v>
      </c>
      <c r="G26" s="24"/>
      <c r="H26" s="130">
        <f t="shared" si="1"/>
        <v>0</v>
      </c>
      <c r="I26" s="24"/>
      <c r="J26" s="130">
        <f t="shared" si="2"/>
        <v>0</v>
      </c>
      <c r="K26" s="131">
        <v>0.2</v>
      </c>
      <c r="L26" s="130">
        <f t="shared" si="3"/>
        <v>0</v>
      </c>
    </row>
    <row r="27" spans="1:12" ht="17.25" customHeight="1" x14ac:dyDescent="0.25">
      <c r="A27" s="161">
        <v>150</v>
      </c>
      <c r="B27" s="75"/>
      <c r="C27" s="10"/>
      <c r="D27" s="24"/>
      <c r="E27" s="160">
        <v>1.4999999999999999E-2</v>
      </c>
      <c r="F27" s="130">
        <f t="shared" si="0"/>
        <v>0</v>
      </c>
      <c r="G27" s="24"/>
      <c r="H27" s="130">
        <f t="shared" si="1"/>
        <v>0</v>
      </c>
      <c r="I27" s="24"/>
      <c r="J27" s="130">
        <f t="shared" si="2"/>
        <v>0</v>
      </c>
      <c r="K27" s="131">
        <v>0.5</v>
      </c>
      <c r="L27" s="130">
        <f t="shared" si="3"/>
        <v>0</v>
      </c>
    </row>
    <row r="28" spans="1:12" ht="17.25" customHeight="1" x14ac:dyDescent="0.25">
      <c r="A28" s="161">
        <v>160</v>
      </c>
      <c r="B28" s="75"/>
      <c r="C28" s="10"/>
      <c r="D28" s="24"/>
      <c r="E28" s="160">
        <v>1.4999999999999999E-2</v>
      </c>
      <c r="F28" s="130">
        <f t="shared" si="0"/>
        <v>0</v>
      </c>
      <c r="G28" s="24"/>
      <c r="H28" s="130">
        <f t="shared" si="1"/>
        <v>0</v>
      </c>
      <c r="I28" s="24"/>
      <c r="J28" s="130">
        <f t="shared" si="2"/>
        <v>0</v>
      </c>
      <c r="K28" s="131">
        <v>1</v>
      </c>
      <c r="L28" s="130">
        <f t="shared" si="3"/>
        <v>0</v>
      </c>
    </row>
    <row r="29" spans="1:12" ht="17.25" customHeight="1" x14ac:dyDescent="0.25">
      <c r="A29" s="161">
        <v>170</v>
      </c>
      <c r="B29" s="75"/>
      <c r="C29" s="10"/>
      <c r="D29" s="24"/>
      <c r="E29" s="160">
        <v>1.4999999999999999E-2</v>
      </c>
      <c r="F29" s="130">
        <f t="shared" si="0"/>
        <v>0</v>
      </c>
      <c r="G29" s="24"/>
      <c r="H29" s="130">
        <f t="shared" si="1"/>
        <v>0</v>
      </c>
      <c r="I29" s="24"/>
      <c r="J29" s="130">
        <f t="shared" si="2"/>
        <v>0</v>
      </c>
      <c r="K29" s="131">
        <v>1.5</v>
      </c>
      <c r="L29" s="130">
        <f t="shared" si="3"/>
        <v>0</v>
      </c>
    </row>
    <row r="30" spans="1:12" ht="17.25" customHeight="1" x14ac:dyDescent="0.25">
      <c r="A30" s="161">
        <v>180</v>
      </c>
      <c r="B30" s="75"/>
      <c r="C30" s="10"/>
      <c r="D30" s="24"/>
      <c r="E30" s="160">
        <v>1.4999999999999999E-2</v>
      </c>
      <c r="F30" s="130">
        <f t="shared" si="0"/>
        <v>0</v>
      </c>
      <c r="G30" s="24"/>
      <c r="H30" s="130">
        <f t="shared" si="1"/>
        <v>0</v>
      </c>
      <c r="I30" s="24"/>
      <c r="J30" s="130">
        <f t="shared" si="2"/>
        <v>0</v>
      </c>
      <c r="K30" s="131">
        <v>1</v>
      </c>
      <c r="L30" s="130">
        <f t="shared" si="3"/>
        <v>0</v>
      </c>
    </row>
    <row r="31" spans="1:12" ht="17.25" customHeight="1" x14ac:dyDescent="0.3">
      <c r="A31" s="161">
        <v>190</v>
      </c>
      <c r="B31" s="73"/>
      <c r="C31" s="149" t="s">
        <v>888</v>
      </c>
      <c r="D31" s="123"/>
      <c r="E31" s="162"/>
      <c r="F31" s="162"/>
      <c r="G31" s="162"/>
      <c r="H31" s="162"/>
      <c r="I31" s="162"/>
      <c r="J31" s="162"/>
      <c r="K31" s="123"/>
      <c r="L31" s="90">
        <f>SUM(L13:L30)</f>
        <v>0</v>
      </c>
    </row>
    <row r="32" spans="1:12" ht="17.25" customHeight="1" x14ac:dyDescent="0.3">
      <c r="A32" s="107"/>
      <c r="B32" s="73" t="s">
        <v>103</v>
      </c>
      <c r="C32" s="149" t="s">
        <v>889</v>
      </c>
      <c r="D32" s="123"/>
      <c r="E32" s="162"/>
      <c r="F32" s="162"/>
      <c r="G32" s="162"/>
      <c r="H32" s="162"/>
      <c r="I32" s="162"/>
      <c r="J32" s="162"/>
      <c r="K32" s="123"/>
      <c r="L32" s="123"/>
    </row>
    <row r="33" spans="1:12" ht="17.25" customHeight="1" x14ac:dyDescent="0.25">
      <c r="A33" s="161">
        <v>200</v>
      </c>
      <c r="B33" s="75"/>
      <c r="C33" s="10" t="s">
        <v>885</v>
      </c>
      <c r="D33" s="24"/>
      <c r="E33" s="160">
        <v>0.01</v>
      </c>
      <c r="F33" s="130">
        <f t="shared" ref="F33:F50" si="4">D33*E33</f>
        <v>0</v>
      </c>
      <c r="G33" s="24"/>
      <c r="H33" s="130">
        <f t="shared" ref="H33:H50" si="5">F33+G33</f>
        <v>0</v>
      </c>
      <c r="I33" s="24"/>
      <c r="J33" s="130">
        <f t="shared" ref="J33:J50" si="6">H33-I33</f>
        <v>0</v>
      </c>
      <c r="K33" s="131">
        <v>0</v>
      </c>
      <c r="L33" s="130">
        <f t="shared" ref="L33:L50" si="7">J33*K33</f>
        <v>0</v>
      </c>
    </row>
    <row r="34" spans="1:12" ht="17.25" customHeight="1" x14ac:dyDescent="0.25">
      <c r="A34" s="161">
        <v>210</v>
      </c>
      <c r="B34" s="75"/>
      <c r="C34" s="70"/>
      <c r="D34" s="24"/>
      <c r="E34" s="160">
        <v>0.01</v>
      </c>
      <c r="F34" s="130">
        <f t="shared" si="4"/>
        <v>0</v>
      </c>
      <c r="G34" s="24"/>
      <c r="H34" s="130">
        <f t="shared" si="5"/>
        <v>0</v>
      </c>
      <c r="I34" s="24"/>
      <c r="J34" s="130">
        <f t="shared" si="6"/>
        <v>0</v>
      </c>
      <c r="K34" s="131">
        <v>0.2</v>
      </c>
      <c r="L34" s="130">
        <f t="shared" si="7"/>
        <v>0</v>
      </c>
    </row>
    <row r="35" spans="1:12" ht="17.25" customHeight="1" x14ac:dyDescent="0.25">
      <c r="A35" s="161">
        <v>220</v>
      </c>
      <c r="B35" s="75"/>
      <c r="C35" s="70"/>
      <c r="D35" s="24"/>
      <c r="E35" s="160">
        <v>0.01</v>
      </c>
      <c r="F35" s="130">
        <f t="shared" si="4"/>
        <v>0</v>
      </c>
      <c r="G35" s="24"/>
      <c r="H35" s="130">
        <f t="shared" si="5"/>
        <v>0</v>
      </c>
      <c r="I35" s="24"/>
      <c r="J35" s="130">
        <f t="shared" si="6"/>
        <v>0</v>
      </c>
      <c r="K35" s="131">
        <v>0.5</v>
      </c>
      <c r="L35" s="130">
        <f t="shared" si="7"/>
        <v>0</v>
      </c>
    </row>
    <row r="36" spans="1:12" ht="17.25" customHeight="1" x14ac:dyDescent="0.25">
      <c r="A36" s="161">
        <v>230</v>
      </c>
      <c r="B36" s="75"/>
      <c r="C36" s="70"/>
      <c r="D36" s="24"/>
      <c r="E36" s="160">
        <v>0.01</v>
      </c>
      <c r="F36" s="130">
        <f t="shared" si="4"/>
        <v>0</v>
      </c>
      <c r="G36" s="24"/>
      <c r="H36" s="130">
        <f t="shared" si="5"/>
        <v>0</v>
      </c>
      <c r="I36" s="24"/>
      <c r="J36" s="130">
        <f t="shared" si="6"/>
        <v>0</v>
      </c>
      <c r="K36" s="131">
        <v>1</v>
      </c>
      <c r="L36" s="130">
        <f t="shared" si="7"/>
        <v>0</v>
      </c>
    </row>
    <row r="37" spans="1:12" ht="17.25" customHeight="1" x14ac:dyDescent="0.25">
      <c r="A37" s="161">
        <v>240</v>
      </c>
      <c r="B37" s="75"/>
      <c r="C37" s="70"/>
      <c r="D37" s="24"/>
      <c r="E37" s="160">
        <v>0.01</v>
      </c>
      <c r="F37" s="130">
        <f t="shared" si="4"/>
        <v>0</v>
      </c>
      <c r="G37" s="24"/>
      <c r="H37" s="130">
        <f t="shared" si="5"/>
        <v>0</v>
      </c>
      <c r="I37" s="24"/>
      <c r="J37" s="130">
        <f t="shared" si="6"/>
        <v>0</v>
      </c>
      <c r="K37" s="131">
        <v>1.5</v>
      </c>
      <c r="L37" s="130">
        <f t="shared" si="7"/>
        <v>0</v>
      </c>
    </row>
    <row r="38" spans="1:12" ht="17.25" customHeight="1" x14ac:dyDescent="0.25">
      <c r="A38" s="161">
        <v>250</v>
      </c>
      <c r="B38" s="75"/>
      <c r="C38" s="70"/>
      <c r="D38" s="24"/>
      <c r="E38" s="160">
        <v>0.01</v>
      </c>
      <c r="F38" s="130">
        <f t="shared" si="4"/>
        <v>0</v>
      </c>
      <c r="G38" s="24"/>
      <c r="H38" s="130">
        <f t="shared" si="5"/>
        <v>0</v>
      </c>
      <c r="I38" s="24"/>
      <c r="J38" s="130">
        <f t="shared" si="6"/>
        <v>0</v>
      </c>
      <c r="K38" s="131">
        <v>1</v>
      </c>
      <c r="L38" s="130">
        <f t="shared" si="7"/>
        <v>0</v>
      </c>
    </row>
    <row r="39" spans="1:12" ht="17.25" customHeight="1" x14ac:dyDescent="0.25">
      <c r="A39" s="161">
        <v>260</v>
      </c>
      <c r="B39" s="75"/>
      <c r="C39" s="10" t="s">
        <v>886</v>
      </c>
      <c r="D39" s="24"/>
      <c r="E39" s="160">
        <v>0.05</v>
      </c>
      <c r="F39" s="130">
        <f t="shared" si="4"/>
        <v>0</v>
      </c>
      <c r="G39" s="24"/>
      <c r="H39" s="130">
        <f t="shared" si="5"/>
        <v>0</v>
      </c>
      <c r="I39" s="24"/>
      <c r="J39" s="130">
        <f t="shared" si="6"/>
        <v>0</v>
      </c>
      <c r="K39" s="131">
        <v>0</v>
      </c>
      <c r="L39" s="130">
        <f t="shared" si="7"/>
        <v>0</v>
      </c>
    </row>
    <row r="40" spans="1:12" ht="17.25" customHeight="1" x14ac:dyDescent="0.25">
      <c r="A40" s="161">
        <v>270</v>
      </c>
      <c r="B40" s="75"/>
      <c r="C40" s="10"/>
      <c r="D40" s="24"/>
      <c r="E40" s="160">
        <v>0.05</v>
      </c>
      <c r="F40" s="130">
        <f t="shared" si="4"/>
        <v>0</v>
      </c>
      <c r="G40" s="24"/>
      <c r="H40" s="130">
        <f t="shared" si="5"/>
        <v>0</v>
      </c>
      <c r="I40" s="24"/>
      <c r="J40" s="130">
        <f t="shared" si="6"/>
        <v>0</v>
      </c>
      <c r="K40" s="131">
        <v>0.2</v>
      </c>
      <c r="L40" s="130">
        <f t="shared" si="7"/>
        <v>0</v>
      </c>
    </row>
    <row r="41" spans="1:12" ht="17.25" customHeight="1" x14ac:dyDescent="0.25">
      <c r="A41" s="161">
        <v>280</v>
      </c>
      <c r="B41" s="75"/>
      <c r="C41" s="10"/>
      <c r="D41" s="24"/>
      <c r="E41" s="160">
        <v>0.05</v>
      </c>
      <c r="F41" s="130">
        <f t="shared" si="4"/>
        <v>0</v>
      </c>
      <c r="G41" s="24"/>
      <c r="H41" s="130">
        <f t="shared" si="5"/>
        <v>0</v>
      </c>
      <c r="I41" s="24"/>
      <c r="J41" s="130">
        <f t="shared" si="6"/>
        <v>0</v>
      </c>
      <c r="K41" s="131">
        <v>0.5</v>
      </c>
      <c r="L41" s="130">
        <f t="shared" si="7"/>
        <v>0</v>
      </c>
    </row>
    <row r="42" spans="1:12" ht="17.25" customHeight="1" x14ac:dyDescent="0.25">
      <c r="A42" s="161">
        <v>290</v>
      </c>
      <c r="B42" s="75"/>
      <c r="C42" s="10"/>
      <c r="D42" s="24"/>
      <c r="E42" s="160">
        <v>0.05</v>
      </c>
      <c r="F42" s="130">
        <f t="shared" si="4"/>
        <v>0</v>
      </c>
      <c r="G42" s="24"/>
      <c r="H42" s="130">
        <f t="shared" si="5"/>
        <v>0</v>
      </c>
      <c r="I42" s="24"/>
      <c r="J42" s="130">
        <f t="shared" si="6"/>
        <v>0</v>
      </c>
      <c r="K42" s="131">
        <v>1</v>
      </c>
      <c r="L42" s="130">
        <f t="shared" si="7"/>
        <v>0</v>
      </c>
    </row>
    <row r="43" spans="1:12" ht="17.25" customHeight="1" x14ac:dyDescent="0.25">
      <c r="A43" s="161">
        <v>300</v>
      </c>
      <c r="B43" s="75"/>
      <c r="C43" s="10"/>
      <c r="D43" s="24"/>
      <c r="E43" s="160">
        <v>0.05</v>
      </c>
      <c r="F43" s="130">
        <f t="shared" si="4"/>
        <v>0</v>
      </c>
      <c r="G43" s="24"/>
      <c r="H43" s="130">
        <f t="shared" si="5"/>
        <v>0</v>
      </c>
      <c r="I43" s="24"/>
      <c r="J43" s="130">
        <f t="shared" si="6"/>
        <v>0</v>
      </c>
      <c r="K43" s="131">
        <v>1.5</v>
      </c>
      <c r="L43" s="130">
        <f t="shared" si="7"/>
        <v>0</v>
      </c>
    </row>
    <row r="44" spans="1:12" ht="17.25" customHeight="1" x14ac:dyDescent="0.25">
      <c r="A44" s="161">
        <v>310</v>
      </c>
      <c r="B44" s="75"/>
      <c r="C44" s="10"/>
      <c r="D44" s="24"/>
      <c r="E44" s="160">
        <v>0.05</v>
      </c>
      <c r="F44" s="130">
        <f t="shared" si="4"/>
        <v>0</v>
      </c>
      <c r="G44" s="24"/>
      <c r="H44" s="130">
        <f t="shared" si="5"/>
        <v>0</v>
      </c>
      <c r="I44" s="24"/>
      <c r="J44" s="130">
        <f t="shared" si="6"/>
        <v>0</v>
      </c>
      <c r="K44" s="131">
        <v>1</v>
      </c>
      <c r="L44" s="130">
        <f t="shared" si="7"/>
        <v>0</v>
      </c>
    </row>
    <row r="45" spans="1:12" ht="17.25" customHeight="1" x14ac:dyDescent="0.25">
      <c r="A45" s="161">
        <v>320</v>
      </c>
      <c r="B45" s="75"/>
      <c r="C45" s="10" t="s">
        <v>887</v>
      </c>
      <c r="D45" s="24"/>
      <c r="E45" s="160">
        <v>7.4999999999999997E-2</v>
      </c>
      <c r="F45" s="130">
        <f t="shared" si="4"/>
        <v>0</v>
      </c>
      <c r="G45" s="24"/>
      <c r="H45" s="130">
        <f t="shared" si="5"/>
        <v>0</v>
      </c>
      <c r="I45" s="24"/>
      <c r="J45" s="130">
        <f t="shared" si="6"/>
        <v>0</v>
      </c>
      <c r="K45" s="131">
        <v>0</v>
      </c>
      <c r="L45" s="130">
        <f t="shared" si="7"/>
        <v>0</v>
      </c>
    </row>
    <row r="46" spans="1:12" ht="17.25" customHeight="1" x14ac:dyDescent="0.25">
      <c r="A46" s="161">
        <v>330</v>
      </c>
      <c r="B46" s="75"/>
      <c r="C46" s="10"/>
      <c r="D46" s="24"/>
      <c r="E46" s="160">
        <v>7.4999999999999997E-2</v>
      </c>
      <c r="F46" s="130">
        <f t="shared" si="4"/>
        <v>0</v>
      </c>
      <c r="G46" s="24"/>
      <c r="H46" s="130">
        <f t="shared" si="5"/>
        <v>0</v>
      </c>
      <c r="I46" s="24"/>
      <c r="J46" s="130">
        <f t="shared" si="6"/>
        <v>0</v>
      </c>
      <c r="K46" s="131">
        <v>0.2</v>
      </c>
      <c r="L46" s="130">
        <f t="shared" si="7"/>
        <v>0</v>
      </c>
    </row>
    <row r="47" spans="1:12" ht="17.25" customHeight="1" x14ac:dyDescent="0.25">
      <c r="A47" s="161">
        <v>340</v>
      </c>
      <c r="B47" s="75"/>
      <c r="C47" s="10"/>
      <c r="D47" s="24"/>
      <c r="E47" s="160">
        <v>7.4999999999999997E-2</v>
      </c>
      <c r="F47" s="130">
        <f t="shared" si="4"/>
        <v>0</v>
      </c>
      <c r="G47" s="24"/>
      <c r="H47" s="130">
        <f t="shared" si="5"/>
        <v>0</v>
      </c>
      <c r="I47" s="24"/>
      <c r="J47" s="130">
        <f t="shared" si="6"/>
        <v>0</v>
      </c>
      <c r="K47" s="131">
        <v>0.5</v>
      </c>
      <c r="L47" s="130">
        <f t="shared" si="7"/>
        <v>0</v>
      </c>
    </row>
    <row r="48" spans="1:12" ht="17.25" customHeight="1" x14ac:dyDescent="0.25">
      <c r="A48" s="161">
        <v>350</v>
      </c>
      <c r="B48" s="75"/>
      <c r="C48" s="10"/>
      <c r="D48" s="24"/>
      <c r="E48" s="160">
        <v>7.4999999999999997E-2</v>
      </c>
      <c r="F48" s="130">
        <f t="shared" si="4"/>
        <v>0</v>
      </c>
      <c r="G48" s="24"/>
      <c r="H48" s="130">
        <f t="shared" si="5"/>
        <v>0</v>
      </c>
      <c r="I48" s="24"/>
      <c r="J48" s="130">
        <f t="shared" si="6"/>
        <v>0</v>
      </c>
      <c r="K48" s="131">
        <v>1</v>
      </c>
      <c r="L48" s="130">
        <f t="shared" si="7"/>
        <v>0</v>
      </c>
    </row>
    <row r="49" spans="1:12" ht="17.25" customHeight="1" x14ac:dyDescent="0.25">
      <c r="A49" s="161">
        <v>360</v>
      </c>
      <c r="B49" s="75"/>
      <c r="C49" s="10"/>
      <c r="D49" s="24"/>
      <c r="E49" s="160">
        <v>7.4999999999999997E-2</v>
      </c>
      <c r="F49" s="130">
        <f t="shared" si="4"/>
        <v>0</v>
      </c>
      <c r="G49" s="24"/>
      <c r="H49" s="130">
        <f t="shared" si="5"/>
        <v>0</v>
      </c>
      <c r="I49" s="24"/>
      <c r="J49" s="130">
        <f t="shared" si="6"/>
        <v>0</v>
      </c>
      <c r="K49" s="131">
        <v>1.5</v>
      </c>
      <c r="L49" s="130">
        <f t="shared" si="7"/>
        <v>0</v>
      </c>
    </row>
    <row r="50" spans="1:12" ht="17.25" customHeight="1" x14ac:dyDescent="0.25">
      <c r="A50" s="161">
        <v>370</v>
      </c>
      <c r="B50" s="75"/>
      <c r="C50" s="10"/>
      <c r="D50" s="24"/>
      <c r="E50" s="160">
        <v>7.4999999999999997E-2</v>
      </c>
      <c r="F50" s="130">
        <f t="shared" si="4"/>
        <v>0</v>
      </c>
      <c r="G50" s="24"/>
      <c r="H50" s="130">
        <f t="shared" si="5"/>
        <v>0</v>
      </c>
      <c r="I50" s="24"/>
      <c r="J50" s="130">
        <f t="shared" si="6"/>
        <v>0</v>
      </c>
      <c r="K50" s="131">
        <v>1</v>
      </c>
      <c r="L50" s="130">
        <f t="shared" si="7"/>
        <v>0</v>
      </c>
    </row>
    <row r="51" spans="1:12" ht="38.25" customHeight="1" x14ac:dyDescent="0.3">
      <c r="A51" s="161">
        <v>380</v>
      </c>
      <c r="B51" s="75"/>
      <c r="C51" s="149" t="s">
        <v>890</v>
      </c>
      <c r="D51" s="123"/>
      <c r="E51" s="162"/>
      <c r="F51" s="162"/>
      <c r="G51" s="162"/>
      <c r="H51" s="162"/>
      <c r="I51" s="162"/>
      <c r="J51" s="162"/>
      <c r="K51" s="162"/>
      <c r="L51" s="90">
        <f>SUM(L33:L50)</f>
        <v>0</v>
      </c>
    </row>
    <row r="52" spans="1:12" ht="17.25" customHeight="1" x14ac:dyDescent="0.3">
      <c r="A52" s="107"/>
      <c r="B52" s="73" t="s">
        <v>891</v>
      </c>
      <c r="C52" s="83" t="s">
        <v>892</v>
      </c>
      <c r="D52" s="123"/>
      <c r="E52" s="162"/>
      <c r="F52" s="162"/>
      <c r="G52" s="162"/>
      <c r="H52" s="162"/>
      <c r="I52" s="162"/>
      <c r="J52" s="162"/>
      <c r="K52" s="162"/>
      <c r="L52" s="162"/>
    </row>
    <row r="53" spans="1:12" ht="17.25" customHeight="1" x14ac:dyDescent="0.25">
      <c r="A53" s="161">
        <v>390</v>
      </c>
      <c r="B53" s="75"/>
      <c r="C53" s="10" t="s">
        <v>885</v>
      </c>
      <c r="D53" s="24"/>
      <c r="E53" s="160">
        <v>0.06</v>
      </c>
      <c r="F53" s="130">
        <f t="shared" ref="F53:F70" si="8">D53*E53</f>
        <v>0</v>
      </c>
      <c r="G53" s="24"/>
      <c r="H53" s="130">
        <f t="shared" ref="H53:H70" si="9">F53+G53</f>
        <v>0</v>
      </c>
      <c r="I53" s="24"/>
      <c r="J53" s="130">
        <f t="shared" ref="J53:J70" si="10">H53-I53</f>
        <v>0</v>
      </c>
      <c r="K53" s="131">
        <v>0</v>
      </c>
      <c r="L53" s="130">
        <f t="shared" ref="L53:L70" si="11">J53*K53</f>
        <v>0</v>
      </c>
    </row>
    <row r="54" spans="1:12" ht="17.25" customHeight="1" x14ac:dyDescent="0.25">
      <c r="A54" s="161">
        <v>400</v>
      </c>
      <c r="B54" s="75"/>
      <c r="C54" s="70"/>
      <c r="D54" s="24"/>
      <c r="E54" s="160">
        <v>0.06</v>
      </c>
      <c r="F54" s="130">
        <f t="shared" si="8"/>
        <v>0</v>
      </c>
      <c r="G54" s="24"/>
      <c r="H54" s="130">
        <f t="shared" si="9"/>
        <v>0</v>
      </c>
      <c r="I54" s="24"/>
      <c r="J54" s="130">
        <f t="shared" si="10"/>
        <v>0</v>
      </c>
      <c r="K54" s="131">
        <v>0.2</v>
      </c>
      <c r="L54" s="130">
        <f t="shared" si="11"/>
        <v>0</v>
      </c>
    </row>
    <row r="55" spans="1:12" ht="17.25" customHeight="1" x14ac:dyDescent="0.25">
      <c r="A55" s="161">
        <v>410</v>
      </c>
      <c r="B55" s="75"/>
      <c r="C55" s="70"/>
      <c r="D55" s="24"/>
      <c r="E55" s="160">
        <v>0.06</v>
      </c>
      <c r="F55" s="130">
        <f t="shared" si="8"/>
        <v>0</v>
      </c>
      <c r="G55" s="24"/>
      <c r="H55" s="130">
        <f t="shared" si="9"/>
        <v>0</v>
      </c>
      <c r="I55" s="24"/>
      <c r="J55" s="130">
        <f t="shared" si="10"/>
        <v>0</v>
      </c>
      <c r="K55" s="131">
        <v>0.5</v>
      </c>
      <c r="L55" s="130">
        <f t="shared" si="11"/>
        <v>0</v>
      </c>
    </row>
    <row r="56" spans="1:12" ht="17.25" customHeight="1" x14ac:dyDescent="0.25">
      <c r="A56" s="161">
        <v>420</v>
      </c>
      <c r="B56" s="75"/>
      <c r="C56" s="70"/>
      <c r="D56" s="24"/>
      <c r="E56" s="160">
        <v>0.06</v>
      </c>
      <c r="F56" s="130">
        <f t="shared" si="8"/>
        <v>0</v>
      </c>
      <c r="G56" s="24"/>
      <c r="H56" s="130">
        <f t="shared" si="9"/>
        <v>0</v>
      </c>
      <c r="I56" s="24"/>
      <c r="J56" s="130">
        <f t="shared" si="10"/>
        <v>0</v>
      </c>
      <c r="K56" s="131">
        <v>1</v>
      </c>
      <c r="L56" s="130">
        <f t="shared" si="11"/>
        <v>0</v>
      </c>
    </row>
    <row r="57" spans="1:12" ht="17.25" customHeight="1" x14ac:dyDescent="0.25">
      <c r="A57" s="161">
        <v>430</v>
      </c>
      <c r="B57" s="75"/>
      <c r="C57" s="70"/>
      <c r="D57" s="24"/>
      <c r="E57" s="160">
        <v>0.06</v>
      </c>
      <c r="F57" s="130">
        <f t="shared" si="8"/>
        <v>0</v>
      </c>
      <c r="G57" s="24"/>
      <c r="H57" s="130">
        <f t="shared" si="9"/>
        <v>0</v>
      </c>
      <c r="I57" s="24"/>
      <c r="J57" s="130">
        <f t="shared" si="10"/>
        <v>0</v>
      </c>
      <c r="K57" s="131">
        <v>1.5</v>
      </c>
      <c r="L57" s="130">
        <f t="shared" si="11"/>
        <v>0</v>
      </c>
    </row>
    <row r="58" spans="1:12" ht="17.25" customHeight="1" x14ac:dyDescent="0.25">
      <c r="A58" s="161">
        <v>440</v>
      </c>
      <c r="B58" s="75"/>
      <c r="C58" s="70"/>
      <c r="D58" s="24"/>
      <c r="E58" s="160">
        <v>0.06</v>
      </c>
      <c r="F58" s="130">
        <f t="shared" si="8"/>
        <v>0</v>
      </c>
      <c r="G58" s="24"/>
      <c r="H58" s="130">
        <f t="shared" si="9"/>
        <v>0</v>
      </c>
      <c r="I58" s="24"/>
      <c r="J58" s="130">
        <f t="shared" si="10"/>
        <v>0</v>
      </c>
      <c r="K58" s="131">
        <v>1</v>
      </c>
      <c r="L58" s="130">
        <f t="shared" si="11"/>
        <v>0</v>
      </c>
    </row>
    <row r="59" spans="1:12" ht="17.25" customHeight="1" x14ac:dyDescent="0.25">
      <c r="A59" s="161">
        <v>450</v>
      </c>
      <c r="B59" s="75"/>
      <c r="C59" s="10" t="s">
        <v>886</v>
      </c>
      <c r="D59" s="24"/>
      <c r="E59" s="160">
        <v>0.08</v>
      </c>
      <c r="F59" s="130">
        <f t="shared" si="8"/>
        <v>0</v>
      </c>
      <c r="G59" s="24"/>
      <c r="H59" s="130">
        <f t="shared" si="9"/>
        <v>0</v>
      </c>
      <c r="I59" s="24"/>
      <c r="J59" s="130">
        <f t="shared" si="10"/>
        <v>0</v>
      </c>
      <c r="K59" s="131">
        <v>0</v>
      </c>
      <c r="L59" s="130">
        <f t="shared" si="11"/>
        <v>0</v>
      </c>
    </row>
    <row r="60" spans="1:12" ht="17.25" customHeight="1" x14ac:dyDescent="0.25">
      <c r="A60" s="161">
        <v>460</v>
      </c>
      <c r="B60" s="75"/>
      <c r="C60" s="10"/>
      <c r="D60" s="24"/>
      <c r="E60" s="160">
        <v>0.08</v>
      </c>
      <c r="F60" s="130">
        <f t="shared" si="8"/>
        <v>0</v>
      </c>
      <c r="G60" s="24"/>
      <c r="H60" s="130">
        <f t="shared" si="9"/>
        <v>0</v>
      </c>
      <c r="I60" s="24"/>
      <c r="J60" s="130">
        <f t="shared" si="10"/>
        <v>0</v>
      </c>
      <c r="K60" s="131">
        <v>0.2</v>
      </c>
      <c r="L60" s="130">
        <f t="shared" si="11"/>
        <v>0</v>
      </c>
    </row>
    <row r="61" spans="1:12" ht="17.25" customHeight="1" x14ac:dyDescent="0.25">
      <c r="A61" s="161">
        <v>470</v>
      </c>
      <c r="B61" s="75"/>
      <c r="C61" s="10"/>
      <c r="D61" s="24"/>
      <c r="E61" s="160">
        <v>0.08</v>
      </c>
      <c r="F61" s="130">
        <f t="shared" si="8"/>
        <v>0</v>
      </c>
      <c r="G61" s="24"/>
      <c r="H61" s="130">
        <f t="shared" si="9"/>
        <v>0</v>
      </c>
      <c r="I61" s="24"/>
      <c r="J61" s="130">
        <f t="shared" si="10"/>
        <v>0</v>
      </c>
      <c r="K61" s="131">
        <v>0.5</v>
      </c>
      <c r="L61" s="130">
        <f t="shared" si="11"/>
        <v>0</v>
      </c>
    </row>
    <row r="62" spans="1:12" ht="17.25" customHeight="1" x14ac:dyDescent="0.25">
      <c r="A62" s="161">
        <v>480</v>
      </c>
      <c r="B62" s="75"/>
      <c r="C62" s="10"/>
      <c r="D62" s="24"/>
      <c r="E62" s="160">
        <v>0.08</v>
      </c>
      <c r="F62" s="130">
        <f t="shared" si="8"/>
        <v>0</v>
      </c>
      <c r="G62" s="24"/>
      <c r="H62" s="130">
        <f t="shared" si="9"/>
        <v>0</v>
      </c>
      <c r="I62" s="24"/>
      <c r="J62" s="130">
        <f t="shared" si="10"/>
        <v>0</v>
      </c>
      <c r="K62" s="131">
        <v>1</v>
      </c>
      <c r="L62" s="130">
        <f t="shared" si="11"/>
        <v>0</v>
      </c>
    </row>
    <row r="63" spans="1:12" ht="17.25" customHeight="1" x14ac:dyDescent="0.25">
      <c r="A63" s="161">
        <v>490</v>
      </c>
      <c r="B63" s="75"/>
      <c r="C63" s="10"/>
      <c r="D63" s="24"/>
      <c r="E63" s="160">
        <v>0.08</v>
      </c>
      <c r="F63" s="130">
        <f t="shared" si="8"/>
        <v>0</v>
      </c>
      <c r="G63" s="24"/>
      <c r="H63" s="130">
        <f t="shared" si="9"/>
        <v>0</v>
      </c>
      <c r="I63" s="24"/>
      <c r="J63" s="130">
        <f t="shared" si="10"/>
        <v>0</v>
      </c>
      <c r="K63" s="131">
        <v>1.5</v>
      </c>
      <c r="L63" s="130">
        <f t="shared" si="11"/>
        <v>0</v>
      </c>
    </row>
    <row r="64" spans="1:12" ht="17.25" customHeight="1" x14ac:dyDescent="0.25">
      <c r="A64" s="161">
        <v>500</v>
      </c>
      <c r="B64" s="75"/>
      <c r="C64" s="10"/>
      <c r="D64" s="24"/>
      <c r="E64" s="160">
        <v>0.08</v>
      </c>
      <c r="F64" s="130">
        <f t="shared" si="8"/>
        <v>0</v>
      </c>
      <c r="G64" s="24"/>
      <c r="H64" s="130">
        <f t="shared" si="9"/>
        <v>0</v>
      </c>
      <c r="I64" s="24"/>
      <c r="J64" s="130">
        <f t="shared" si="10"/>
        <v>0</v>
      </c>
      <c r="K64" s="131">
        <v>1</v>
      </c>
      <c r="L64" s="130">
        <f t="shared" si="11"/>
        <v>0</v>
      </c>
    </row>
    <row r="65" spans="1:12" ht="17.25" customHeight="1" x14ac:dyDescent="0.25">
      <c r="A65" s="161">
        <v>510</v>
      </c>
      <c r="B65" s="75"/>
      <c r="C65" s="10" t="s">
        <v>887</v>
      </c>
      <c r="D65" s="24"/>
      <c r="E65" s="160">
        <v>0.1</v>
      </c>
      <c r="F65" s="130">
        <f t="shared" si="8"/>
        <v>0</v>
      </c>
      <c r="G65" s="24"/>
      <c r="H65" s="130">
        <f t="shared" si="9"/>
        <v>0</v>
      </c>
      <c r="I65" s="24"/>
      <c r="J65" s="130">
        <f t="shared" si="10"/>
        <v>0</v>
      </c>
      <c r="K65" s="131">
        <v>0</v>
      </c>
      <c r="L65" s="130">
        <f t="shared" si="11"/>
        <v>0</v>
      </c>
    </row>
    <row r="66" spans="1:12" ht="17.25" customHeight="1" x14ac:dyDescent="0.25">
      <c r="A66" s="161">
        <v>520</v>
      </c>
      <c r="B66" s="75"/>
      <c r="C66" s="10"/>
      <c r="D66" s="24"/>
      <c r="E66" s="160">
        <v>0.1</v>
      </c>
      <c r="F66" s="130">
        <f t="shared" si="8"/>
        <v>0</v>
      </c>
      <c r="G66" s="24"/>
      <c r="H66" s="130">
        <f t="shared" si="9"/>
        <v>0</v>
      </c>
      <c r="I66" s="24"/>
      <c r="J66" s="130">
        <f t="shared" si="10"/>
        <v>0</v>
      </c>
      <c r="K66" s="131">
        <v>0.2</v>
      </c>
      <c r="L66" s="130">
        <f t="shared" si="11"/>
        <v>0</v>
      </c>
    </row>
    <row r="67" spans="1:12" ht="17.25" customHeight="1" x14ac:dyDescent="0.25">
      <c r="A67" s="161">
        <v>530</v>
      </c>
      <c r="B67" s="75"/>
      <c r="C67" s="10"/>
      <c r="D67" s="24"/>
      <c r="E67" s="160">
        <v>0.1</v>
      </c>
      <c r="F67" s="130">
        <f t="shared" si="8"/>
        <v>0</v>
      </c>
      <c r="G67" s="24"/>
      <c r="H67" s="130">
        <f t="shared" si="9"/>
        <v>0</v>
      </c>
      <c r="I67" s="24"/>
      <c r="J67" s="130">
        <f t="shared" si="10"/>
        <v>0</v>
      </c>
      <c r="K67" s="131">
        <v>0.5</v>
      </c>
      <c r="L67" s="130">
        <f t="shared" si="11"/>
        <v>0</v>
      </c>
    </row>
    <row r="68" spans="1:12" ht="17.25" customHeight="1" x14ac:dyDescent="0.25">
      <c r="A68" s="161">
        <v>540</v>
      </c>
      <c r="B68" s="75"/>
      <c r="C68" s="10"/>
      <c r="D68" s="24"/>
      <c r="E68" s="160">
        <v>0.1</v>
      </c>
      <c r="F68" s="130">
        <f t="shared" si="8"/>
        <v>0</v>
      </c>
      <c r="G68" s="24"/>
      <c r="H68" s="130">
        <f t="shared" si="9"/>
        <v>0</v>
      </c>
      <c r="I68" s="24"/>
      <c r="J68" s="130">
        <f t="shared" si="10"/>
        <v>0</v>
      </c>
      <c r="K68" s="131">
        <v>1</v>
      </c>
      <c r="L68" s="130">
        <f t="shared" si="11"/>
        <v>0</v>
      </c>
    </row>
    <row r="69" spans="1:12" ht="17.25" customHeight="1" x14ac:dyDescent="0.25">
      <c r="A69" s="161">
        <v>550</v>
      </c>
      <c r="B69" s="75"/>
      <c r="C69" s="10"/>
      <c r="D69" s="24"/>
      <c r="E69" s="160">
        <v>0.1</v>
      </c>
      <c r="F69" s="130">
        <f t="shared" si="8"/>
        <v>0</v>
      </c>
      <c r="G69" s="24"/>
      <c r="H69" s="130">
        <f t="shared" si="9"/>
        <v>0</v>
      </c>
      <c r="I69" s="24"/>
      <c r="J69" s="130">
        <f t="shared" si="10"/>
        <v>0</v>
      </c>
      <c r="K69" s="131">
        <v>1.5</v>
      </c>
      <c r="L69" s="130">
        <f t="shared" si="11"/>
        <v>0</v>
      </c>
    </row>
    <row r="70" spans="1:12" ht="17.25" customHeight="1" x14ac:dyDescent="0.25">
      <c r="A70" s="161">
        <v>560</v>
      </c>
      <c r="B70" s="75"/>
      <c r="C70" s="10"/>
      <c r="D70" s="24"/>
      <c r="E70" s="160">
        <v>0.1</v>
      </c>
      <c r="F70" s="130">
        <f t="shared" si="8"/>
        <v>0</v>
      </c>
      <c r="G70" s="24"/>
      <c r="H70" s="130">
        <f t="shared" si="9"/>
        <v>0</v>
      </c>
      <c r="I70" s="24"/>
      <c r="J70" s="130">
        <f t="shared" si="10"/>
        <v>0</v>
      </c>
      <c r="K70" s="131">
        <v>1</v>
      </c>
      <c r="L70" s="130">
        <f t="shared" si="11"/>
        <v>0</v>
      </c>
    </row>
    <row r="71" spans="1:12" ht="24.75" customHeight="1" x14ac:dyDescent="0.3">
      <c r="A71" s="161">
        <v>570</v>
      </c>
      <c r="B71" s="73"/>
      <c r="C71" s="149" t="s">
        <v>893</v>
      </c>
      <c r="D71" s="162"/>
      <c r="E71" s="162"/>
      <c r="F71" s="162"/>
      <c r="G71" s="162"/>
      <c r="H71" s="162"/>
      <c r="I71" s="162"/>
      <c r="J71" s="162"/>
      <c r="K71" s="162"/>
      <c r="L71" s="90">
        <f>SUM(L53:L70)</f>
        <v>0</v>
      </c>
    </row>
    <row r="72" spans="1:12" ht="15" customHeight="1" x14ac:dyDescent="0.3">
      <c r="A72" s="13"/>
      <c r="B72" s="123"/>
      <c r="C72" s="14"/>
      <c r="D72" s="143">
        <v>1</v>
      </c>
      <c r="E72" s="143">
        <v>2</v>
      </c>
      <c r="F72" s="143">
        <v>3</v>
      </c>
      <c r="G72" s="143">
        <v>4</v>
      </c>
      <c r="H72" s="143">
        <v>5</v>
      </c>
      <c r="I72" s="143">
        <v>6</v>
      </c>
      <c r="J72" s="143">
        <v>7</v>
      </c>
      <c r="K72" s="143">
        <v>8</v>
      </c>
      <c r="L72" s="143">
        <v>9</v>
      </c>
    </row>
    <row r="73" spans="1:12" ht="76.5" customHeight="1" x14ac:dyDescent="0.25">
      <c r="A73" s="12" t="s">
        <v>678</v>
      </c>
      <c r="B73" s="163" t="s">
        <v>873</v>
      </c>
      <c r="C73" s="71" t="s">
        <v>874</v>
      </c>
      <c r="D73" s="156" t="s">
        <v>894</v>
      </c>
      <c r="E73" s="156" t="s">
        <v>832</v>
      </c>
      <c r="F73" s="156" t="s">
        <v>895</v>
      </c>
      <c r="G73" s="156" t="s">
        <v>878</v>
      </c>
      <c r="H73" s="164" t="s">
        <v>879</v>
      </c>
      <c r="I73" s="156" t="s">
        <v>896</v>
      </c>
      <c r="J73" s="156" t="s">
        <v>897</v>
      </c>
      <c r="K73" s="156" t="s">
        <v>882</v>
      </c>
      <c r="L73" s="156" t="s">
        <v>898</v>
      </c>
    </row>
    <row r="74" spans="1:12" ht="17.25" customHeight="1" x14ac:dyDescent="0.25">
      <c r="A74" s="107"/>
      <c r="B74" s="73" t="s">
        <v>899</v>
      </c>
      <c r="C74" s="83" t="s">
        <v>900</v>
      </c>
      <c r="D74" s="123"/>
      <c r="E74" s="123"/>
      <c r="F74" s="123"/>
      <c r="G74" s="123"/>
      <c r="H74" s="123"/>
      <c r="I74" s="123"/>
      <c r="J74" s="123"/>
      <c r="K74" s="123"/>
      <c r="L74" s="123"/>
    </row>
    <row r="75" spans="1:12" ht="17.25" customHeight="1" x14ac:dyDescent="0.25">
      <c r="A75" s="161">
        <v>580</v>
      </c>
      <c r="B75" s="75"/>
      <c r="C75" s="10" t="s">
        <v>885</v>
      </c>
      <c r="D75" s="24"/>
      <c r="E75" s="160">
        <v>7.0000000000000007E-2</v>
      </c>
      <c r="F75" s="130">
        <f t="shared" ref="F75:F92" si="12">D75*E75</f>
        <v>0</v>
      </c>
      <c r="G75" s="24"/>
      <c r="H75" s="130">
        <f t="shared" ref="H75:H92" si="13">F75+G75</f>
        <v>0</v>
      </c>
      <c r="I75" s="24"/>
      <c r="J75" s="130">
        <f t="shared" ref="J75:J92" si="14">H75-I75</f>
        <v>0</v>
      </c>
      <c r="K75" s="147">
        <v>0</v>
      </c>
      <c r="L75" s="130">
        <f t="shared" ref="L75:L92" si="15">J75*K75</f>
        <v>0</v>
      </c>
    </row>
    <row r="76" spans="1:12" ht="17.25" customHeight="1" x14ac:dyDescent="0.25">
      <c r="A76" s="161">
        <v>590</v>
      </c>
      <c r="B76" s="75"/>
      <c r="C76" s="70"/>
      <c r="D76" s="24"/>
      <c r="E76" s="160">
        <v>7.0000000000000007E-2</v>
      </c>
      <c r="F76" s="130">
        <f t="shared" si="12"/>
        <v>0</v>
      </c>
      <c r="G76" s="24"/>
      <c r="H76" s="130">
        <f t="shared" si="13"/>
        <v>0</v>
      </c>
      <c r="I76" s="24"/>
      <c r="J76" s="130">
        <f t="shared" si="14"/>
        <v>0</v>
      </c>
      <c r="K76" s="147">
        <v>0.2</v>
      </c>
      <c r="L76" s="130">
        <f t="shared" si="15"/>
        <v>0</v>
      </c>
    </row>
    <row r="77" spans="1:12" ht="17.25" customHeight="1" x14ac:dyDescent="0.25">
      <c r="A77" s="161">
        <v>600</v>
      </c>
      <c r="B77" s="75"/>
      <c r="C77" s="70"/>
      <c r="D77" s="24"/>
      <c r="E77" s="160">
        <v>7.0000000000000007E-2</v>
      </c>
      <c r="F77" s="130">
        <f t="shared" si="12"/>
        <v>0</v>
      </c>
      <c r="G77" s="24"/>
      <c r="H77" s="130">
        <f t="shared" si="13"/>
        <v>0</v>
      </c>
      <c r="I77" s="24"/>
      <c r="J77" s="130">
        <f t="shared" si="14"/>
        <v>0</v>
      </c>
      <c r="K77" s="147">
        <v>0.5</v>
      </c>
      <c r="L77" s="130">
        <f t="shared" si="15"/>
        <v>0</v>
      </c>
    </row>
    <row r="78" spans="1:12" ht="17.25" customHeight="1" x14ac:dyDescent="0.25">
      <c r="A78" s="161">
        <v>610</v>
      </c>
      <c r="B78" s="75"/>
      <c r="C78" s="70"/>
      <c r="D78" s="24"/>
      <c r="E78" s="160">
        <v>7.0000000000000007E-2</v>
      </c>
      <c r="F78" s="130">
        <f t="shared" si="12"/>
        <v>0</v>
      </c>
      <c r="G78" s="24"/>
      <c r="H78" s="130">
        <f t="shared" si="13"/>
        <v>0</v>
      </c>
      <c r="I78" s="24"/>
      <c r="J78" s="130">
        <f t="shared" si="14"/>
        <v>0</v>
      </c>
      <c r="K78" s="147">
        <v>1</v>
      </c>
      <c r="L78" s="130">
        <f t="shared" si="15"/>
        <v>0</v>
      </c>
    </row>
    <row r="79" spans="1:12" ht="17.25" customHeight="1" x14ac:dyDescent="0.25">
      <c r="A79" s="161">
        <v>620</v>
      </c>
      <c r="B79" s="75"/>
      <c r="C79" s="70"/>
      <c r="D79" s="24"/>
      <c r="E79" s="160">
        <v>7.0000000000000007E-2</v>
      </c>
      <c r="F79" s="130">
        <f t="shared" si="12"/>
        <v>0</v>
      </c>
      <c r="G79" s="24"/>
      <c r="H79" s="130">
        <f t="shared" si="13"/>
        <v>0</v>
      </c>
      <c r="I79" s="24"/>
      <c r="J79" s="130">
        <f t="shared" si="14"/>
        <v>0</v>
      </c>
      <c r="K79" s="147">
        <v>1.5</v>
      </c>
      <c r="L79" s="130">
        <f t="shared" si="15"/>
        <v>0</v>
      </c>
    </row>
    <row r="80" spans="1:12" ht="17.25" customHeight="1" x14ac:dyDescent="0.25">
      <c r="A80" s="161">
        <v>630</v>
      </c>
      <c r="B80" s="75"/>
      <c r="C80" s="70"/>
      <c r="D80" s="24"/>
      <c r="E80" s="160">
        <v>7.0000000000000007E-2</v>
      </c>
      <c r="F80" s="130">
        <f t="shared" si="12"/>
        <v>0</v>
      </c>
      <c r="G80" s="24"/>
      <c r="H80" s="130">
        <f t="shared" si="13"/>
        <v>0</v>
      </c>
      <c r="I80" s="24"/>
      <c r="J80" s="130">
        <f t="shared" si="14"/>
        <v>0</v>
      </c>
      <c r="K80" s="147">
        <v>1</v>
      </c>
      <c r="L80" s="130">
        <f t="shared" si="15"/>
        <v>0</v>
      </c>
    </row>
    <row r="81" spans="1:12" ht="17.25" customHeight="1" x14ac:dyDescent="0.25">
      <c r="A81" s="161">
        <v>640</v>
      </c>
      <c r="B81" s="75"/>
      <c r="C81" s="10" t="s">
        <v>886</v>
      </c>
      <c r="D81" s="24"/>
      <c r="E81" s="160">
        <v>7.0000000000000007E-2</v>
      </c>
      <c r="F81" s="130">
        <f t="shared" si="12"/>
        <v>0</v>
      </c>
      <c r="G81" s="24"/>
      <c r="H81" s="130">
        <f t="shared" si="13"/>
        <v>0</v>
      </c>
      <c r="I81" s="24"/>
      <c r="J81" s="130">
        <f t="shared" si="14"/>
        <v>0</v>
      </c>
      <c r="K81" s="147">
        <v>0</v>
      </c>
      <c r="L81" s="130">
        <f t="shared" si="15"/>
        <v>0</v>
      </c>
    </row>
    <row r="82" spans="1:12" ht="17.25" customHeight="1" x14ac:dyDescent="0.25">
      <c r="A82" s="161">
        <v>650</v>
      </c>
      <c r="B82" s="75"/>
      <c r="C82" s="10"/>
      <c r="D82" s="24"/>
      <c r="E82" s="160">
        <v>7.0000000000000007E-2</v>
      </c>
      <c r="F82" s="130">
        <f t="shared" si="12"/>
        <v>0</v>
      </c>
      <c r="G82" s="24"/>
      <c r="H82" s="130">
        <f t="shared" si="13"/>
        <v>0</v>
      </c>
      <c r="I82" s="24"/>
      <c r="J82" s="130">
        <f t="shared" si="14"/>
        <v>0</v>
      </c>
      <c r="K82" s="147">
        <v>0.2</v>
      </c>
      <c r="L82" s="130">
        <f t="shared" si="15"/>
        <v>0</v>
      </c>
    </row>
    <row r="83" spans="1:12" ht="17.25" customHeight="1" x14ac:dyDescent="0.25">
      <c r="A83" s="161">
        <v>660</v>
      </c>
      <c r="B83" s="75"/>
      <c r="C83" s="10"/>
      <c r="D83" s="24"/>
      <c r="E83" s="160">
        <v>7.0000000000000007E-2</v>
      </c>
      <c r="F83" s="130">
        <f t="shared" si="12"/>
        <v>0</v>
      </c>
      <c r="G83" s="24"/>
      <c r="H83" s="130">
        <f t="shared" si="13"/>
        <v>0</v>
      </c>
      <c r="I83" s="24"/>
      <c r="J83" s="130">
        <f t="shared" si="14"/>
        <v>0</v>
      </c>
      <c r="K83" s="147">
        <v>0.5</v>
      </c>
      <c r="L83" s="130">
        <f t="shared" si="15"/>
        <v>0</v>
      </c>
    </row>
    <row r="84" spans="1:12" ht="17.25" customHeight="1" x14ac:dyDescent="0.25">
      <c r="A84" s="161">
        <v>670</v>
      </c>
      <c r="B84" s="75"/>
      <c r="C84" s="10"/>
      <c r="D84" s="24"/>
      <c r="E84" s="160">
        <v>7.0000000000000007E-2</v>
      </c>
      <c r="F84" s="130">
        <f t="shared" si="12"/>
        <v>0</v>
      </c>
      <c r="G84" s="24"/>
      <c r="H84" s="130">
        <f t="shared" si="13"/>
        <v>0</v>
      </c>
      <c r="I84" s="24"/>
      <c r="J84" s="130">
        <f t="shared" si="14"/>
        <v>0</v>
      </c>
      <c r="K84" s="147">
        <v>1</v>
      </c>
      <c r="L84" s="130">
        <f t="shared" si="15"/>
        <v>0</v>
      </c>
    </row>
    <row r="85" spans="1:12" ht="17.25" customHeight="1" x14ac:dyDescent="0.25">
      <c r="A85" s="161">
        <v>680</v>
      </c>
      <c r="B85" s="75"/>
      <c r="C85" s="10"/>
      <c r="D85" s="24"/>
      <c r="E85" s="160">
        <v>7.0000000000000007E-2</v>
      </c>
      <c r="F85" s="130">
        <f t="shared" si="12"/>
        <v>0</v>
      </c>
      <c r="G85" s="24"/>
      <c r="H85" s="130">
        <f t="shared" si="13"/>
        <v>0</v>
      </c>
      <c r="I85" s="24"/>
      <c r="J85" s="130">
        <f t="shared" si="14"/>
        <v>0</v>
      </c>
      <c r="K85" s="147">
        <v>1.5</v>
      </c>
      <c r="L85" s="130">
        <f t="shared" si="15"/>
        <v>0</v>
      </c>
    </row>
    <row r="86" spans="1:12" ht="17.25" customHeight="1" x14ac:dyDescent="0.25">
      <c r="A86" s="161">
        <v>690</v>
      </c>
      <c r="B86" s="75"/>
      <c r="C86" s="10"/>
      <c r="D86" s="24"/>
      <c r="E86" s="160">
        <v>7.0000000000000007E-2</v>
      </c>
      <c r="F86" s="130">
        <f t="shared" si="12"/>
        <v>0</v>
      </c>
      <c r="G86" s="24"/>
      <c r="H86" s="130">
        <f t="shared" si="13"/>
        <v>0</v>
      </c>
      <c r="I86" s="24"/>
      <c r="J86" s="130">
        <f t="shared" si="14"/>
        <v>0</v>
      </c>
      <c r="K86" s="147">
        <v>1</v>
      </c>
      <c r="L86" s="130">
        <f t="shared" si="15"/>
        <v>0</v>
      </c>
    </row>
    <row r="87" spans="1:12" ht="17.25" customHeight="1" x14ac:dyDescent="0.25">
      <c r="A87" s="161">
        <v>700</v>
      </c>
      <c r="B87" s="75"/>
      <c r="C87" s="10" t="s">
        <v>887</v>
      </c>
      <c r="D87" s="24"/>
      <c r="E87" s="160">
        <v>0.08</v>
      </c>
      <c r="F87" s="130">
        <f t="shared" si="12"/>
        <v>0</v>
      </c>
      <c r="G87" s="24"/>
      <c r="H87" s="130">
        <f t="shared" si="13"/>
        <v>0</v>
      </c>
      <c r="I87" s="24"/>
      <c r="J87" s="130">
        <f t="shared" si="14"/>
        <v>0</v>
      </c>
      <c r="K87" s="147">
        <v>0</v>
      </c>
      <c r="L87" s="130">
        <f t="shared" si="15"/>
        <v>0</v>
      </c>
    </row>
    <row r="88" spans="1:12" ht="17.25" customHeight="1" x14ac:dyDescent="0.25">
      <c r="A88" s="161">
        <v>710</v>
      </c>
      <c r="B88" s="75"/>
      <c r="C88" s="10"/>
      <c r="D88" s="24"/>
      <c r="E88" s="160">
        <v>0.08</v>
      </c>
      <c r="F88" s="130">
        <f t="shared" si="12"/>
        <v>0</v>
      </c>
      <c r="G88" s="24"/>
      <c r="H88" s="130">
        <f t="shared" si="13"/>
        <v>0</v>
      </c>
      <c r="I88" s="24"/>
      <c r="J88" s="130">
        <f t="shared" si="14"/>
        <v>0</v>
      </c>
      <c r="K88" s="147">
        <v>0.2</v>
      </c>
      <c r="L88" s="130">
        <f t="shared" si="15"/>
        <v>0</v>
      </c>
    </row>
    <row r="89" spans="1:12" ht="17.25" customHeight="1" x14ac:dyDescent="0.25">
      <c r="A89" s="161">
        <v>720</v>
      </c>
      <c r="B89" s="75"/>
      <c r="C89" s="10"/>
      <c r="D89" s="24"/>
      <c r="E89" s="160">
        <v>0.08</v>
      </c>
      <c r="F89" s="130">
        <f t="shared" si="12"/>
        <v>0</v>
      </c>
      <c r="G89" s="24"/>
      <c r="H89" s="130">
        <f t="shared" si="13"/>
        <v>0</v>
      </c>
      <c r="I89" s="24"/>
      <c r="J89" s="130">
        <f t="shared" si="14"/>
        <v>0</v>
      </c>
      <c r="K89" s="147">
        <v>0.5</v>
      </c>
      <c r="L89" s="130">
        <f t="shared" si="15"/>
        <v>0</v>
      </c>
    </row>
    <row r="90" spans="1:12" ht="17.25" customHeight="1" x14ac:dyDescent="0.25">
      <c r="A90" s="161">
        <v>730</v>
      </c>
      <c r="B90" s="75"/>
      <c r="C90" s="10"/>
      <c r="D90" s="24"/>
      <c r="E90" s="160">
        <v>0.08</v>
      </c>
      <c r="F90" s="130">
        <f t="shared" si="12"/>
        <v>0</v>
      </c>
      <c r="G90" s="24"/>
      <c r="H90" s="130">
        <f t="shared" si="13"/>
        <v>0</v>
      </c>
      <c r="I90" s="24"/>
      <c r="J90" s="130">
        <f t="shared" si="14"/>
        <v>0</v>
      </c>
      <c r="K90" s="147">
        <v>1</v>
      </c>
      <c r="L90" s="130">
        <f t="shared" si="15"/>
        <v>0</v>
      </c>
    </row>
    <row r="91" spans="1:12" ht="17.25" customHeight="1" x14ac:dyDescent="0.25">
      <c r="A91" s="161">
        <v>740</v>
      </c>
      <c r="B91" s="75"/>
      <c r="C91" s="10"/>
      <c r="D91" s="24"/>
      <c r="E91" s="160">
        <v>0.08</v>
      </c>
      <c r="F91" s="130">
        <f t="shared" si="12"/>
        <v>0</v>
      </c>
      <c r="G91" s="24"/>
      <c r="H91" s="130">
        <f t="shared" si="13"/>
        <v>0</v>
      </c>
      <c r="I91" s="24"/>
      <c r="J91" s="130">
        <f t="shared" si="14"/>
        <v>0</v>
      </c>
      <c r="K91" s="147">
        <v>1.5</v>
      </c>
      <c r="L91" s="130">
        <f t="shared" si="15"/>
        <v>0</v>
      </c>
    </row>
    <row r="92" spans="1:12" ht="17.25" customHeight="1" x14ac:dyDescent="0.25">
      <c r="A92" s="161">
        <v>750</v>
      </c>
      <c r="B92" s="75"/>
      <c r="C92" s="10"/>
      <c r="D92" s="24"/>
      <c r="E92" s="160">
        <v>0.08</v>
      </c>
      <c r="F92" s="130">
        <f t="shared" si="12"/>
        <v>0</v>
      </c>
      <c r="G92" s="24"/>
      <c r="H92" s="130">
        <f t="shared" si="13"/>
        <v>0</v>
      </c>
      <c r="I92" s="24"/>
      <c r="J92" s="130">
        <f t="shared" si="14"/>
        <v>0</v>
      </c>
      <c r="K92" s="147">
        <v>1</v>
      </c>
      <c r="L92" s="130">
        <f t="shared" si="15"/>
        <v>0</v>
      </c>
    </row>
    <row r="93" spans="1:12" ht="34.5" customHeight="1" x14ac:dyDescent="0.3">
      <c r="A93" s="161">
        <v>760</v>
      </c>
      <c r="B93" s="73"/>
      <c r="C93" s="112" t="s">
        <v>901</v>
      </c>
      <c r="D93" s="162"/>
      <c r="E93" s="162"/>
      <c r="F93" s="162"/>
      <c r="G93" s="162"/>
      <c r="H93" s="162"/>
      <c r="I93" s="162"/>
      <c r="J93" s="162"/>
      <c r="K93" s="162"/>
      <c r="L93" s="90">
        <f>SUM(L75:L92)</f>
        <v>0</v>
      </c>
    </row>
    <row r="94" spans="1:12" ht="25.5" customHeight="1" x14ac:dyDescent="0.3">
      <c r="A94" s="107"/>
      <c r="B94" s="73" t="s">
        <v>902</v>
      </c>
      <c r="C94" s="112" t="s">
        <v>903</v>
      </c>
      <c r="D94" s="162"/>
      <c r="E94" s="162"/>
      <c r="F94" s="162"/>
      <c r="G94" s="162"/>
      <c r="H94" s="162"/>
      <c r="I94" s="162"/>
      <c r="J94" s="162"/>
      <c r="K94" s="162"/>
      <c r="L94" s="162"/>
    </row>
    <row r="95" spans="1:12" ht="17.25" customHeight="1" x14ac:dyDescent="0.3">
      <c r="A95" s="161">
        <v>770</v>
      </c>
      <c r="B95" s="75"/>
      <c r="C95" s="10" t="s">
        <v>885</v>
      </c>
      <c r="D95" s="24"/>
      <c r="E95" s="160">
        <v>0.1</v>
      </c>
      <c r="F95" s="130">
        <f t="shared" ref="F95:F112" si="16">D95*E95</f>
        <v>0</v>
      </c>
      <c r="G95" s="24"/>
      <c r="H95" s="130">
        <f t="shared" ref="H95:H112" si="17">F95+G95</f>
        <v>0</v>
      </c>
      <c r="I95" s="24"/>
      <c r="J95" s="130">
        <f t="shared" ref="J95:J112" si="18">H95-I95</f>
        <v>0</v>
      </c>
      <c r="K95" s="165">
        <v>0</v>
      </c>
      <c r="L95" s="130">
        <f t="shared" ref="L95:L112" si="19">J95*K95</f>
        <v>0</v>
      </c>
    </row>
    <row r="96" spans="1:12" ht="17.25" customHeight="1" x14ac:dyDescent="0.3">
      <c r="A96" s="161">
        <v>780</v>
      </c>
      <c r="B96" s="75"/>
      <c r="C96" s="70"/>
      <c r="D96" s="24"/>
      <c r="E96" s="160">
        <v>0.1</v>
      </c>
      <c r="F96" s="130">
        <f t="shared" si="16"/>
        <v>0</v>
      </c>
      <c r="G96" s="24"/>
      <c r="H96" s="130">
        <f t="shared" si="17"/>
        <v>0</v>
      </c>
      <c r="I96" s="24"/>
      <c r="J96" s="130">
        <f t="shared" si="18"/>
        <v>0</v>
      </c>
      <c r="K96" s="165">
        <v>0.2</v>
      </c>
      <c r="L96" s="130">
        <f t="shared" si="19"/>
        <v>0</v>
      </c>
    </row>
    <row r="97" spans="1:12" ht="17.25" customHeight="1" x14ac:dyDescent="0.3">
      <c r="A97" s="161">
        <v>790</v>
      </c>
      <c r="B97" s="75"/>
      <c r="C97" s="70"/>
      <c r="D97" s="24"/>
      <c r="E97" s="160">
        <v>0.1</v>
      </c>
      <c r="F97" s="130">
        <f t="shared" si="16"/>
        <v>0</v>
      </c>
      <c r="G97" s="24"/>
      <c r="H97" s="130">
        <f t="shared" si="17"/>
        <v>0</v>
      </c>
      <c r="I97" s="24"/>
      <c r="J97" s="130">
        <f t="shared" si="18"/>
        <v>0</v>
      </c>
      <c r="K97" s="165">
        <v>0.5</v>
      </c>
      <c r="L97" s="130">
        <f t="shared" si="19"/>
        <v>0</v>
      </c>
    </row>
    <row r="98" spans="1:12" ht="17.25" customHeight="1" x14ac:dyDescent="0.3">
      <c r="A98" s="161">
        <v>800</v>
      </c>
      <c r="B98" s="75"/>
      <c r="C98" s="70"/>
      <c r="D98" s="24"/>
      <c r="E98" s="160">
        <v>0.1</v>
      </c>
      <c r="F98" s="130">
        <f t="shared" si="16"/>
        <v>0</v>
      </c>
      <c r="G98" s="24"/>
      <c r="H98" s="130">
        <f t="shared" si="17"/>
        <v>0</v>
      </c>
      <c r="I98" s="24"/>
      <c r="J98" s="130">
        <f t="shared" si="18"/>
        <v>0</v>
      </c>
      <c r="K98" s="165">
        <v>1</v>
      </c>
      <c r="L98" s="130">
        <f t="shared" si="19"/>
        <v>0</v>
      </c>
    </row>
    <row r="99" spans="1:12" ht="17.25" customHeight="1" x14ac:dyDescent="0.3">
      <c r="A99" s="161">
        <v>810</v>
      </c>
      <c r="B99" s="75"/>
      <c r="C99" s="70"/>
      <c r="D99" s="24"/>
      <c r="E99" s="160">
        <v>0.1</v>
      </c>
      <c r="F99" s="130">
        <f t="shared" si="16"/>
        <v>0</v>
      </c>
      <c r="G99" s="24"/>
      <c r="H99" s="130">
        <f t="shared" si="17"/>
        <v>0</v>
      </c>
      <c r="I99" s="24"/>
      <c r="J99" s="130">
        <f t="shared" si="18"/>
        <v>0</v>
      </c>
      <c r="K99" s="165">
        <v>1.5</v>
      </c>
      <c r="L99" s="130">
        <f t="shared" si="19"/>
        <v>0</v>
      </c>
    </row>
    <row r="100" spans="1:12" ht="17.25" customHeight="1" x14ac:dyDescent="0.3">
      <c r="A100" s="161">
        <v>820</v>
      </c>
      <c r="B100" s="75"/>
      <c r="C100" s="70"/>
      <c r="D100" s="24"/>
      <c r="E100" s="160">
        <v>0.1</v>
      </c>
      <c r="F100" s="130">
        <f t="shared" si="16"/>
        <v>0</v>
      </c>
      <c r="G100" s="24"/>
      <c r="H100" s="130">
        <f t="shared" si="17"/>
        <v>0</v>
      </c>
      <c r="I100" s="24"/>
      <c r="J100" s="130">
        <f t="shared" si="18"/>
        <v>0</v>
      </c>
      <c r="K100" s="165">
        <v>1</v>
      </c>
      <c r="L100" s="130">
        <f t="shared" si="19"/>
        <v>0</v>
      </c>
    </row>
    <row r="101" spans="1:12" ht="17.25" customHeight="1" x14ac:dyDescent="0.3">
      <c r="A101" s="161">
        <v>830</v>
      </c>
      <c r="B101" s="75"/>
      <c r="C101" s="10" t="s">
        <v>886</v>
      </c>
      <c r="D101" s="24"/>
      <c r="E101" s="160">
        <v>0.12</v>
      </c>
      <c r="F101" s="130">
        <f t="shared" si="16"/>
        <v>0</v>
      </c>
      <c r="G101" s="24"/>
      <c r="H101" s="130">
        <f t="shared" si="17"/>
        <v>0</v>
      </c>
      <c r="I101" s="24"/>
      <c r="J101" s="130">
        <f t="shared" si="18"/>
        <v>0</v>
      </c>
      <c r="K101" s="165">
        <v>0</v>
      </c>
      <c r="L101" s="130">
        <f t="shared" si="19"/>
        <v>0</v>
      </c>
    </row>
    <row r="102" spans="1:12" ht="17.25" customHeight="1" x14ac:dyDescent="0.3">
      <c r="A102" s="161">
        <v>840</v>
      </c>
      <c r="B102" s="75"/>
      <c r="C102" s="10"/>
      <c r="D102" s="24"/>
      <c r="E102" s="160">
        <v>0.12</v>
      </c>
      <c r="F102" s="130">
        <f t="shared" si="16"/>
        <v>0</v>
      </c>
      <c r="G102" s="24"/>
      <c r="H102" s="130">
        <f t="shared" si="17"/>
        <v>0</v>
      </c>
      <c r="I102" s="24"/>
      <c r="J102" s="130">
        <f t="shared" si="18"/>
        <v>0</v>
      </c>
      <c r="K102" s="165">
        <v>0.2</v>
      </c>
      <c r="L102" s="130">
        <f t="shared" si="19"/>
        <v>0</v>
      </c>
    </row>
    <row r="103" spans="1:12" ht="17.25" customHeight="1" x14ac:dyDescent="0.3">
      <c r="A103" s="161">
        <v>850</v>
      </c>
      <c r="B103" s="75"/>
      <c r="C103" s="10"/>
      <c r="D103" s="24"/>
      <c r="E103" s="160">
        <v>0.12</v>
      </c>
      <c r="F103" s="130">
        <f t="shared" si="16"/>
        <v>0</v>
      </c>
      <c r="G103" s="24"/>
      <c r="H103" s="130">
        <f t="shared" si="17"/>
        <v>0</v>
      </c>
      <c r="I103" s="24"/>
      <c r="J103" s="130">
        <f t="shared" si="18"/>
        <v>0</v>
      </c>
      <c r="K103" s="165">
        <v>0.5</v>
      </c>
      <c r="L103" s="130">
        <f t="shared" si="19"/>
        <v>0</v>
      </c>
    </row>
    <row r="104" spans="1:12" ht="17.25" customHeight="1" x14ac:dyDescent="0.3">
      <c r="A104" s="161">
        <v>860</v>
      </c>
      <c r="B104" s="75"/>
      <c r="C104" s="10"/>
      <c r="D104" s="24"/>
      <c r="E104" s="160">
        <v>0.12</v>
      </c>
      <c r="F104" s="130">
        <f t="shared" si="16"/>
        <v>0</v>
      </c>
      <c r="G104" s="24"/>
      <c r="H104" s="130">
        <f t="shared" si="17"/>
        <v>0</v>
      </c>
      <c r="I104" s="24"/>
      <c r="J104" s="130">
        <f t="shared" si="18"/>
        <v>0</v>
      </c>
      <c r="K104" s="165">
        <v>1</v>
      </c>
      <c r="L104" s="130">
        <f t="shared" si="19"/>
        <v>0</v>
      </c>
    </row>
    <row r="105" spans="1:12" ht="17.25" customHeight="1" x14ac:dyDescent="0.3">
      <c r="A105" s="161">
        <v>870</v>
      </c>
      <c r="B105" s="75"/>
      <c r="C105" s="10"/>
      <c r="D105" s="24"/>
      <c r="E105" s="160">
        <v>0.12</v>
      </c>
      <c r="F105" s="130">
        <f t="shared" si="16"/>
        <v>0</v>
      </c>
      <c r="G105" s="24"/>
      <c r="H105" s="130">
        <f t="shared" si="17"/>
        <v>0</v>
      </c>
      <c r="I105" s="24"/>
      <c r="J105" s="130">
        <f t="shared" si="18"/>
        <v>0</v>
      </c>
      <c r="K105" s="165">
        <v>1.5</v>
      </c>
      <c r="L105" s="130">
        <f t="shared" si="19"/>
        <v>0</v>
      </c>
    </row>
    <row r="106" spans="1:12" ht="17.25" customHeight="1" x14ac:dyDescent="0.3">
      <c r="A106" s="161">
        <v>880</v>
      </c>
      <c r="B106" s="75"/>
      <c r="C106" s="10"/>
      <c r="D106" s="24"/>
      <c r="E106" s="160">
        <v>0.12</v>
      </c>
      <c r="F106" s="130">
        <f t="shared" si="16"/>
        <v>0</v>
      </c>
      <c r="G106" s="24"/>
      <c r="H106" s="130">
        <f t="shared" si="17"/>
        <v>0</v>
      </c>
      <c r="I106" s="24"/>
      <c r="J106" s="130">
        <f t="shared" si="18"/>
        <v>0</v>
      </c>
      <c r="K106" s="165">
        <v>1</v>
      </c>
      <c r="L106" s="130">
        <f t="shared" si="19"/>
        <v>0</v>
      </c>
    </row>
    <row r="107" spans="1:12" ht="17.25" customHeight="1" x14ac:dyDescent="0.3">
      <c r="A107" s="161">
        <v>890</v>
      </c>
      <c r="B107" s="75"/>
      <c r="C107" s="10" t="s">
        <v>887</v>
      </c>
      <c r="D107" s="24"/>
      <c r="E107" s="160">
        <v>0.15</v>
      </c>
      <c r="F107" s="130">
        <f t="shared" si="16"/>
        <v>0</v>
      </c>
      <c r="G107" s="24"/>
      <c r="H107" s="130">
        <f t="shared" si="17"/>
        <v>0</v>
      </c>
      <c r="I107" s="24"/>
      <c r="J107" s="130">
        <f t="shared" si="18"/>
        <v>0</v>
      </c>
      <c r="K107" s="165">
        <v>0</v>
      </c>
      <c r="L107" s="130">
        <f t="shared" si="19"/>
        <v>0</v>
      </c>
    </row>
    <row r="108" spans="1:12" ht="17.25" customHeight="1" x14ac:dyDescent="0.3">
      <c r="A108" s="161">
        <v>900</v>
      </c>
      <c r="B108" s="75"/>
      <c r="C108" s="10"/>
      <c r="D108" s="24"/>
      <c r="E108" s="160">
        <v>0.15</v>
      </c>
      <c r="F108" s="130">
        <f t="shared" si="16"/>
        <v>0</v>
      </c>
      <c r="G108" s="24"/>
      <c r="H108" s="130">
        <f t="shared" si="17"/>
        <v>0</v>
      </c>
      <c r="I108" s="24"/>
      <c r="J108" s="130">
        <f t="shared" si="18"/>
        <v>0</v>
      </c>
      <c r="K108" s="165">
        <v>0.2</v>
      </c>
      <c r="L108" s="130">
        <f t="shared" si="19"/>
        <v>0</v>
      </c>
    </row>
    <row r="109" spans="1:12" ht="17.25" customHeight="1" x14ac:dyDescent="0.3">
      <c r="A109" s="161">
        <v>910</v>
      </c>
      <c r="B109" s="75"/>
      <c r="C109" s="10"/>
      <c r="D109" s="24"/>
      <c r="E109" s="160">
        <v>0.15</v>
      </c>
      <c r="F109" s="130">
        <f t="shared" si="16"/>
        <v>0</v>
      </c>
      <c r="G109" s="24"/>
      <c r="H109" s="130">
        <f t="shared" si="17"/>
        <v>0</v>
      </c>
      <c r="I109" s="24"/>
      <c r="J109" s="130">
        <f t="shared" si="18"/>
        <v>0</v>
      </c>
      <c r="K109" s="165">
        <v>0.5</v>
      </c>
      <c r="L109" s="130">
        <f t="shared" si="19"/>
        <v>0</v>
      </c>
    </row>
    <row r="110" spans="1:12" ht="17.25" customHeight="1" x14ac:dyDescent="0.3">
      <c r="A110" s="161">
        <v>920</v>
      </c>
      <c r="B110" s="75"/>
      <c r="C110" s="10"/>
      <c r="D110" s="24"/>
      <c r="E110" s="160">
        <v>0.15</v>
      </c>
      <c r="F110" s="130">
        <f t="shared" si="16"/>
        <v>0</v>
      </c>
      <c r="G110" s="24"/>
      <c r="H110" s="130">
        <f t="shared" si="17"/>
        <v>0</v>
      </c>
      <c r="I110" s="24"/>
      <c r="J110" s="130">
        <f t="shared" si="18"/>
        <v>0</v>
      </c>
      <c r="K110" s="165">
        <v>1</v>
      </c>
      <c r="L110" s="130">
        <f t="shared" si="19"/>
        <v>0</v>
      </c>
    </row>
    <row r="111" spans="1:12" ht="17.25" customHeight="1" x14ac:dyDescent="0.3">
      <c r="A111" s="161">
        <v>930</v>
      </c>
      <c r="B111" s="75"/>
      <c r="C111" s="10"/>
      <c r="D111" s="24"/>
      <c r="E111" s="160">
        <v>0.15</v>
      </c>
      <c r="F111" s="130">
        <f t="shared" si="16"/>
        <v>0</v>
      </c>
      <c r="G111" s="24"/>
      <c r="H111" s="130">
        <f t="shared" si="17"/>
        <v>0</v>
      </c>
      <c r="I111" s="24"/>
      <c r="J111" s="130">
        <f t="shared" si="18"/>
        <v>0</v>
      </c>
      <c r="K111" s="165">
        <v>1.5</v>
      </c>
      <c r="L111" s="130">
        <f t="shared" si="19"/>
        <v>0</v>
      </c>
    </row>
    <row r="112" spans="1:12" ht="17.25" customHeight="1" x14ac:dyDescent="0.3">
      <c r="A112" s="161">
        <v>940</v>
      </c>
      <c r="B112" s="75"/>
      <c r="C112" s="10"/>
      <c r="D112" s="24"/>
      <c r="E112" s="160">
        <v>0.15</v>
      </c>
      <c r="F112" s="130">
        <f t="shared" si="16"/>
        <v>0</v>
      </c>
      <c r="G112" s="24"/>
      <c r="H112" s="130">
        <f t="shared" si="17"/>
        <v>0</v>
      </c>
      <c r="I112" s="24"/>
      <c r="J112" s="130">
        <f t="shared" si="18"/>
        <v>0</v>
      </c>
      <c r="K112" s="165">
        <v>1</v>
      </c>
      <c r="L112" s="130">
        <f t="shared" si="19"/>
        <v>0</v>
      </c>
    </row>
    <row r="113" spans="1:12" ht="38.25" customHeight="1" x14ac:dyDescent="0.3">
      <c r="A113" s="161">
        <v>950</v>
      </c>
      <c r="B113" s="75"/>
      <c r="C113" s="112" t="s">
        <v>904</v>
      </c>
      <c r="D113" s="162"/>
      <c r="E113" s="162"/>
      <c r="F113" s="162"/>
      <c r="G113" s="162"/>
      <c r="H113" s="162"/>
      <c r="I113" s="57"/>
      <c r="J113" s="162"/>
      <c r="K113" s="162"/>
      <c r="L113" s="90">
        <f>SUM(L95:L112)</f>
        <v>0</v>
      </c>
    </row>
    <row r="114" spans="1:12" ht="53.25" customHeight="1" x14ac:dyDescent="0.25">
      <c r="A114" s="161">
        <v>960</v>
      </c>
      <c r="B114" s="83" t="s">
        <v>613</v>
      </c>
      <c r="C114" s="112" t="s">
        <v>905</v>
      </c>
      <c r="D114" s="123"/>
      <c r="E114" s="123"/>
      <c r="F114" s="123"/>
      <c r="G114" s="123"/>
      <c r="H114" s="123"/>
      <c r="I114" s="123"/>
      <c r="J114" s="123"/>
      <c r="K114" s="123"/>
      <c r="L114" s="90">
        <f>L31+L51+L71+L93+L113</f>
        <v>0</v>
      </c>
    </row>
  </sheetData>
  <mergeCells count="9">
    <mergeCell ref="H7:L7"/>
    <mergeCell ref="H8:L8"/>
    <mergeCell ref="A10:A11"/>
    <mergeCell ref="C10:C11"/>
    <mergeCell ref="B10:B11"/>
    <mergeCell ref="D7:G7"/>
    <mergeCell ref="D8:G8"/>
    <mergeCell ref="D9:G9"/>
    <mergeCell ref="H9:L9"/>
  </mergeCells>
  <pageMargins left="0.15625" right="0.16666666666666666" top="0.33333333333333331" bottom="0.30208333333333331" header="0.29166666666666669" footer="0.29166666666666669"/>
  <pageSetup orientation="landscape" useFirstPageNumber="1"/>
  <headerFooter>
    <oddHeader>&amp;L&amp;"Aptos"&amp;10&amp;K7FAA39 | DNB PUBLIC |&amp;1#_x000D_</oddHeader>
  </headerFooter>
  <rowBreaks count="1" manualBreakCount="1">
    <brk id="71"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ADD8E6"/>
  </sheetPr>
  <dimension ref="A1:G30"/>
  <sheetViews>
    <sheetView workbookViewId="0">
      <selection activeCell="G28" sqref="G28"/>
    </sheetView>
  </sheetViews>
  <sheetFormatPr defaultColWidth="9.08984375" defaultRowHeight="12.75" customHeight="1" x14ac:dyDescent="0.25"/>
  <cols>
    <col min="1" max="1" width="6.54296875" style="54" customWidth="1"/>
    <col min="2" max="2" width="9.7265625" style="54" customWidth="1"/>
    <col min="3" max="3" width="56" style="54" customWidth="1"/>
    <col min="4" max="4" width="16.453125" style="54" customWidth="1"/>
    <col min="5" max="5" width="15.26953125" style="54" customWidth="1"/>
    <col min="6" max="6" width="19.26953125" style="54" customWidth="1"/>
    <col min="7" max="7" width="17.54296875" style="54" customWidth="1"/>
    <col min="8" max="8" width="9.08984375" style="1" customWidth="1"/>
    <col min="9" max="16384" width="9.08984375" style="1"/>
  </cols>
  <sheetData>
    <row r="1" spans="1:7" ht="15.75" customHeight="1" x14ac:dyDescent="0.35">
      <c r="A1" s="5" t="s">
        <v>421</v>
      </c>
      <c r="G1" s="84" t="s">
        <v>906</v>
      </c>
    </row>
    <row r="2" spans="1:7" ht="15.75" customHeight="1" x14ac:dyDescent="0.35">
      <c r="A2" s="5"/>
      <c r="C2" s="3"/>
    </row>
    <row r="3" spans="1:7" ht="15.75" customHeight="1" x14ac:dyDescent="0.35">
      <c r="A3" s="5" t="s">
        <v>1</v>
      </c>
      <c r="C3" s="3"/>
      <c r="G3" s="4" t="s">
        <v>748</v>
      </c>
    </row>
    <row r="4" spans="1:7" ht="15.75" customHeight="1" x14ac:dyDescent="0.35">
      <c r="B4" s="67"/>
      <c r="C4" s="67"/>
      <c r="G4" s="4" t="s">
        <v>907</v>
      </c>
    </row>
    <row r="5" spans="1:7" ht="15.75" customHeight="1" x14ac:dyDescent="0.35">
      <c r="A5" s="5" t="s">
        <v>3</v>
      </c>
      <c r="B5" s="67"/>
      <c r="C5" s="67"/>
      <c r="G5" s="7" t="s">
        <v>2</v>
      </c>
    </row>
    <row r="6" spans="1:7" ht="15.75" customHeight="1" x14ac:dyDescent="0.3">
      <c r="A6" s="8"/>
      <c r="B6" s="3"/>
      <c r="G6" s="7" t="s">
        <v>4</v>
      </c>
    </row>
    <row r="7" spans="1:7" ht="18.75" customHeight="1" x14ac:dyDescent="0.25">
      <c r="B7" s="3"/>
      <c r="C7" s="67"/>
      <c r="D7" s="73" t="s">
        <v>5</v>
      </c>
      <c r="E7" s="166"/>
      <c r="F7" s="578"/>
      <c r="G7" s="597"/>
    </row>
    <row r="8" spans="1:7" ht="18.75" customHeight="1" x14ac:dyDescent="0.25">
      <c r="B8" s="3"/>
      <c r="C8" s="3"/>
      <c r="D8" s="560" t="s">
        <v>6</v>
      </c>
      <c r="E8" s="554"/>
      <c r="F8" s="545" t="str">
        <f>""</f>
        <v/>
      </c>
      <c r="G8" s="597"/>
    </row>
    <row r="9" spans="1:7" ht="18.75" customHeight="1" x14ac:dyDescent="0.25">
      <c r="D9" s="73" t="s">
        <v>8</v>
      </c>
      <c r="E9" s="70"/>
      <c r="F9" s="586"/>
      <c r="G9" s="612"/>
    </row>
    <row r="10" spans="1:7" ht="24.75" customHeight="1" x14ac:dyDescent="0.3">
      <c r="A10" s="562" t="s">
        <v>678</v>
      </c>
      <c r="B10" s="562" t="s">
        <v>873</v>
      </c>
      <c r="C10" s="557" t="s">
        <v>679</v>
      </c>
      <c r="D10" s="609" t="s">
        <v>908</v>
      </c>
      <c r="E10" s="610"/>
      <c r="F10" s="611"/>
      <c r="G10" s="167"/>
    </row>
    <row r="11" spans="1:7" ht="15.75" customHeight="1" x14ac:dyDescent="0.3">
      <c r="A11" s="572"/>
      <c r="B11" s="614"/>
      <c r="C11" s="615"/>
      <c r="D11" s="86" t="s">
        <v>909</v>
      </c>
      <c r="E11" s="86" t="s">
        <v>910</v>
      </c>
      <c r="F11" s="86" t="s">
        <v>911</v>
      </c>
      <c r="G11" s="86" t="s">
        <v>912</v>
      </c>
    </row>
    <row r="12" spans="1:7" ht="15.75" customHeight="1" x14ac:dyDescent="0.3">
      <c r="A12" s="613"/>
      <c r="B12" s="613"/>
      <c r="C12" s="616"/>
      <c r="D12" s="168">
        <v>1</v>
      </c>
      <c r="E12" s="168">
        <v>2</v>
      </c>
      <c r="F12" s="168">
        <v>3</v>
      </c>
      <c r="G12" s="168">
        <v>4</v>
      </c>
    </row>
    <row r="13" spans="1:7" ht="17.25" customHeight="1" x14ac:dyDescent="0.3">
      <c r="A13" s="145"/>
      <c r="B13" s="169"/>
      <c r="C13" s="153" t="s">
        <v>913</v>
      </c>
      <c r="D13" s="170"/>
      <c r="E13" s="170"/>
      <c r="F13" s="170"/>
      <c r="G13" s="170"/>
    </row>
    <row r="14" spans="1:7" ht="18.75" customHeight="1" x14ac:dyDescent="0.3">
      <c r="A14" s="88">
        <v>10</v>
      </c>
      <c r="B14" s="69" t="s">
        <v>480</v>
      </c>
      <c r="C14" s="169" t="s">
        <v>914</v>
      </c>
      <c r="D14" s="24"/>
      <c r="E14" s="24"/>
      <c r="F14" s="24"/>
      <c r="G14" s="170"/>
    </row>
    <row r="15" spans="1:7" ht="18.75" customHeight="1" x14ac:dyDescent="0.3">
      <c r="A15" s="88">
        <v>20</v>
      </c>
      <c r="B15" s="69" t="s">
        <v>523</v>
      </c>
      <c r="C15" s="169" t="s">
        <v>915</v>
      </c>
      <c r="D15" s="24"/>
      <c r="E15" s="24"/>
      <c r="F15" s="24"/>
      <c r="G15" s="170"/>
    </row>
    <row r="16" spans="1:7" ht="18.75" customHeight="1" x14ac:dyDescent="0.3">
      <c r="A16" s="88">
        <v>30</v>
      </c>
      <c r="B16" s="69" t="s">
        <v>526</v>
      </c>
      <c r="C16" s="169" t="s">
        <v>916</v>
      </c>
      <c r="D16" s="24"/>
      <c r="E16" s="24"/>
      <c r="F16" s="24"/>
      <c r="G16" s="170"/>
    </row>
    <row r="17" spans="1:7" ht="18.75" customHeight="1" x14ac:dyDescent="0.3">
      <c r="A17" s="88">
        <v>40</v>
      </c>
      <c r="B17" s="69" t="s">
        <v>534</v>
      </c>
      <c r="C17" s="171" t="s">
        <v>917</v>
      </c>
      <c r="D17" s="24"/>
      <c r="E17" s="24"/>
      <c r="F17" s="24"/>
      <c r="G17" s="170"/>
    </row>
    <row r="18" spans="1:7" ht="18.75" customHeight="1" x14ac:dyDescent="0.3">
      <c r="A18" s="88">
        <v>50</v>
      </c>
      <c r="B18" s="69" t="s">
        <v>546</v>
      </c>
      <c r="C18" s="171" t="s">
        <v>918</v>
      </c>
      <c r="D18" s="24"/>
      <c r="E18" s="24"/>
      <c r="F18" s="24"/>
      <c r="G18" s="170"/>
    </row>
    <row r="19" spans="1:7" ht="26.25" customHeight="1" x14ac:dyDescent="0.3">
      <c r="A19" s="88">
        <v>60</v>
      </c>
      <c r="B19" s="69" t="s">
        <v>564</v>
      </c>
      <c r="C19" s="171" t="s">
        <v>919</v>
      </c>
      <c r="D19" s="24"/>
      <c r="E19" s="24"/>
      <c r="F19" s="24"/>
      <c r="G19" s="170"/>
    </row>
    <row r="20" spans="1:7" ht="18.75" customHeight="1" x14ac:dyDescent="0.3">
      <c r="A20" s="88">
        <v>70</v>
      </c>
      <c r="B20" s="69" t="s">
        <v>566</v>
      </c>
      <c r="C20" s="171" t="s">
        <v>920</v>
      </c>
      <c r="D20" s="24"/>
      <c r="E20" s="24"/>
      <c r="F20" s="24"/>
      <c r="G20" s="170"/>
    </row>
    <row r="21" spans="1:7" ht="18.75" customHeight="1" x14ac:dyDescent="0.3">
      <c r="A21" s="88">
        <v>80</v>
      </c>
      <c r="B21" s="69" t="s">
        <v>573</v>
      </c>
      <c r="C21" s="171" t="s">
        <v>921</v>
      </c>
      <c r="D21" s="24"/>
      <c r="E21" s="24"/>
      <c r="F21" s="24"/>
      <c r="G21" s="170"/>
    </row>
    <row r="22" spans="1:7" ht="39" customHeight="1" x14ac:dyDescent="0.3">
      <c r="A22" s="88">
        <v>90</v>
      </c>
      <c r="B22" s="170"/>
      <c r="C22" s="111" t="s">
        <v>922</v>
      </c>
      <c r="D22" s="130">
        <f>IF(SUM(D14:D21)&gt;0,SUM(D14:D21),0)</f>
        <v>0</v>
      </c>
      <c r="E22" s="130">
        <f>IF(SUM(E14:E21)&gt;0,SUM(E14:E21),0)</f>
        <v>0</v>
      </c>
      <c r="F22" s="130">
        <f>IF(SUM(F14:F21)&gt;0,SUM(F14:F21),0)</f>
        <v>0</v>
      </c>
      <c r="G22" s="170"/>
    </row>
    <row r="23" spans="1:7" ht="20.25" customHeight="1" x14ac:dyDescent="0.3">
      <c r="A23" s="88">
        <v>100</v>
      </c>
      <c r="B23" s="170"/>
      <c r="C23" s="108" t="s">
        <v>923</v>
      </c>
      <c r="D23" s="172">
        <v>0.15</v>
      </c>
      <c r="E23" s="172">
        <v>0.15</v>
      </c>
      <c r="F23" s="172">
        <v>0.15</v>
      </c>
      <c r="G23" s="170"/>
    </row>
    <row r="24" spans="1:7" ht="29.25" customHeight="1" x14ac:dyDescent="0.3">
      <c r="A24" s="88">
        <v>110</v>
      </c>
      <c r="B24" s="170"/>
      <c r="C24" s="108" t="s">
        <v>924</v>
      </c>
      <c r="D24" s="130">
        <f>D22*D23</f>
        <v>0</v>
      </c>
      <c r="E24" s="130">
        <f>E22*E23</f>
        <v>0</v>
      </c>
      <c r="F24" s="130">
        <f>F22*F23</f>
        <v>0</v>
      </c>
      <c r="G24" s="170"/>
    </row>
    <row r="25" spans="1:7" ht="47.25" customHeight="1" x14ac:dyDescent="0.3">
      <c r="A25" s="88">
        <v>120</v>
      </c>
      <c r="B25" s="170"/>
      <c r="C25" s="111" t="s">
        <v>925</v>
      </c>
      <c r="D25" s="170"/>
      <c r="E25" s="170"/>
      <c r="F25" s="170"/>
      <c r="G25" s="90">
        <f>D24+E24+F24</f>
        <v>0</v>
      </c>
    </row>
    <row r="26" spans="1:7" ht="24.75" customHeight="1" x14ac:dyDescent="0.3">
      <c r="A26" s="88">
        <v>130</v>
      </c>
      <c r="B26" s="170"/>
      <c r="C26" s="108" t="s">
        <v>926</v>
      </c>
      <c r="D26" s="170"/>
      <c r="E26" s="170"/>
      <c r="F26" s="170"/>
      <c r="G26" s="90">
        <f>COUNTIF(D24:F24,"&gt;0")</f>
        <v>0</v>
      </c>
    </row>
    <row r="27" spans="1:7" ht="30.75" customHeight="1" x14ac:dyDescent="0.3">
      <c r="A27" s="88">
        <v>140</v>
      </c>
      <c r="B27" s="170"/>
      <c r="C27" s="111" t="s">
        <v>927</v>
      </c>
      <c r="D27" s="170"/>
      <c r="E27" s="170"/>
      <c r="F27" s="170"/>
      <c r="G27" s="173" t="e">
        <f>G25/G26</f>
        <v>#DIV/0!</v>
      </c>
    </row>
    <row r="28" spans="1:7" ht="37.5" customHeight="1" x14ac:dyDescent="0.3">
      <c r="A28" s="88">
        <v>150</v>
      </c>
      <c r="B28" s="170"/>
      <c r="C28" s="111" t="s">
        <v>928</v>
      </c>
      <c r="D28" s="170"/>
      <c r="E28" s="170"/>
      <c r="F28" s="170"/>
      <c r="G28" s="174" t="e">
        <f>G27*12.5</f>
        <v>#DIV/0!</v>
      </c>
    </row>
    <row r="30" spans="1:7" ht="12.75" customHeight="1" x14ac:dyDescent="0.35">
      <c r="A30" s="175" t="s">
        <v>929</v>
      </c>
      <c r="B30" s="175"/>
      <c r="C30" s="175"/>
      <c r="D30" s="175"/>
      <c r="E30" s="175"/>
      <c r="F30" s="175"/>
      <c r="G30" s="176"/>
    </row>
  </sheetData>
  <mergeCells count="8">
    <mergeCell ref="D10:F10"/>
    <mergeCell ref="F7:G7"/>
    <mergeCell ref="F8:G8"/>
    <mergeCell ref="F9:G9"/>
    <mergeCell ref="A10:A12"/>
    <mergeCell ref="B10:B12"/>
    <mergeCell ref="C10:C12"/>
    <mergeCell ref="D8:E8"/>
  </mergeCells>
  <pageMargins left="0.3125" right="0.21875" top="0.5" bottom="0.33333333333333331" header="0.29166666666666669" footer="0.29166666666666669"/>
  <pageSetup orientation="landscape" useFirstPageNumber="1"/>
  <headerFooter>
    <oddHeader>&amp;L&amp;"Aptos"&amp;10&amp;K7FAA39 | DNB PUBLIC |&amp;1#_x000D_</oddHeader>
  </headerFooter>
</worksheet>
</file>

<file path=docMetadata/LabelInfo.xml><?xml version="1.0" encoding="utf-8"?>
<clbl:labelList xmlns:clbl="http://schemas.microsoft.com/office/2020/mipLabelMetadata">
  <clbl:label id="{1ddf9560-f40a-4faa-b693-65e98d55b544}" enabled="1" method="Privileged" siteId="{9ecbd628-0072-405d-8567-32c6750b0d3e}"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57</vt:i4>
      </vt:variant>
      <vt:variant>
        <vt:lpstr>Benoemde bereiken</vt:lpstr>
      </vt:variant>
      <vt:variant>
        <vt:i4>12</vt:i4>
      </vt:variant>
    </vt:vector>
  </HeadingPairs>
  <TitlesOfParts>
    <vt:vector size="69" baseType="lpstr">
      <vt:lpstr>Balance sheet</vt:lpstr>
      <vt:lpstr>P&amp;L</vt:lpstr>
      <vt:lpstr>Class 8 Cont.Liab.</vt:lpstr>
      <vt:lpstr>SS 1A CAR</vt:lpstr>
      <vt:lpstr>SS 1B Capital</vt:lpstr>
      <vt:lpstr>SS 1C RWA</vt:lpstr>
      <vt:lpstr>SS 1D Contigent Liabilities</vt:lpstr>
      <vt:lpstr>SS 1E Derivatives</vt:lpstr>
      <vt:lpstr>SS 1F-1 Operational Risk BIA </vt:lpstr>
      <vt:lpstr>SS 1F-2 Operational Risk SA</vt:lpstr>
      <vt:lpstr>SS 1F-3 Operational Risk ASA</vt:lpstr>
      <vt:lpstr>SS 1G Market Risk Summary</vt:lpstr>
      <vt:lpstr>SS 1H-1 Spec Intr Rate Risk</vt:lpstr>
      <vt:lpstr>SS 1H-2 Gen Intr Rate Risk</vt:lpstr>
      <vt:lpstr>SS 1H-3 Gen Intr Rate Summary</vt:lpstr>
      <vt:lpstr>SS 1I-1 Equity Risk Nat Markt  </vt:lpstr>
      <vt:lpstr>SS 1I-2 Equity Risk Summary</vt:lpstr>
      <vt:lpstr>SS1J Foreign exch Risk II </vt:lpstr>
      <vt:lpstr>SS1K Commodities Risk</vt:lpstr>
      <vt:lpstr>SS1L Options Risk</vt:lpstr>
      <vt:lpstr>SS11A Large Exposures</vt:lpstr>
      <vt:lpstr>SS11b Large and Other exposures</vt:lpstr>
      <vt:lpstr>SS12A Due fr to Unc Affiliates</vt:lpstr>
      <vt:lpstr>SS12B Due fr to UncAff Branches</vt:lpstr>
      <vt:lpstr>SS13A Cred to Shrdls e.o </vt:lpstr>
      <vt:lpstr>SS13B Cred to Shdl e.o. Branch</vt:lpstr>
      <vt:lpstr>Business line mapping Op. Risk</vt:lpstr>
      <vt:lpstr>SS20 Liquidity Report</vt:lpstr>
      <vt:lpstr>SS21 Gross to Net Report</vt:lpstr>
      <vt:lpstr>SS22 Maturity Schedule</vt:lpstr>
      <vt:lpstr>SS23 Large Depositors</vt:lpstr>
      <vt:lpstr>SS24 Savings Deposits</vt:lpstr>
      <vt:lpstr>SS30A Delinquency Report C.A</vt:lpstr>
      <vt:lpstr>SS30B Delinquency Other Loans</vt:lpstr>
      <vt:lpstr>SS31 Pledged Assets</vt:lpstr>
      <vt:lpstr>SS32 Interest rate Repricing</vt:lpstr>
      <vt:lpstr>SS40 Reserve Requirements</vt:lpstr>
      <vt:lpstr>SS41 Short Term NFA</vt:lpstr>
      <vt:lpstr>SS42 Weekly NFA pos</vt:lpstr>
      <vt:lpstr>SS43A Dom Loans and Acceptances</vt:lpstr>
      <vt:lpstr>SS43B New Dom Loans and Accept.</vt:lpstr>
      <vt:lpstr>SS44 Credit Cards and Car Loans</vt:lpstr>
      <vt:lpstr>SS45 New DomLoans by Type &amp; Acc</vt:lpstr>
      <vt:lpstr>SS46 Maturity of Time Deposits</vt:lpstr>
      <vt:lpstr>SS47 Yield and Pledging rate</vt:lpstr>
      <vt:lpstr>SS48 Bonds and Treas</vt:lpstr>
      <vt:lpstr>SS49 Off Reserves</vt:lpstr>
      <vt:lpstr>Sub-report I</vt:lpstr>
      <vt:lpstr>Sub-report II</vt:lpstr>
      <vt:lpstr>SS50 Currency in Circ</vt:lpstr>
      <vt:lpstr>SS51 Comm banks Liab</vt:lpstr>
      <vt:lpstr>SS52 Other Liab Priv Sector</vt:lpstr>
      <vt:lpstr>SS53 MISC Assets</vt:lpstr>
      <vt:lpstr>SS42A Weekly NFA pos CBCS</vt:lpstr>
      <vt:lpstr>COA_Validation</vt:lpstr>
      <vt:lpstr>COA_Warning</vt:lpstr>
      <vt:lpstr>COA_Regulation</vt:lpstr>
      <vt:lpstr>'Balance sheet'!Afdrukbereik</vt:lpstr>
      <vt:lpstr>'Class 8 Cont.Liab.'!Afdrukbereik</vt:lpstr>
      <vt:lpstr>'P&amp;L'!Afdrukbereik</vt:lpstr>
      <vt:lpstr>'SS 1F-1 Operational Risk BIA '!Afdrukbereik</vt:lpstr>
      <vt:lpstr>'SS 1G Market Risk Summary'!Afdrukbereik</vt:lpstr>
      <vt:lpstr>'SS 1H-1 Spec Intr Rate Risk'!Afdrukbereik</vt:lpstr>
      <vt:lpstr>'SS 1H-3 Gen Intr Rate Summary'!Afdrukbereik</vt:lpstr>
      <vt:lpstr>'SS 1I-1 Equity Risk Nat Markt  '!Afdrukbereik</vt:lpstr>
      <vt:lpstr>'SS 1I-2 Equity Risk Summary'!Afdrukbereik</vt:lpstr>
      <vt:lpstr>'SS1J Foreign exch Risk II '!Afdrukbereik</vt:lpstr>
      <vt:lpstr>'SS1K Commodities Risk'!Afdrukbereik</vt:lpstr>
      <vt:lpstr>'SS1L Options Risk'!Afdrukbereik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Frijters, C.W. (Catalijne) (TB_BBB)</dc:creator>
  <cp:lastModifiedBy>Frijters, C.W. (Catalijne) (TB_BBB)</cp:lastModifiedBy>
  <dcterms:created xsi:type="dcterms:W3CDTF">2026-02-24T12:31:22Z</dcterms:created>
  <dcterms:modified xsi:type="dcterms:W3CDTF">2026-02-24T12:31:22Z</dcterms:modified>
</cp:coreProperties>
</file>