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xl/customProperty5.bin" ContentType="application/vnd.openxmlformats-officedocument.spreadsheetml.customProperty"/>
  <Override PartName="/xl/tables/table5.xml" ContentType="application/vnd.openxmlformats-officedocument.spreadsheetml.table+xml"/>
  <Override PartName="/xl/customProperty6.bin" ContentType="application/vnd.openxmlformats-officedocument.spreadsheetml.customProperty"/>
  <Override PartName="/xl/tables/table6.xml" ContentType="application/vnd.openxmlformats-officedocument.spreadsheetml.table+xml"/>
  <Override PartName="/xl/customProperty7.bin" ContentType="application/vnd.openxmlformats-officedocument.spreadsheetml.customProperty"/>
  <Override PartName="/xl/tables/table7.xml" ContentType="application/vnd.openxmlformats-officedocument.spreadsheetml.table+xml"/>
  <Override PartName="/xl/customProperty8.bin" ContentType="application/vnd.openxmlformats-officedocument.spreadsheetml.customProperty"/>
  <Override PartName="/xl/tables/table8.xml" ContentType="application/vnd.openxmlformats-officedocument.spreadsheetml.table+xml"/>
  <Override PartName="/xl/customProperty9.bin" ContentType="application/vnd.openxmlformats-officedocument.spreadsheetml.customProperty"/>
  <Override PartName="/xl/tables/table9.xml" ContentType="application/vnd.openxmlformats-officedocument.spreadsheetml.table+xml"/>
  <Override PartName="/xl/customProperty10.bin" ContentType="application/vnd.openxmlformats-officedocument.spreadsheetml.customProperty"/>
  <Override PartName="/xl/tables/table10.xml" ContentType="application/vnd.openxmlformats-officedocument.spreadsheetml.table+xml"/>
  <Override PartName="/xl/customProperty11.bin" ContentType="application/vnd.openxmlformats-officedocument.spreadsheetml.customProperty"/>
  <Override PartName="/xl/tables/table11.xml" ContentType="application/vnd.openxmlformats-officedocument.spreadsheetml.table+xml"/>
  <Override PartName="/xl/customProperty12.bin" ContentType="application/vnd.openxmlformats-officedocument.spreadsheetml.customProperty"/>
  <Override PartName="/xl/tables/table12.xml" ContentType="application/vnd.openxmlformats-officedocument.spreadsheetml.table+xml"/>
  <Override PartName="/xl/customProperty13.bin" ContentType="application/vnd.openxmlformats-officedocument.spreadsheetml.customProperty"/>
  <Override PartName="/xl/tables/table13.xml" ContentType="application/vnd.openxmlformats-officedocument.spreadsheetml.table+xml"/>
  <Override PartName="/xl/customProperty14.bin" ContentType="application/vnd.openxmlformats-officedocument.spreadsheetml.customProperty"/>
  <Override PartName="/xl/tables/table14.xml" ContentType="application/vnd.openxmlformats-officedocument.spreadsheetml.table+xml"/>
  <Override PartName="/xl/tables/table15.xml" ContentType="application/vnd.openxmlformats-officedocument.spreadsheetml.table+xml"/>
  <Override PartName="/xl/customProperty15.bin" ContentType="application/vnd.openxmlformats-officedocument.spreadsheetml.customProperty"/>
  <Override PartName="/xl/tables/table16.xml" ContentType="application/vnd.openxmlformats-officedocument.spreadsheetml.table+xml"/>
  <Override PartName="/xl/customProperty16.bin" ContentType="application/vnd.openxmlformats-officedocument.spreadsheetml.customProperty"/>
  <Override PartName="/xl/tables/table17.xml" ContentType="application/vnd.openxmlformats-officedocument.spreadsheetml.table+xml"/>
  <Override PartName="/xl/customProperty17.bin" ContentType="application/vnd.openxmlformats-officedocument.spreadsheetml.customProperty"/>
  <Override PartName="/xl/tables/table18.xml" ContentType="application/vnd.openxmlformats-officedocument.spreadsheetml.table+xml"/>
  <Override PartName="/xl/customProperty18.bin" ContentType="application/vnd.openxmlformats-officedocument.spreadsheetml.customProperty"/>
  <Override PartName="/xl/tables/table19.xml" ContentType="application/vnd.openxmlformats-officedocument.spreadsheetml.table+xml"/>
  <Override PartName="/xl/customProperty19.bin" ContentType="application/vnd.openxmlformats-officedocument.spreadsheetml.customProperty"/>
  <Override PartName="/xl/tables/table20.xml" ContentType="application/vnd.openxmlformats-officedocument.spreadsheetml.table+xml"/>
  <Override PartName="/xl/customProperty20.bin" ContentType="application/vnd.openxmlformats-officedocument.spreadsheetml.customProperty"/>
  <Override PartName="/xl/tables/table21.xml" ContentType="application/vnd.openxmlformats-officedocument.spreadsheetml.table+xml"/>
  <Override PartName="/xl/customProperty21.bin" ContentType="application/vnd.openxmlformats-officedocument.spreadsheetml.customProperty"/>
  <Override PartName="/xl/tables/table22.xml" ContentType="application/vnd.openxmlformats-officedocument.spreadsheetml.table+xml"/>
  <Override PartName="/xl/customProperty22.bin" ContentType="application/vnd.openxmlformats-officedocument.spreadsheetml.customProperty"/>
  <Override PartName="/xl/tables/table23.xml" ContentType="application/vnd.openxmlformats-officedocument.spreadsheetml.table+xml"/>
  <Override PartName="/xl/customProperty23.bin" ContentType="application/vnd.openxmlformats-officedocument.spreadsheetml.customProperty"/>
  <Override PartName="/xl/tables/table24.xml" ContentType="application/vnd.openxmlformats-officedocument.spreadsheetml.table+xml"/>
  <Override PartName="/xl/customProperty24.bin" ContentType="application/vnd.openxmlformats-officedocument.spreadsheetml.customProperty"/>
  <Override PartName="/xl/tables/table25.xml" ContentType="application/vnd.openxmlformats-officedocument.spreadsheetml.table+xml"/>
  <Override PartName="/xl/customProperty25.bin" ContentType="application/vnd.openxmlformats-officedocument.spreadsheetml.customProperty"/>
  <Override PartName="/xl/tables/table26.xml" ContentType="application/vnd.openxmlformats-officedocument.spreadsheetml.table+xml"/>
  <Override PartName="/xl/customProperty26.bin" ContentType="application/vnd.openxmlformats-officedocument.spreadsheetml.customProperty"/>
  <Override PartName="/xl/tables/table27.xml" ContentType="application/vnd.openxmlformats-officedocument.spreadsheetml.table+xml"/>
  <Override PartName="/xl/customProperty27.bin" ContentType="application/vnd.openxmlformats-officedocument.spreadsheetml.customProperty"/>
  <Override PartName="/xl/tables/table28.xml" ContentType="application/vnd.openxmlformats-officedocument.spreadsheetml.table+xml"/>
  <Override PartName="/xl/customProperty28.bin" ContentType="application/vnd.openxmlformats-officedocument.spreadsheetml.customProperty"/>
  <Override PartName="/xl/tables/table29.xml" ContentType="application/vnd.openxmlformats-officedocument.spreadsheetml.table+xml"/>
  <Override PartName="/xl/customProperty29.bin" ContentType="application/vnd.openxmlformats-officedocument.spreadsheetml.customProperty"/>
  <Override PartName="/xl/tables/table30.xml" ContentType="application/vnd.openxmlformats-officedocument.spreadsheetml.table+xml"/>
  <Override PartName="/xl/customProperty30.bin" ContentType="application/vnd.openxmlformats-officedocument.spreadsheetml.customProperty"/>
  <Override PartName="/xl/tables/table31.xml" ContentType="application/vnd.openxmlformats-officedocument.spreadsheetml.table+xml"/>
  <Override PartName="/xl/customProperty31.bin" ContentType="application/vnd.openxmlformats-officedocument.spreadsheetml.customProperty"/>
  <Override PartName="/xl/tables/table32.xml" ContentType="application/vnd.openxmlformats-officedocument.spreadsheetml.table+xml"/>
  <Override PartName="/xl/customProperty32.bin" ContentType="application/vnd.openxmlformats-officedocument.spreadsheetml.customProperty"/>
  <Override PartName="/xl/tables/table33.xml" ContentType="application/vnd.openxmlformats-officedocument.spreadsheetml.table+xml"/>
  <Override PartName="/xl/customProperty33.bin" ContentType="application/vnd.openxmlformats-officedocument.spreadsheetml.customProperty"/>
  <Override PartName="/xl/tables/table34.xml" ContentType="application/vnd.openxmlformats-officedocument.spreadsheetml.table+xml"/>
  <Override PartName="/xl/customProperty34.bin" ContentType="application/vnd.openxmlformats-officedocument.spreadsheetml.customProperty"/>
  <Override PartName="/xl/tables/table35.xml" ContentType="application/vnd.openxmlformats-officedocument.spreadsheetml.table+xml"/>
  <Override PartName="/xl/customProperty35.bin" ContentType="application/vnd.openxmlformats-officedocument.spreadsheetml.customProperty"/>
  <Override PartName="/xl/tables/table36.xml" ContentType="application/vnd.openxmlformats-officedocument.spreadsheetml.table+xml"/>
  <Override PartName="/xl/customProperty36.bin" ContentType="application/vnd.openxmlformats-officedocument.spreadsheetml.customProperty"/>
  <Override PartName="/xl/tables/table37.xml" ContentType="application/vnd.openxmlformats-officedocument.spreadsheetml.table+xml"/>
  <Override PartName="/xl/customProperty37.bin" ContentType="application/vnd.openxmlformats-officedocument.spreadsheetml.customProperty"/>
  <Override PartName="/xl/tables/table38.xml" ContentType="application/vnd.openxmlformats-officedocument.spreadsheetml.table+xml"/>
  <Override PartName="/xl/customProperty38.bin" ContentType="application/vnd.openxmlformats-officedocument.spreadsheetml.customProperty"/>
  <Override PartName="/xl/tables/table39.xml" ContentType="application/vnd.openxmlformats-officedocument.spreadsheetml.table+xml"/>
  <Override PartName="/xl/customProperty39.bin" ContentType="application/vnd.openxmlformats-officedocument.spreadsheetml.customProperty"/>
  <Override PartName="/xl/tables/table40.xml" ContentType="application/vnd.openxmlformats-officedocument.spreadsheetml.table+xml"/>
  <Override PartName="/xl/customProperty40.bin" ContentType="application/vnd.openxmlformats-officedocument.spreadsheetml.customProperty"/>
  <Override PartName="/xl/tables/table41.xml" ContentType="application/vnd.openxmlformats-officedocument.spreadsheetml.table+xml"/>
  <Override PartName="/xl/customProperty41.bin" ContentType="application/vnd.openxmlformats-officedocument.spreadsheetml.customProperty"/>
  <Override PartName="/xl/tables/table42.xml" ContentType="application/vnd.openxmlformats-officedocument.spreadsheetml.table+xml"/>
  <Override PartName="/xl/customProperty42.bin" ContentType="application/vnd.openxmlformats-officedocument.spreadsheetml.customProperty"/>
  <Override PartName="/xl/tables/table43.xml" ContentType="application/vnd.openxmlformats-officedocument.spreadsheetml.table+xml"/>
  <Override PartName="/xl/customProperty43.bin" ContentType="application/vnd.openxmlformats-officedocument.spreadsheetml.customProperty"/>
  <Override PartName="/xl/tables/table44.xml" ContentType="application/vnd.openxmlformats-officedocument.spreadsheetml.table+xml"/>
  <Override PartName="/xl/customProperty44.bin" ContentType="application/vnd.openxmlformats-officedocument.spreadsheetml.customProperty"/>
  <Override PartName="/xl/tables/table45.xml" ContentType="application/vnd.openxmlformats-officedocument.spreadsheetml.table+xml"/>
  <Override PartName="/xl/customProperty45.bin" ContentType="application/vnd.openxmlformats-officedocument.spreadsheetml.customProperty"/>
  <Override PartName="/xl/tables/table46.xml" ContentType="application/vnd.openxmlformats-officedocument.spreadsheetml.table+xml"/>
  <Override PartName="/xl/customProperty46.bin" ContentType="application/vnd.openxmlformats-officedocument.spreadsheetml.customProperty"/>
  <Override PartName="/xl/tables/table47.xml" ContentType="application/vnd.openxmlformats-officedocument.spreadsheetml.table+xml"/>
  <Override PartName="/xl/customProperty47.bin" ContentType="application/vnd.openxmlformats-officedocument.spreadsheetml.customProperty"/>
  <Override PartName="/xl/tables/table48.xml" ContentType="application/vnd.openxmlformats-officedocument.spreadsheetml.table+xml"/>
  <Override PartName="/xl/customProperty48.bin" ContentType="application/vnd.openxmlformats-officedocument.spreadsheetml.customProperty"/>
  <Override PartName="/xl/tables/table49.xml" ContentType="application/vnd.openxmlformats-officedocument.spreadsheetml.table+xml"/>
  <Override PartName="/xl/customProperty49.bin" ContentType="application/vnd.openxmlformats-officedocument.spreadsheetml.customProperty"/>
  <Override PartName="/xl/tables/table50.xml" ContentType="application/vnd.openxmlformats-officedocument.spreadsheetml.table+xml"/>
  <Override PartName="/xl/customProperty50.bin" ContentType="application/vnd.openxmlformats-officedocument.spreadsheetml.customProperty"/>
  <Override PartName="/xl/tables/table51.xml" ContentType="application/vnd.openxmlformats-officedocument.spreadsheetml.table+xml"/>
  <Override PartName="/xl/customProperty51.bin" ContentType="application/vnd.openxmlformats-officedocument.spreadsheetml.customProperty"/>
  <Override PartName="/xl/tables/table52.xml" ContentType="application/vnd.openxmlformats-officedocument.spreadsheetml.table+xml"/>
  <Override PartName="/xl/customProperty52.bin" ContentType="application/vnd.openxmlformats-officedocument.spreadsheetml.customProperty"/>
  <Override PartName="/xl/tables/table53.xml" ContentType="application/vnd.openxmlformats-officedocument.spreadsheetml.table+xml"/>
  <Override PartName="/xl/customProperty53.bin" ContentType="application/vnd.openxmlformats-officedocument.spreadsheetml.customProperty"/>
  <Override PartName="/xl/tables/table54.xml" ContentType="application/vnd.openxmlformats-officedocument.spreadsheetml.table+xml"/>
  <Override PartName="/xl/customProperty54.bin" ContentType="application/vnd.openxmlformats-officedocument.spreadsheetml.customProperty"/>
  <Override PartName="/xl/tables/table55.xml" ContentType="application/vnd.openxmlformats-officedocument.spreadsheetml.table+xml"/>
  <Override PartName="/xl/customProperty55.bin" ContentType="application/vnd.openxmlformats-officedocument.spreadsheetml.customProperty"/>
  <Override PartName="/xl/tables/table56.xml" ContentType="application/vnd.openxmlformats-officedocument.spreadsheetml.table+xml"/>
  <Override PartName="/xl/customProperty56.bin" ContentType="application/vnd.openxmlformats-officedocument.spreadsheetml.customProperty"/>
  <Override PartName="/xl/tables/table57.xml" ContentType="application/vnd.openxmlformats-officedocument.spreadsheetml.table+xml"/>
  <Override PartName="/xl/customProperty57.bin" ContentType="application/vnd.openxmlformats-officedocument.spreadsheetml.customProperty"/>
  <Override PartName="/xl/tables/table58.xml" ContentType="application/vnd.openxmlformats-officedocument.spreadsheetml.table+xml"/>
  <Override PartName="/xl/customProperty58.bin" ContentType="application/vnd.openxmlformats-officedocument.spreadsheetml.customProperty"/>
  <Override PartName="/xl/tables/table59.xml" ContentType="application/vnd.openxmlformats-officedocument.spreadsheetml.table+xml"/>
  <Override PartName="/xl/customProperty59.bin" ContentType="application/vnd.openxmlformats-officedocument.spreadsheetml.customProperty"/>
  <Override PartName="/xl/tables/table60.xml" ContentType="application/vnd.openxmlformats-officedocument.spreadsheetml.table+xml"/>
  <Override PartName="/xl/customProperty60.bin" ContentType="application/vnd.openxmlformats-officedocument.spreadsheetml.customProperty"/>
  <Override PartName="/xl/tables/table61.xml" ContentType="application/vnd.openxmlformats-officedocument.spreadsheetml.table+xml"/>
  <Override PartName="/xl/customProperty61.bin" ContentType="application/vnd.openxmlformats-officedocument.spreadsheetml.customProperty"/>
  <Override PartName="/xl/tables/table62.xml" ContentType="application/vnd.openxmlformats-officedocument.spreadsheetml.table+xml"/>
  <Override PartName="/xl/customProperty62.bin" ContentType="application/vnd.openxmlformats-officedocument.spreadsheetml.customProperty"/>
  <Override PartName="/xl/tables/table63.xml" ContentType="application/vnd.openxmlformats-officedocument.spreadsheetml.table+xml"/>
  <Override PartName="/xl/customProperty63.bin" ContentType="application/vnd.openxmlformats-officedocument.spreadsheetml.customProperty"/>
  <Override PartName="/xl/tables/table64.xml" ContentType="application/vnd.openxmlformats-officedocument.spreadsheetml.table+xml"/>
  <Override PartName="/xl/customProperty64.bin" ContentType="application/vnd.openxmlformats-officedocument.spreadsheetml.customProperty"/>
  <Override PartName="/xl/tables/table6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https://dnbnl.sharepoint.com/sites/PJ-Anacredit/ProjectDocuments/AnaCredit LDM Release 2.3/"/>
    </mc:Choice>
  </mc:AlternateContent>
  <xr:revisionPtr revIDLastSave="0" documentId="109_{7862FA5B-112B-4AE0-ACE3-5053381978B6}" xr6:coauthVersionLast="36" xr6:coauthVersionMax="47" xr10:uidLastSave="{00000000-0000-0000-0000-000000000000}"/>
  <bookViews>
    <workbookView xWindow="0" yWindow="0" windowWidth="16170" windowHeight="10980" tabRatio="767" firstSheet="2" activeTab="2" xr2:uid="{00000000-000D-0000-FFFF-FFFF00000000}"/>
  </bookViews>
  <sheets>
    <sheet name="colofon" sheetId="1" r:id="rId1"/>
    <sheet name="Begrippen" sheetId="6" r:id="rId2"/>
    <sheet name="datatypes" sheetId="7" r:id="rId3"/>
    <sheet name="accounting classification of in" sheetId="41" r:id="rId4"/>
    <sheet name="accounting standard" sheetId="12" r:id="rId5"/>
    <sheet name="amortisation type" sheetId="40" r:id="rId6"/>
    <sheet name="attribute" sheetId="63" r:id="rId7"/>
    <sheet name="balance sheet recognition" sheetId="21" r:id="rId8"/>
    <sheet name="counterparty role" sheetId="13" r:id="rId9"/>
    <sheet name="country" sheetId="73" r:id="rId10"/>
    <sheet name="currency" sheetId="77" r:id="rId11"/>
    <sheet name="credit risk deterioration pursc" sheetId="50" r:id="rId12"/>
    <sheet name="current account type" sheetId="74" r:id="rId13"/>
    <sheet name="default status of the counterpa" sheetId="11" r:id="rId14"/>
    <sheet name="default status of the instrumen" sheetId="81" r:id="rId15"/>
    <sheet name="delivery control type" sheetId="59" r:id="rId16"/>
    <sheet name="drawn instrument indicator" sheetId="75" r:id="rId17"/>
    <sheet name="economic activity" sheetId="78" r:id="rId18"/>
    <sheet name="enterprise size" sheetId="10" r:id="rId19"/>
    <sheet name="entity type" sheetId="61" r:id="rId20"/>
    <sheet name="fiduciary instrument" sheetId="28" r:id="rId21"/>
    <sheet name="forbearance and renegotiation" sheetId="25" r:id="rId22"/>
    <sheet name="foreign branch in reporting mem" sheetId="67" r:id="rId23"/>
    <sheet name="foreign legal entity in reporti" sheetId="68" r:id="rId24"/>
    <sheet name="fully derecognised instrument b" sheetId="70" r:id="rId25"/>
    <sheet name="immediate parent undertaking in" sheetId="37" r:id="rId26"/>
    <sheet name="immovable property indicator" sheetId="19" r:id="rId27"/>
    <sheet name="immovable property location ind" sheetId="20" r:id="rId28"/>
    <sheet name="impairment assessment method" sheetId="27" r:id="rId29"/>
    <sheet name="institutional sector" sheetId="9" r:id="rId30"/>
    <sheet name="instrument purpose" sheetId="43" r:id="rId31"/>
    <sheet name="interest rate type" sheetId="46" r:id="rId32"/>
    <sheet name="interest rate reset frequency" sheetId="45" r:id="rId33"/>
    <sheet name="interest-only indicator" sheetId="48" r:id="rId34"/>
    <sheet name="legal entity indicator" sheetId="69" r:id="rId35"/>
    <sheet name="legal form" sheetId="80" r:id="rId36"/>
    <sheet name="logical data model" sheetId="62" r:id="rId37"/>
    <sheet name="national identifier type" sheetId="79" r:id="rId38"/>
    <sheet name="nuts 3 region" sheetId="76" r:id="rId39"/>
    <sheet name="past due instrument indicator" sheetId="72" r:id="rId40"/>
    <sheet name="payment frequency" sheetId="47" r:id="rId41"/>
    <sheet name="performing st of the instrument" sheetId="22" r:id="rId42"/>
    <sheet name="primary protection provider ind" sheetId="71" r:id="rId43"/>
    <sheet name="project finance loan indicator" sheetId="30" r:id="rId44"/>
    <sheet name="protection provider indicator" sheetId="36" r:id="rId45"/>
    <sheet name="protection valuation approach" sheetId="52" r:id="rId46"/>
    <sheet name="prudential portfolio" sheetId="23" r:id="rId47"/>
    <sheet name="recourse indicator" sheetId="31" r:id="rId48"/>
    <sheet name="reference rate maturity type" sheetId="33" r:id="rId49"/>
    <sheet name="reference rate value type" sheetId="32" r:id="rId50"/>
    <sheet name="repayment rights" sheetId="42" r:id="rId51"/>
    <sheet name="reporting membership type" sheetId="56" r:id="rId52"/>
    <sheet name="resident counterparty indicator" sheetId="55" r:id="rId53"/>
    <sheet name="resident legal entity indicator" sheetId="57" r:id="rId54"/>
    <sheet name="securitisation indicator" sheetId="29" r:id="rId55"/>
    <sheet name="sources of encumbrance" sheetId="24" r:id="rId56"/>
    <sheet name="status of legal proceedings" sheetId="14" r:id="rId57"/>
    <sheet name="subordinated debt indicator" sheetId="39" r:id="rId58"/>
    <sheet name="syndicated contract indicator" sheetId="17" r:id="rId59"/>
    <sheet name="type of impairment" sheetId="26" r:id="rId60"/>
    <sheet name="type of instrument" sheetId="44" r:id="rId61"/>
    <sheet name="type of protection" sheetId="18" r:id="rId62"/>
    <sheet name="type of protection value" sheetId="54" r:id="rId63"/>
    <sheet name="type of securitisation" sheetId="16" r:id="rId64"/>
    <sheet name="ultimate parent undertaking ind" sheetId="38" r:id="rId65"/>
  </sheets>
  <definedNames>
    <definedName name="_ftn1" localSheetId="1">Begrippen!$D$240</definedName>
    <definedName name="_ftnref1" localSheetId="1">Begrippen!$D$237</definedName>
    <definedName name="_xlnm.Print_Area" localSheetId="1">begrip[[#All],[Business Term]:[remark]]</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6" l="1"/>
  <c r="B658" i="6" l="1"/>
  <c r="B659" i="6"/>
  <c r="E7" i="26"/>
  <c r="C13" i="32" l="1"/>
  <c r="E13" i="32"/>
  <c r="C14" i="32"/>
  <c r="E14" i="32"/>
  <c r="C15" i="32"/>
  <c r="E15" i="32"/>
  <c r="C16" i="32"/>
  <c r="E16" i="32"/>
  <c r="C17" i="32"/>
  <c r="E17" i="32"/>
  <c r="C7" i="40" l="1"/>
  <c r="E7" i="81" l="1"/>
  <c r="C7" i="81"/>
  <c r="E6" i="81"/>
  <c r="C6" i="81"/>
  <c r="E5" i="81"/>
  <c r="C5" i="81"/>
  <c r="E4" i="81"/>
  <c r="C4" i="81"/>
  <c r="E3" i="81"/>
  <c r="C3" i="81"/>
  <c r="E2" i="81"/>
  <c r="B10" i="81" s="1"/>
  <c r="B11" i="81" s="1"/>
  <c r="C2" i="81"/>
  <c r="C6" i="10" l="1"/>
  <c r="C11" i="32" l="1"/>
  <c r="E11" i="32"/>
  <c r="C12" i="32"/>
  <c r="E12" i="32"/>
  <c r="B6" i="79" l="1"/>
  <c r="E6" i="10" l="1"/>
  <c r="C5" i="56"/>
  <c r="E5" i="56"/>
  <c r="C4" i="16" l="1"/>
  <c r="E4" i="16"/>
  <c r="C7" i="54"/>
  <c r="E7" i="54"/>
  <c r="C16" i="18"/>
  <c r="E16" i="18"/>
  <c r="C8" i="26"/>
  <c r="E8" i="26"/>
  <c r="C4" i="39"/>
  <c r="E4" i="39"/>
  <c r="C6" i="14"/>
  <c r="E6" i="14"/>
  <c r="C7" i="25"/>
  <c r="E7" i="25"/>
  <c r="C12" i="24"/>
  <c r="E12" i="24"/>
  <c r="C4" i="42"/>
  <c r="E4" i="42"/>
  <c r="E18" i="32"/>
  <c r="C18" i="32"/>
  <c r="C18" i="33"/>
  <c r="E18" i="33"/>
  <c r="C4" i="31"/>
  <c r="E4" i="31"/>
  <c r="C11" i="43"/>
  <c r="E11" i="43"/>
  <c r="C5" i="23"/>
  <c r="E5" i="23"/>
  <c r="C7" i="52"/>
  <c r="E7" i="52"/>
  <c r="C4" i="30"/>
  <c r="E4" i="30"/>
  <c r="C4" i="22"/>
  <c r="E4" i="22"/>
  <c r="C9" i="47"/>
  <c r="E9" i="47"/>
  <c r="C10" i="45" l="1"/>
  <c r="E10" i="45"/>
  <c r="C19" i="9"/>
  <c r="E19" i="9"/>
  <c r="C4" i="28"/>
  <c r="E4" i="28"/>
  <c r="C6" i="11"/>
  <c r="C5" i="11"/>
  <c r="C4" i="11"/>
  <c r="C3" i="11"/>
  <c r="C2" i="11"/>
  <c r="E6" i="11"/>
  <c r="E257" i="73" l="1"/>
  <c r="B7" i="79"/>
  <c r="C5" i="12"/>
  <c r="E5" i="12"/>
  <c r="C6" i="21" l="1"/>
  <c r="E6" i="21"/>
  <c r="E7" i="40" l="1"/>
  <c r="C20" i="41"/>
  <c r="E20" i="41"/>
  <c r="C2" i="47" l="1"/>
  <c r="C10" i="32" l="1"/>
  <c r="E10" i="32"/>
  <c r="C9" i="32"/>
  <c r="E9" i="32"/>
  <c r="C13" i="18" l="1"/>
  <c r="E13" i="18"/>
  <c r="C3" i="75" l="1"/>
  <c r="C2" i="75"/>
  <c r="E3" i="75"/>
  <c r="E2" i="75"/>
  <c r="B5" i="75" l="1"/>
  <c r="B6" i="75" s="1"/>
  <c r="E3" i="74" l="1"/>
  <c r="C3" i="74"/>
  <c r="E2" i="74"/>
  <c r="C2" i="74"/>
  <c r="B5" i="74" l="1"/>
  <c r="B6" i="74" s="1"/>
  <c r="E2" i="73"/>
  <c r="E3" i="73"/>
  <c r="E4" i="73"/>
  <c r="E5" i="73"/>
  <c r="E6" i="73"/>
  <c r="E7" i="73"/>
  <c r="E8" i="73"/>
  <c r="E9" i="73"/>
  <c r="E10" i="73"/>
  <c r="E11" i="73"/>
  <c r="E12" i="73"/>
  <c r="E13" i="73"/>
  <c r="E14" i="73"/>
  <c r="E15" i="73"/>
  <c r="E16" i="73"/>
  <c r="E17" i="73"/>
  <c r="E18" i="73"/>
  <c r="E19" i="73"/>
  <c r="E20" i="73"/>
  <c r="E21" i="73"/>
  <c r="E22" i="73"/>
  <c r="E23" i="73"/>
  <c r="E24" i="73"/>
  <c r="E25" i="73"/>
  <c r="E26" i="73"/>
  <c r="E27" i="73"/>
  <c r="E28" i="73"/>
  <c r="E29" i="73"/>
  <c r="E30" i="73"/>
  <c r="E31" i="73"/>
  <c r="E32" i="73"/>
  <c r="E33" i="73"/>
  <c r="E34" i="73"/>
  <c r="E35" i="73"/>
  <c r="E36" i="73"/>
  <c r="E37" i="73"/>
  <c r="E38" i="73"/>
  <c r="E39" i="73"/>
  <c r="E40" i="73"/>
  <c r="E41" i="73"/>
  <c r="E42" i="73"/>
  <c r="E43" i="73"/>
  <c r="E44" i="73"/>
  <c r="E45" i="73"/>
  <c r="E46" i="73"/>
  <c r="E47" i="73"/>
  <c r="E48" i="73"/>
  <c r="E49" i="73"/>
  <c r="E50" i="73"/>
  <c r="E51" i="73"/>
  <c r="E52" i="73"/>
  <c r="E53" i="73"/>
  <c r="E54" i="73"/>
  <c r="E55" i="73"/>
  <c r="E56" i="73"/>
  <c r="E57" i="73"/>
  <c r="E58" i="73"/>
  <c r="E59" i="73"/>
  <c r="E60" i="73"/>
  <c r="E61" i="73"/>
  <c r="E62" i="73"/>
  <c r="E63" i="73"/>
  <c r="E64" i="73"/>
  <c r="E65" i="73"/>
  <c r="E66" i="73"/>
  <c r="E67" i="73"/>
  <c r="E68" i="73"/>
  <c r="E69" i="73"/>
  <c r="E70" i="73"/>
  <c r="E71" i="73"/>
  <c r="E72" i="73"/>
  <c r="E73" i="73"/>
  <c r="E74" i="73"/>
  <c r="E75" i="73"/>
  <c r="E76" i="73"/>
  <c r="E77" i="73"/>
  <c r="E78" i="73"/>
  <c r="E79" i="73"/>
  <c r="E80" i="73"/>
  <c r="E81" i="73"/>
  <c r="E82" i="73"/>
  <c r="E83" i="73"/>
  <c r="E84" i="73"/>
  <c r="E85" i="73"/>
  <c r="E86" i="73"/>
  <c r="E87" i="73"/>
  <c r="E88" i="73"/>
  <c r="E89" i="73"/>
  <c r="E90" i="73"/>
  <c r="E91" i="73"/>
  <c r="E92" i="73"/>
  <c r="E93" i="73"/>
  <c r="E94" i="73"/>
  <c r="E95" i="73"/>
  <c r="E96" i="73"/>
  <c r="E97" i="73"/>
  <c r="E98" i="73"/>
  <c r="E99" i="73"/>
  <c r="E100" i="73"/>
  <c r="E101" i="73"/>
  <c r="E102" i="73"/>
  <c r="E103" i="73"/>
  <c r="E104" i="73"/>
  <c r="E105" i="73"/>
  <c r="E106" i="73"/>
  <c r="E107" i="73"/>
  <c r="E108" i="73"/>
  <c r="E109" i="73"/>
  <c r="E110" i="73"/>
  <c r="E111" i="73"/>
  <c r="E112" i="73"/>
  <c r="E113" i="73"/>
  <c r="E114" i="73"/>
  <c r="E115" i="73"/>
  <c r="E116" i="73"/>
  <c r="E117" i="73"/>
  <c r="E118" i="73"/>
  <c r="E119" i="73"/>
  <c r="E120" i="73"/>
  <c r="E121" i="73"/>
  <c r="E122" i="73"/>
  <c r="E123" i="73"/>
  <c r="E124" i="73"/>
  <c r="E125" i="73"/>
  <c r="E126" i="73"/>
  <c r="E127" i="73"/>
  <c r="E128" i="73"/>
  <c r="E129" i="73"/>
  <c r="E130" i="73"/>
  <c r="E131" i="73"/>
  <c r="E132" i="73"/>
  <c r="E133" i="73"/>
  <c r="E134" i="73"/>
  <c r="E135" i="73"/>
  <c r="E136" i="73"/>
  <c r="E137" i="73"/>
  <c r="E138" i="73"/>
  <c r="E139" i="73"/>
  <c r="E140" i="73"/>
  <c r="E141" i="73"/>
  <c r="E142" i="73"/>
  <c r="E143" i="73"/>
  <c r="E144" i="73"/>
  <c r="E145" i="73"/>
  <c r="E146" i="73"/>
  <c r="E147" i="73"/>
  <c r="E148" i="73"/>
  <c r="E149" i="73"/>
  <c r="E150" i="73"/>
  <c r="E151" i="73"/>
  <c r="E152" i="73"/>
  <c r="E153" i="73"/>
  <c r="E154" i="73"/>
  <c r="E155" i="73"/>
  <c r="E156" i="73"/>
  <c r="E157" i="73"/>
  <c r="E158" i="73"/>
  <c r="E159" i="73"/>
  <c r="E160" i="73"/>
  <c r="E161" i="73"/>
  <c r="E162" i="73"/>
  <c r="E163" i="73"/>
  <c r="E164" i="73"/>
  <c r="E165" i="73"/>
  <c r="E166" i="73"/>
  <c r="E167" i="73"/>
  <c r="E168" i="73"/>
  <c r="E169" i="73"/>
  <c r="E170" i="73"/>
  <c r="E171" i="73"/>
  <c r="E172" i="73"/>
  <c r="E173" i="73"/>
  <c r="E174" i="73"/>
  <c r="E175" i="73"/>
  <c r="E176" i="73"/>
  <c r="E177" i="73"/>
  <c r="E178" i="73"/>
  <c r="E179" i="73"/>
  <c r="E180" i="73"/>
  <c r="E181" i="73"/>
  <c r="E182" i="73"/>
  <c r="E183" i="73"/>
  <c r="E184" i="73"/>
  <c r="E185" i="73"/>
  <c r="E186" i="73"/>
  <c r="E187" i="73"/>
  <c r="E188" i="73"/>
  <c r="E189" i="73"/>
  <c r="E190" i="73"/>
  <c r="E191" i="73"/>
  <c r="E192" i="73"/>
  <c r="E193" i="73"/>
  <c r="E194" i="73"/>
  <c r="E195" i="73"/>
  <c r="E196" i="73"/>
  <c r="E197" i="73"/>
  <c r="E198" i="73"/>
  <c r="E199" i="73"/>
  <c r="E200" i="73"/>
  <c r="E201" i="73"/>
  <c r="E202" i="73"/>
  <c r="E203" i="73"/>
  <c r="E204" i="73"/>
  <c r="E205" i="73"/>
  <c r="E206" i="73"/>
  <c r="E207" i="73"/>
  <c r="E208" i="73"/>
  <c r="E209" i="73"/>
  <c r="E210" i="73"/>
  <c r="E211" i="73"/>
  <c r="E212" i="73"/>
  <c r="E213" i="73"/>
  <c r="E214" i="73"/>
  <c r="E215" i="73"/>
  <c r="E216" i="73"/>
  <c r="E217" i="73"/>
  <c r="E218" i="73"/>
  <c r="E219" i="73"/>
  <c r="E220" i="73"/>
  <c r="E221" i="73"/>
  <c r="E222" i="73"/>
  <c r="E223" i="73"/>
  <c r="E224" i="73"/>
  <c r="E225" i="73"/>
  <c r="E226" i="73"/>
  <c r="E227" i="73"/>
  <c r="E228" i="73"/>
  <c r="E229" i="73"/>
  <c r="E230" i="73"/>
  <c r="E231" i="73"/>
  <c r="E232" i="73"/>
  <c r="E233" i="73"/>
  <c r="E234" i="73"/>
  <c r="E235" i="73"/>
  <c r="E236" i="73"/>
  <c r="E237" i="73"/>
  <c r="E238" i="73"/>
  <c r="E239" i="73"/>
  <c r="E240" i="73"/>
  <c r="E241" i="73"/>
  <c r="E242" i="73"/>
  <c r="E243" i="73"/>
  <c r="E244" i="73"/>
  <c r="E245" i="73"/>
  <c r="E246" i="73"/>
  <c r="E247" i="73"/>
  <c r="E248" i="73"/>
  <c r="E249" i="73"/>
  <c r="E250" i="73"/>
  <c r="E251" i="73"/>
  <c r="E252" i="73"/>
  <c r="E253" i="73"/>
  <c r="E254" i="73"/>
  <c r="E255" i="73"/>
  <c r="E256" i="73"/>
  <c r="B511" i="73" l="1"/>
  <c r="B512" i="73" s="1"/>
  <c r="C4" i="23" l="1"/>
  <c r="E4" i="23"/>
  <c r="E3" i="72"/>
  <c r="C3" i="72"/>
  <c r="E2" i="72"/>
  <c r="C2" i="72"/>
  <c r="C5" i="46"/>
  <c r="E5" i="46"/>
  <c r="B6" i="72" l="1"/>
  <c r="B7" i="72" s="1"/>
  <c r="E3" i="71"/>
  <c r="C3" i="71"/>
  <c r="E2" i="71"/>
  <c r="C2" i="71"/>
  <c r="B6" i="71" l="1"/>
  <c r="B7" i="71" s="1"/>
  <c r="E3" i="70"/>
  <c r="C3" i="70"/>
  <c r="E2" i="70"/>
  <c r="C2" i="70"/>
  <c r="B6" i="70" l="1"/>
  <c r="B7" i="70" s="1"/>
  <c r="E3" i="69" l="1"/>
  <c r="C3" i="69"/>
  <c r="E2" i="69"/>
  <c r="B5" i="69" s="1"/>
  <c r="B6" i="69" s="1"/>
  <c r="C2" i="69"/>
  <c r="C2" i="68" l="1"/>
  <c r="E3" i="68"/>
  <c r="C3" i="68"/>
  <c r="E2" i="68"/>
  <c r="E3" i="67"/>
  <c r="C3" i="67"/>
  <c r="E2" i="67"/>
  <c r="C2" i="67"/>
  <c r="B6" i="68" l="1"/>
  <c r="B7" i="68" s="1"/>
  <c r="B6" i="67"/>
  <c r="B7" i="67" s="1"/>
  <c r="B662" i="6" l="1"/>
  <c r="B661" i="6"/>
  <c r="B660" i="6"/>
  <c r="C5" i="59" l="1"/>
  <c r="E5" i="59"/>
  <c r="C4" i="59" l="1"/>
  <c r="E4" i="59"/>
  <c r="E3" i="59"/>
  <c r="C3" i="59"/>
  <c r="E2" i="59"/>
  <c r="C2" i="59"/>
  <c r="B7" i="59" l="1"/>
  <c r="B8" i="59" s="1"/>
  <c r="E3" i="57"/>
  <c r="C3" i="57"/>
  <c r="E2" i="57"/>
  <c r="C2" i="57"/>
  <c r="C4" i="56"/>
  <c r="E4" i="56"/>
  <c r="E3" i="56"/>
  <c r="C3" i="56"/>
  <c r="E2" i="56"/>
  <c r="C2" i="56"/>
  <c r="B8" i="56" l="1"/>
  <c r="B9" i="56" s="1"/>
  <c r="B5" i="57"/>
  <c r="B6" i="57" s="1"/>
  <c r="C2" i="55" l="1"/>
  <c r="C3" i="55"/>
  <c r="E2" i="55"/>
  <c r="E3" i="55"/>
  <c r="E2" i="54"/>
  <c r="E3" i="54"/>
  <c r="E4" i="54"/>
  <c r="E5" i="54"/>
  <c r="E6" i="54"/>
  <c r="C6" i="54"/>
  <c r="C5" i="54"/>
  <c r="C4" i="54"/>
  <c r="C3" i="54"/>
  <c r="C2" i="54"/>
  <c r="E2" i="52"/>
  <c r="E3" i="52"/>
  <c r="E4" i="52"/>
  <c r="E5" i="52"/>
  <c r="E6" i="52"/>
  <c r="C6" i="52"/>
  <c r="C5" i="52"/>
  <c r="C4" i="52"/>
  <c r="C3" i="52"/>
  <c r="C2" i="52"/>
  <c r="E3" i="50"/>
  <c r="C3" i="50"/>
  <c r="E2" i="50"/>
  <c r="C2" i="50"/>
  <c r="C2" i="33"/>
  <c r="C3" i="33"/>
  <c r="C4" i="33"/>
  <c r="C5" i="33"/>
  <c r="C6" i="33"/>
  <c r="C7" i="33"/>
  <c r="C8" i="33"/>
  <c r="C9" i="33"/>
  <c r="C10" i="33"/>
  <c r="C11" i="33"/>
  <c r="C12" i="33"/>
  <c r="C13" i="33"/>
  <c r="C14" i="33"/>
  <c r="C15" i="33"/>
  <c r="C16" i="33"/>
  <c r="C17" i="33"/>
  <c r="E3" i="48"/>
  <c r="C3" i="48"/>
  <c r="E2" i="48"/>
  <c r="C2" i="48"/>
  <c r="E8" i="47"/>
  <c r="E7" i="47"/>
  <c r="C7" i="47"/>
  <c r="E6" i="47"/>
  <c r="E5" i="47"/>
  <c r="C5" i="47"/>
  <c r="E4" i="47"/>
  <c r="C4" i="47"/>
  <c r="E3" i="47"/>
  <c r="C3" i="47"/>
  <c r="E2" i="47"/>
  <c r="E4" i="46"/>
  <c r="C4" i="46"/>
  <c r="E3" i="46"/>
  <c r="C3" i="46"/>
  <c r="E2" i="46"/>
  <c r="B8" i="46" s="1"/>
  <c r="B9" i="46" s="1"/>
  <c r="C2" i="46"/>
  <c r="E9" i="45"/>
  <c r="C9" i="45"/>
  <c r="E8" i="45"/>
  <c r="C8" i="45"/>
  <c r="E7" i="45"/>
  <c r="C7" i="45"/>
  <c r="E6" i="45"/>
  <c r="C6" i="45"/>
  <c r="E5" i="45"/>
  <c r="C5" i="45"/>
  <c r="E4" i="45"/>
  <c r="C4" i="45"/>
  <c r="E3" i="45"/>
  <c r="E2" i="45"/>
  <c r="C2" i="45"/>
  <c r="E10" i="44"/>
  <c r="C10" i="44"/>
  <c r="E9" i="44"/>
  <c r="C9" i="44"/>
  <c r="E8" i="44"/>
  <c r="C8" i="44"/>
  <c r="E7" i="44"/>
  <c r="C7" i="44"/>
  <c r="E6" i="44"/>
  <c r="C6" i="44"/>
  <c r="E5" i="44"/>
  <c r="C5" i="44"/>
  <c r="E4" i="44"/>
  <c r="C4" i="44"/>
  <c r="E3" i="44"/>
  <c r="C3" i="44"/>
  <c r="E2" i="44"/>
  <c r="C2" i="44"/>
  <c r="C2" i="43"/>
  <c r="C3" i="43"/>
  <c r="C4" i="43"/>
  <c r="C5" i="43"/>
  <c r="C6" i="43"/>
  <c r="C7" i="43"/>
  <c r="C8" i="43"/>
  <c r="C9" i="43"/>
  <c r="C10" i="43"/>
  <c r="E10" i="43"/>
  <c r="E9" i="43"/>
  <c r="E8" i="43"/>
  <c r="E7" i="43"/>
  <c r="E6" i="43"/>
  <c r="E5" i="43"/>
  <c r="E4" i="43"/>
  <c r="E3" i="43"/>
  <c r="E2" i="43"/>
  <c r="E3" i="42"/>
  <c r="C3" i="42"/>
  <c r="E2" i="42"/>
  <c r="C2" i="42"/>
  <c r="C2" i="41"/>
  <c r="C3" i="41"/>
  <c r="C4" i="41"/>
  <c r="C5" i="41"/>
  <c r="C6" i="41"/>
  <c r="C7" i="41"/>
  <c r="C8" i="41"/>
  <c r="C9" i="41"/>
  <c r="C10" i="41"/>
  <c r="C11" i="41"/>
  <c r="C12" i="41"/>
  <c r="C13" i="41"/>
  <c r="C14" i="41"/>
  <c r="C15" i="41"/>
  <c r="C16" i="41"/>
  <c r="C17" i="41"/>
  <c r="C18" i="41"/>
  <c r="C19" i="41"/>
  <c r="E3" i="41"/>
  <c r="E4" i="41"/>
  <c r="E5" i="41"/>
  <c r="E6" i="41"/>
  <c r="E7" i="41"/>
  <c r="E8" i="41"/>
  <c r="E9" i="41"/>
  <c r="E10" i="41"/>
  <c r="E11" i="41"/>
  <c r="E12" i="41"/>
  <c r="E13" i="41"/>
  <c r="E14" i="41"/>
  <c r="E15" i="41"/>
  <c r="E16" i="41"/>
  <c r="E19" i="41"/>
  <c r="E18" i="41"/>
  <c r="E17" i="41"/>
  <c r="E2" i="41"/>
  <c r="C3" i="40"/>
  <c r="E3" i="40"/>
  <c r="C4" i="40"/>
  <c r="E4" i="40"/>
  <c r="E5" i="40"/>
  <c r="C6" i="40"/>
  <c r="E6" i="40"/>
  <c r="E2" i="40"/>
  <c r="C2" i="40"/>
  <c r="E3" i="39"/>
  <c r="C3" i="39"/>
  <c r="E2" i="39"/>
  <c r="C2" i="39"/>
  <c r="B5" i="48"/>
  <c r="B6" i="48" s="1"/>
  <c r="B12" i="47"/>
  <c r="B13" i="47" s="1"/>
  <c r="B12" i="44"/>
  <c r="B13" i="44" s="1"/>
  <c r="C2" i="38"/>
  <c r="E3" i="38"/>
  <c r="C3" i="38"/>
  <c r="E2" i="38"/>
  <c r="B6" i="38" s="1"/>
  <c r="B7" i="38" s="1"/>
  <c r="E3" i="37"/>
  <c r="C3" i="37"/>
  <c r="E2" i="37"/>
  <c r="B6" i="37" s="1"/>
  <c r="B7" i="37" s="1"/>
  <c r="C2" i="37"/>
  <c r="E3" i="36"/>
  <c r="C3" i="36"/>
  <c r="E2" i="36"/>
  <c r="B6" i="36" s="1"/>
  <c r="B7" i="36" s="1"/>
  <c r="C2" i="36"/>
  <c r="E8" i="33"/>
  <c r="E9" i="33"/>
  <c r="E10" i="33"/>
  <c r="E11" i="33"/>
  <c r="E12" i="33"/>
  <c r="E13" i="33"/>
  <c r="E14" i="33"/>
  <c r="E15" i="33"/>
  <c r="E16" i="33"/>
  <c r="E17" i="33"/>
  <c r="E7" i="33"/>
  <c r="E6" i="33"/>
  <c r="E5" i="33"/>
  <c r="E4" i="33"/>
  <c r="E3" i="33"/>
  <c r="E2" i="33"/>
  <c r="E8" i="32"/>
  <c r="C8" i="32"/>
  <c r="E7" i="32"/>
  <c r="C7" i="32"/>
  <c r="E6" i="32"/>
  <c r="C6" i="32"/>
  <c r="E5" i="32"/>
  <c r="C5" i="32"/>
  <c r="E4" i="32"/>
  <c r="C4" i="32"/>
  <c r="E3" i="32"/>
  <c r="C3" i="32"/>
  <c r="E2" i="32"/>
  <c r="C2" i="32"/>
  <c r="E3" i="31"/>
  <c r="C3" i="31"/>
  <c r="E2" i="31"/>
  <c r="C2" i="31"/>
  <c r="E3" i="30"/>
  <c r="C3" i="30"/>
  <c r="E2" i="30"/>
  <c r="C2" i="30"/>
  <c r="E2" i="29"/>
  <c r="E3" i="29"/>
  <c r="B6" i="29" s="1"/>
  <c r="B7" i="29" s="1"/>
  <c r="C3" i="29"/>
  <c r="C2" i="29"/>
  <c r="C2" i="28"/>
  <c r="C3" i="28"/>
  <c r="E3" i="28"/>
  <c r="E2" i="28"/>
  <c r="E4" i="27"/>
  <c r="E3" i="27"/>
  <c r="C3" i="27"/>
  <c r="E2" i="27"/>
  <c r="C2" i="27"/>
  <c r="E6" i="26"/>
  <c r="C6" i="26"/>
  <c r="E5" i="26"/>
  <c r="C5" i="26"/>
  <c r="E4" i="26"/>
  <c r="C4" i="26"/>
  <c r="E3" i="26"/>
  <c r="C3" i="26"/>
  <c r="E2" i="26"/>
  <c r="C2" i="26"/>
  <c r="E6" i="25"/>
  <c r="C6" i="25"/>
  <c r="E5" i="25"/>
  <c r="C5" i="25"/>
  <c r="E4" i="25"/>
  <c r="C4" i="25"/>
  <c r="E3" i="25"/>
  <c r="C3" i="25"/>
  <c r="E2" i="25"/>
  <c r="C2" i="25"/>
  <c r="E11" i="24"/>
  <c r="C11" i="24"/>
  <c r="E10" i="24"/>
  <c r="C10" i="24"/>
  <c r="E9" i="24"/>
  <c r="C9" i="24"/>
  <c r="E8" i="24"/>
  <c r="C8" i="24"/>
  <c r="E7" i="24"/>
  <c r="C7" i="24"/>
  <c r="E6" i="24"/>
  <c r="C6" i="24"/>
  <c r="E5" i="24"/>
  <c r="C5" i="24"/>
  <c r="E4" i="24"/>
  <c r="C4" i="24"/>
  <c r="E3" i="24"/>
  <c r="C3" i="24"/>
  <c r="E2" i="24"/>
  <c r="B15" i="24" s="1"/>
  <c r="B16" i="24" s="1"/>
  <c r="C2" i="24"/>
  <c r="E3" i="23"/>
  <c r="C3" i="23"/>
  <c r="E2" i="23"/>
  <c r="B8" i="23" s="1"/>
  <c r="B9" i="23" s="1"/>
  <c r="C2" i="23"/>
  <c r="E3" i="22"/>
  <c r="C3" i="22"/>
  <c r="E2" i="22"/>
  <c r="B6" i="22" s="1"/>
  <c r="B7" i="22" s="1"/>
  <c r="C2" i="22"/>
  <c r="E5" i="21"/>
  <c r="C5" i="21"/>
  <c r="E4" i="21"/>
  <c r="C4" i="21"/>
  <c r="E3" i="21"/>
  <c r="C3" i="21"/>
  <c r="E2" i="21"/>
  <c r="B8" i="21" s="1"/>
  <c r="B9" i="21" s="1"/>
  <c r="C2" i="21"/>
  <c r="C2" i="20"/>
  <c r="C3" i="20"/>
  <c r="E3" i="20"/>
  <c r="E2" i="20"/>
  <c r="E3" i="19"/>
  <c r="C3" i="19"/>
  <c r="E2" i="19"/>
  <c r="B5" i="19" s="1"/>
  <c r="B6" i="19" s="1"/>
  <c r="C2" i="19"/>
  <c r="E15" i="18"/>
  <c r="C15" i="18"/>
  <c r="E14" i="18"/>
  <c r="C14" i="18"/>
  <c r="E12" i="18"/>
  <c r="C12" i="18"/>
  <c r="E11" i="18"/>
  <c r="C11" i="18"/>
  <c r="E10" i="18"/>
  <c r="C10" i="18"/>
  <c r="E9" i="18"/>
  <c r="C9" i="18"/>
  <c r="E8" i="18"/>
  <c r="C8" i="18"/>
  <c r="E7" i="18"/>
  <c r="C7" i="18"/>
  <c r="E6" i="18"/>
  <c r="C6" i="18"/>
  <c r="E5" i="18"/>
  <c r="C5" i="18"/>
  <c r="E4" i="18"/>
  <c r="C4" i="18"/>
  <c r="E3" i="18"/>
  <c r="C3" i="18"/>
  <c r="E2" i="18"/>
  <c r="C2" i="18"/>
  <c r="E3" i="17"/>
  <c r="C3" i="17"/>
  <c r="E2" i="17"/>
  <c r="C2" i="17"/>
  <c r="B5" i="17"/>
  <c r="B6" i="17" s="1"/>
  <c r="E3" i="16"/>
  <c r="C3" i="16"/>
  <c r="E2" i="16"/>
  <c r="C2" i="16"/>
  <c r="E5" i="14"/>
  <c r="C5" i="14"/>
  <c r="E4" i="14"/>
  <c r="C4" i="14"/>
  <c r="E3" i="14"/>
  <c r="C3" i="14"/>
  <c r="E2" i="14"/>
  <c r="C2" i="9"/>
  <c r="C3" i="9"/>
  <c r="C4" i="9"/>
  <c r="C5" i="9"/>
  <c r="C6" i="9"/>
  <c r="C7" i="9"/>
  <c r="C8" i="9"/>
  <c r="C9" i="9"/>
  <c r="C10" i="9"/>
  <c r="C11" i="9"/>
  <c r="C12" i="9"/>
  <c r="C13" i="9"/>
  <c r="C14" i="9"/>
  <c r="C15" i="9"/>
  <c r="C16" i="9"/>
  <c r="C17" i="9"/>
  <c r="C18" i="9"/>
  <c r="C5" i="10"/>
  <c r="C4" i="10"/>
  <c r="C3" i="10"/>
  <c r="C2" i="10"/>
  <c r="C2" i="12"/>
  <c r="C3" i="12"/>
  <c r="C4" i="12"/>
  <c r="C5" i="13"/>
  <c r="C4" i="13"/>
  <c r="C3" i="13"/>
  <c r="C2" i="13"/>
  <c r="E5" i="13"/>
  <c r="E4" i="13"/>
  <c r="E3" i="13"/>
  <c r="E2" i="13"/>
  <c r="E2" i="12"/>
  <c r="E3" i="12"/>
  <c r="E4" i="12"/>
  <c r="E2" i="11"/>
  <c r="E3" i="11"/>
  <c r="E4" i="11"/>
  <c r="E5" i="11"/>
  <c r="E2" i="9"/>
  <c r="E3" i="9"/>
  <c r="E4" i="9"/>
  <c r="E5" i="9"/>
  <c r="E6" i="9"/>
  <c r="E7" i="9"/>
  <c r="E8" i="9"/>
  <c r="E9" i="9"/>
  <c r="E10" i="9"/>
  <c r="E11" i="9"/>
  <c r="E12" i="9"/>
  <c r="E13" i="9"/>
  <c r="E14" i="9"/>
  <c r="E15" i="9"/>
  <c r="E16" i="9"/>
  <c r="E17" i="9"/>
  <c r="E18" i="9"/>
  <c r="E2" i="10"/>
  <c r="E3" i="10"/>
  <c r="E4" i="10"/>
  <c r="E5" i="10"/>
  <c r="B7" i="13" l="1"/>
  <c r="B8" i="13" s="1"/>
  <c r="B7" i="30"/>
  <c r="B8" i="30" s="1"/>
  <c r="B20" i="33"/>
  <c r="B21" i="33" s="1"/>
  <c r="B10" i="40"/>
  <c r="B11" i="40" s="1"/>
  <c r="B7" i="31"/>
  <c r="B8" i="31" s="1"/>
  <c r="B8" i="39"/>
  <c r="B9" i="39" s="1"/>
  <c r="B14" i="43"/>
  <c r="B15" i="43" s="1"/>
  <c r="B10" i="52"/>
  <c r="B11" i="52" s="1"/>
  <c r="B7" i="27"/>
  <c r="B8" i="27" s="1"/>
  <c r="B6" i="28"/>
  <c r="B7" i="28" s="1"/>
  <c r="B9" i="10"/>
  <c r="B10" i="10" s="1"/>
  <c r="B7" i="16"/>
  <c r="B8" i="16" s="1"/>
  <c r="B10" i="54"/>
  <c r="B11" i="54" s="1"/>
  <c r="B12" i="26"/>
  <c r="B13" i="26" s="1"/>
  <c r="B10" i="14"/>
  <c r="B11" i="14" s="1"/>
  <c r="B8" i="42"/>
  <c r="B9" i="42" s="1"/>
  <c r="B22" i="9"/>
  <c r="B23" i="9" s="1"/>
  <c r="B8" i="12"/>
  <c r="B9" i="12" s="1"/>
  <c r="B5" i="20"/>
  <c r="B6" i="20" s="1"/>
  <c r="B13" i="45"/>
  <c r="B14" i="45" s="1"/>
  <c r="B10" i="25"/>
  <c r="B11" i="25" s="1"/>
  <c r="B21" i="32"/>
  <c r="B22" i="32" s="1"/>
  <c r="B23" i="41"/>
  <c r="B24" i="41" s="1"/>
  <c r="B19" i="18"/>
  <c r="B20" i="18" s="1"/>
  <c r="B5" i="50"/>
  <c r="B6" i="50" s="1"/>
  <c r="B5" i="55"/>
  <c r="B6" i="55" s="1"/>
  <c r="B9" i="11"/>
  <c r="B10" i="11" s="1"/>
</calcChain>
</file>

<file path=xl/sharedStrings.xml><?xml version="1.0" encoding="utf-8"?>
<sst xmlns="http://schemas.openxmlformats.org/spreadsheetml/2006/main" count="15172" uniqueCount="7124">
  <si>
    <t>Document</t>
  </si>
  <si>
    <t>Documentdatum</t>
  </si>
  <si>
    <t>status</t>
  </si>
  <si>
    <t>size rounding value</t>
  </si>
  <si>
    <t>Draft Regulation on enhanced collection and sharing of granular credit data</t>
  </si>
  <si>
    <t>draft</t>
  </si>
  <si>
    <t>Regulation (EU) 2016/[XX*] on the collection of granular credit and credit risk data (ECB/2016/13)</t>
  </si>
  <si>
    <t>final</t>
  </si>
  <si>
    <t>AnaCredit - General guidelines regarding instruments in AnaCredit</t>
  </si>
  <si>
    <t>July 2016</t>
  </si>
  <si>
    <t>Part 2 - Manual - Counterparty-instrument dataset and the (joint) liabilities dataset</t>
  </si>
  <si>
    <t>March 2017</t>
  </si>
  <si>
    <t>AnaCredit reporting manual Part I – General Methodology</t>
  </si>
  <si>
    <t>AnaCredit Quality checks</t>
  </si>
  <si>
    <t>Validation checks</t>
  </si>
  <si>
    <t>NUTS 3 added</t>
  </si>
  <si>
    <t>Economic activity and currency added</t>
  </si>
  <si>
    <t>Corrected the descriptions of payment frequency 'monthly' and 'quarterly'</t>
  </si>
  <si>
    <t>Added business term 'inception date of the instrument'</t>
  </si>
  <si>
    <t>Added SOFR and €STR to reference rate value as domain values</t>
  </si>
  <si>
    <t>Added business terms to help with reporting unknown values</t>
  </si>
  <si>
    <t>Split the list of default status into default status of the instrument and default status of the counteparty</t>
  </si>
  <si>
    <t>Added five new reference rate value types</t>
  </si>
  <si>
    <t>Added extra column country code to nuts3 region</t>
  </si>
  <si>
    <t>Business Term</t>
  </si>
  <si>
    <t>Bus</t>
  </si>
  <si>
    <t>seq#</t>
  </si>
  <si>
    <t>Description</t>
  </si>
  <si>
    <t>Business Term is type of</t>
  </si>
  <si>
    <t>Business Term is of</t>
  </si>
  <si>
    <t>is synonym of</t>
  </si>
  <si>
    <t>remark</t>
  </si>
  <si>
    <t>Source</t>
  </si>
  <si>
    <t>credit data</t>
  </si>
  <si>
    <t>counterparty</t>
  </si>
  <si>
    <t xml:space="preserve">NCBs may require reporting agents to provide partial or complete counterparties reference data and credit data from 31 December 2017 onwards.
</t>
  </si>
  <si>
    <t>Regulation</t>
  </si>
  <si>
    <t>credit risk data</t>
  </si>
  <si>
    <t>only mentioned in preamble</t>
  </si>
  <si>
    <t>instrument</t>
  </si>
  <si>
    <t>'instrument' means any item specified in the data attribute 'type of instrument', as defined in Annex IV.
The level of granularity for the instrument data is the instrument. Each record is uniquely identified by the combination of the following data attributes: (a) reporting agent identifier; (b) observed agent identifier; (c) contract identifier; and (d) instrument identifier.</t>
  </si>
  <si>
    <t>contract</t>
  </si>
  <si>
    <t>zie die rijen waar 'type of instrument' in de 'is type of'-kolom staat.</t>
  </si>
  <si>
    <t>debtor</t>
  </si>
  <si>
    <t>deposit taking corporation</t>
  </si>
  <si>
    <t>A deposit taking corporation is a corporation that receives deposits from the public. It is a superset of credit institutions.</t>
  </si>
  <si>
    <t>corporation</t>
  </si>
  <si>
    <t>financial corporation other than deposit-taking corporation</t>
  </si>
  <si>
    <t>financial corporation</t>
  </si>
  <si>
    <t>asset management vehicle</t>
  </si>
  <si>
    <t>competent national authority</t>
  </si>
  <si>
    <t>Competent national authority is the national authority that supervises the financial system within its jurisdiction.</t>
  </si>
  <si>
    <t>economic agent</t>
  </si>
  <si>
    <t>Economic agent is any party that engages in any economic activity.</t>
  </si>
  <si>
    <t>reporting population</t>
  </si>
  <si>
    <t>reference reporting population</t>
  </si>
  <si>
    <t>actual reporting population</t>
  </si>
  <si>
    <t>The actual reporting population shall consist of resident credit institutions and resident foreign branches of credit institutions, regardless of whether or not they are institutions supervised under Directive 2013/36/EU of the European Parliament and of the Council
(Directive 2013/36/EU of the European Parliament and of the Council of 26 June 2013 on access to the activity of credit institutions and the prudential supervision of credit institutions and investment firms, amending Directive 2002/87/EC and repealing Directives 2006/48/EC and 2006/49/EC (OJ L 176, 27.6.2013, p. 338).)</t>
  </si>
  <si>
    <t>not relevant for data model</t>
  </si>
  <si>
    <t>reporting agent</t>
  </si>
  <si>
    <t>'reporting agent' means either a legal entity or a foreign branch that is resident in a reporting Member State and that is subject to the ECB’s reporting requirements pursuant to this Regulation [AnaCredit]</t>
  </si>
  <si>
    <t>counterparty reporting role type</t>
  </si>
  <si>
    <t>relevant NCB</t>
  </si>
  <si>
    <t>The observed agent is the entity that gives credit to counterparties for the reporting agent.
The reporting agent is the "bank", the observed agent does the work for the "bank". The observed agent can be the bank itself or a branch of the bank.</t>
  </si>
  <si>
    <t>loans according to the size of corporation</t>
  </si>
  <si>
    <t>loan</t>
  </si>
  <si>
    <t>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t>
  </si>
  <si>
    <t>enterprise</t>
  </si>
  <si>
    <t>enterprise size</t>
  </si>
  <si>
    <t>Classification of enterprises by size, in accordance with the Annex to Commission Recommendation 2003/361/EC16.</t>
  </si>
  <si>
    <t>microenterprise</t>
  </si>
  <si>
    <t>Enterprise qualifying as a microenterprise in accordance with the Annex to Recommendation 2003/361/EC.</t>
  </si>
  <si>
    <t xml:space="preserve">micro, small and medium-sized enterprise
</t>
  </si>
  <si>
    <t>small enterprise</t>
  </si>
  <si>
    <t>Enterprise qualifying as a small enterprise, in accordance with the Annex to Recommendation 2003/361/EC.</t>
  </si>
  <si>
    <t>medium enterprise</t>
  </si>
  <si>
    <t>Enterprise qualifying as an SME, but not as a small enterprise or as a microenterprise, in accordance with the Annex to Recommendation 2003/361/EC.</t>
  </si>
  <si>
    <t>micro, small and medium-sized enterprise</t>
  </si>
  <si>
    <t>large enterprise</t>
  </si>
  <si>
    <t>Enterprise not qualifying as a micro, small or medium-sized enterprise (SME), in accordance with the Annex to Recommendation 2003/361/EC.</t>
  </si>
  <si>
    <t>1. The category of micro, small and medium-sized enterprises (SMEs) is made up of enterprises which employ fewer than 250 persons and which have an annual turnover not exceeding EUR 50 million, and/or an annual balance sheet total not exceeding EUR 43 million.</t>
  </si>
  <si>
    <t>Definitie komt uit Annex to Commission Recommendation 2003/361/EC16.</t>
  </si>
  <si>
    <t>An enterprise is considered to be any entity engaged in an economic activity, irrespective of its legal form. This includes,
in particular, self-employed persons and family businesses engaged in craft or other activities, and partnerships or associations
regularly engaged in an economic activity.</t>
  </si>
  <si>
    <t>institutional unit</t>
  </si>
  <si>
    <t>not relevant for data model
Definition from Commission Recommendation of 6 May 2003 concerning the definition of micro, small and medium-sized enterprises (2003/361/EC) (OJ L 124, 20.5.2003, p. 36).</t>
  </si>
  <si>
    <t>credit line</t>
  </si>
  <si>
    <t>counterparty sector</t>
  </si>
  <si>
    <t>See the definition in the annex.</t>
  </si>
  <si>
    <t>counterparty' means an institutional unit that is a party to an instrument or has an affiliation with a party to an instrument
The level of granularity for the counterparty reference data is the counterparty. Each record is uniquely identified by the combination of the following data attributes: (a) reporting agent identifier; and (b) counterparty identifier.
Each counterparty should only be registered once.</t>
  </si>
  <si>
    <t>non-financial corporation</t>
  </si>
  <si>
    <t>Non-financial corporations as defined in paragraphs 2.45 to 2.50 of Annex A to Regulation (EU) No 549/2013.</t>
  </si>
  <si>
    <t>institutional sector</t>
  </si>
  <si>
    <t>economic activity</t>
  </si>
  <si>
    <t>Classification of counterparties according to their economic activities, in accordance with the NACE revision 2 statistical classification as laid down in Regulation (EC) No 1893/2006 of the European Parliament and of the Council</t>
  </si>
  <si>
    <t>NACE code</t>
  </si>
  <si>
    <t>A level two, three or four NACE code in accordance with Regulation (EC) No 1893/2006.</t>
  </si>
  <si>
    <t>loans backed by real estate collateral</t>
  </si>
  <si>
    <t>real estate collateral</t>
  </si>
  <si>
    <t>cross-border loan</t>
  </si>
  <si>
    <t>income related to cross border loan</t>
  </si>
  <si>
    <t>member state</t>
  </si>
  <si>
    <t>Member state is a state that is part of the European Union.</t>
  </si>
  <si>
    <t>reporting member state</t>
  </si>
  <si>
    <t>'reporting Member State' means a Member State whose currency is the euro or a non-euro area member state joining AnaCredit on a voluntary basis.</t>
  </si>
  <si>
    <t>reporting membership type</t>
  </si>
  <si>
    <t>non-reporting member state</t>
  </si>
  <si>
    <t>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t>
  </si>
  <si>
    <t>head office</t>
  </si>
  <si>
    <t>harmonised analytical credit data</t>
  </si>
  <si>
    <t>Eurosystem NCB</t>
  </si>
  <si>
    <t>Eurosystem NCB is a national central bank whose remit is to supervise and regulate banks in the EURO-zone</t>
  </si>
  <si>
    <t>national central bank</t>
  </si>
  <si>
    <t>AnaCredit</t>
  </si>
  <si>
    <t>AnaCredit is the name for the regulation on a common granular analytical credit dataset.</t>
  </si>
  <si>
    <t>NCB</t>
  </si>
  <si>
    <t>NCB is the abbreviation of National Central Bank</t>
  </si>
  <si>
    <t>country</t>
  </si>
  <si>
    <t>'national central bank(s)' or 'NCB(s)' means the national central bank(s) of Member States of the European Union.</t>
  </si>
  <si>
    <t>central bank</t>
  </si>
  <si>
    <t>Eurosystem member</t>
  </si>
  <si>
    <t>member state whose currency is the euro</t>
  </si>
  <si>
    <t>member state whose currency is not the euro</t>
  </si>
  <si>
    <t>member state participating in the SSM</t>
  </si>
  <si>
    <t>Single Supervisory Mechanism</t>
  </si>
  <si>
    <t>SSM</t>
  </si>
  <si>
    <t>SSM is the abbreviation of Single Supervisory Mechanism</t>
  </si>
  <si>
    <t>Counterparty’s country.</t>
  </si>
  <si>
    <t>address</t>
  </si>
  <si>
    <t xml:space="preserve">It is important for capturing the national ID types.
</t>
  </si>
  <si>
    <t>institution</t>
  </si>
  <si>
    <t>institution' has the same meaning as defined in Article 4(1)(3) of Regulation (EU) No 575/2013.
575/2013, article 4, 1, 3
"institution" means a credit institution or an investment firm.</t>
  </si>
  <si>
    <t>1. Credit institution is a institutional sector.
2. Institutional sector applies to Institutional Units
3. Investment firm is not in scope of the AnaCredit Regulation.
It is correct to state that all institutions are also institutional units, but not all institutional units are institutions in their own right.</t>
  </si>
  <si>
    <t>financial instrument</t>
  </si>
  <si>
    <t>not relevant for data model
Komt alleen voor in de definitie van settlement date van Instrument data.</t>
  </si>
  <si>
    <t>type of exposure</t>
  </si>
  <si>
    <t>accounting classification</t>
  </si>
  <si>
    <t>housing loan</t>
  </si>
  <si>
    <t>household</t>
  </si>
  <si>
    <t>small resident reporting agent</t>
  </si>
  <si>
    <t>small reporting agent</t>
  </si>
  <si>
    <t>credit institution</t>
  </si>
  <si>
    <t>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t>
  </si>
  <si>
    <t>legal entity</t>
  </si>
  <si>
    <t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t>
  </si>
  <si>
    <t>legal entity indicator</t>
  </si>
  <si>
    <t>De verzameling van alle legal entity's is een subset van alle institutional units.</t>
  </si>
  <si>
    <t>deposit taking corporation other than credit institution</t>
  </si>
  <si>
    <t xml:space="preserve">Deposit-taking corporations other than credit institutions as defined in Article 1(a)(2)(a)(ii) of Regulation (EU) No 1071/2013 (ECB/2013/33).
</t>
  </si>
  <si>
    <t>entity</t>
  </si>
  <si>
    <t>A single entity may be the counterparty in several instruments or take different roles as a counterparty for the same instrument</t>
  </si>
  <si>
    <t>not relevant for data model
Hiermee wordt institutional unit bedoeld.</t>
  </si>
  <si>
    <t>other accounts receivable</t>
  </si>
  <si>
    <t>off-balance sheet item</t>
  </si>
  <si>
    <t>financial guarantee</t>
  </si>
  <si>
    <t>sole proprietor</t>
  </si>
  <si>
    <t>Small reporting agents are reporting agents that are small enough that the reporting of their credit position is derogated</t>
  </si>
  <si>
    <t>user</t>
  </si>
  <si>
    <t>small reporting agent  with limited total credit exposure</t>
  </si>
  <si>
    <t>national statistical institute</t>
  </si>
  <si>
    <t>NSI</t>
  </si>
  <si>
    <t>NSI is the abbreviation of national statistical institute</t>
  </si>
  <si>
    <t>national competent authority</t>
  </si>
  <si>
    <t>NCA</t>
  </si>
  <si>
    <t>NCA is the abbreviation of national competent authority</t>
  </si>
  <si>
    <t>central credit register</t>
  </si>
  <si>
    <t>'central credit register' (CCR) means a credit register operated by an NCB that receives reports from and provides support to lenders in the financial sector by providing them with credit and credit risk information.</t>
  </si>
  <si>
    <t>CCR</t>
  </si>
  <si>
    <t>CCR is the abbreviation of central credit register</t>
  </si>
  <si>
    <t>public sector entity</t>
  </si>
  <si>
    <t>ESCB Register of Institutions and Affiliates Dataset</t>
  </si>
  <si>
    <t>lender</t>
  </si>
  <si>
    <t>(non-credit institutions)</t>
  </si>
  <si>
    <t>external credit rating</t>
  </si>
  <si>
    <t>credit rating</t>
  </si>
  <si>
    <t>resident</t>
  </si>
  <si>
    <t>resident' has the same meaning as defined in Article 1(4) of Regulation (EC) No 2533/98;
Article 1(4) of Regulation (EC) No 2533/98:
'resident` and 'residing` shall mean having a centre of economic interest in the economic territory of a country as described in Annex A; in this context, 'cross-border positions` and 'cross-border transactions` shall mean respectively positions and transactions in the assets and/or liabilities of residents of participating Member States seen as one economic territory vis-a-vis residents of non-participating Member States and/or residents of third countries;</t>
  </si>
  <si>
    <t>institutional unit' has the same meaning as defined in paragraphs 2.12 and 2.13 of Annex A to Regulation (EU) No 549/2013 of the European Parliament and of the Council;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
To have autonomy of decision in respect of its principal function, an entity must be:
(a) entitled to own goods and assets in its own right; it will be able to exchange the ownership of goods and assets in transactions with other institutional units;
(b) able to take economic decisions and engage in economic activities for which it is responsible and accountable at law;
(c) able to incur liabilities on its own behalf, to take on other obligations or further commitments and to enter into contracts; and
(d) able to draw up a complete set of accounts, comprised of accounting records covering all its transactions carried out during the accounting period, as well as a balance sheet of assets and liabilities.</t>
  </si>
  <si>
    <t xml:space="preserve">2.13 The following principles apply whenever an entity does not possess the characteristics of an institutional unit:
(a) households are deemed to enjoy autonomy of decision in respect of their principal function and are, therefore, institutional units nonetheless, even though they do not keep a complete set of accounts;
(b) entities which do not keep a complete set of accounts, and are not able to compile a complete set of accounts if required to do so, are not institutional units;
(c) entities which, while keeping a complete set of accounts, have no autonomy of decision, are part of the units which control them;
(d) entities do not need to publish accounts to be an institutional unit;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
</t>
  </si>
  <si>
    <t>unit</t>
  </si>
  <si>
    <t>foreign branch</t>
  </si>
  <si>
    <t>'foreign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</si>
  <si>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single branch</t>
  </si>
  <si>
    <t xml:space="preserve">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
</t>
  </si>
  <si>
    <t>natural person</t>
  </si>
  <si>
    <t>legal entity identifier</t>
  </si>
  <si>
    <t xml:space="preserve">'legal entity identifier' (LEI) means an alpha-numeric reference code in line with the ISO 17442 standard  assigned to a legal entity.
Also defined as:
A reference code in line with the International Organization for Standardization’s (ISO) 17442 standard, which is assigned to a legal entity requiring a legal entity identifier (LEI). The LEI code enables the unique identification globally of entities requiring an LEI.
A code consisting of alphabetical and numerical symbols. </t>
  </si>
  <si>
    <t>LEI</t>
  </si>
  <si>
    <t>LEI is the abbreviation of legal entity identifier</t>
  </si>
  <si>
    <t>national identifier</t>
  </si>
  <si>
    <t>A commonly used identification code which enables the unambiguous identification of a counterparty or of the legal entity of which the counterparty forms part within its country of residency.
For a counterparty which is a foreign branch, the national identifier refers to the foreign branch.
For a counterparty which is not a foreign branch, the national identifier refers to the legal entity of which the counterparty forms part.</t>
  </si>
  <si>
    <t>country of residency</t>
  </si>
  <si>
    <t>address: country</t>
  </si>
  <si>
    <t>This is the country where the institutional unit is resident, and it is therefore the country that determines which national identifier type or types are applicable.</t>
  </si>
  <si>
    <t>observed agent</t>
  </si>
  <si>
    <t xml:space="preserve">'observed agent' means an institutional unit whose activity as creditor or servicer is reported by the reporting agent. The observed agent is either:
(a) the institutional unit resident in the same country as the reporting agent of which it forms part; or
(b) a reporting agent’s foreign branch, resident in a reporting Member State; or
(c) a reporting agent’s foreign branch, non-resident in a reporting Member State.
</t>
  </si>
  <si>
    <t>creditor</t>
  </si>
  <si>
    <t>'creditor' means the counterparty bearing the credit risk of an instrument, other than a protection provider.</t>
  </si>
  <si>
    <t>counterparty role</t>
  </si>
  <si>
    <t>servicer</t>
  </si>
  <si>
    <t>'servicer' means the counterparty responsible for the administrative and financial management of an instrument.</t>
  </si>
  <si>
    <t>protection provider</t>
  </si>
  <si>
    <t>protection provider' means the counterparty that grants protection against a contractually agreed negative credit event and that bears the credit risk of the negative credit event.</t>
  </si>
  <si>
    <t xml:space="preserve">'debtor' means the counterparty which has the unconditional obligation to make repayments arising under the instrument.
</t>
  </si>
  <si>
    <t>One debtor may be granted multiple loans.
One debtor always has one or more instruments</t>
  </si>
  <si>
    <t>negative credit event</t>
  </si>
  <si>
    <t>protection received</t>
  </si>
  <si>
    <t>'relevant NCB' means the NCB of the reporting Member State in which the reporting agent is resident.</t>
  </si>
  <si>
    <t>lender in the financial sector</t>
  </si>
  <si>
    <t>'central credit register' (CCR) means a credit register operated by an NCB that receives reports from, and provides support to lenders in the financial sector, by providing them with credit and credit risk information;</t>
  </si>
  <si>
    <t>asset</t>
  </si>
  <si>
    <t>'asset' has the same meaning as defined in paragraph 7.15 of Annex A to Regulation (EU) No 549/2013
Definition: an economic asset is a store of value representing the benefits accruing to the economic owner by holding or using the entity over a period of time. It is a means of carrying forward value from one accounting period to another.</t>
  </si>
  <si>
    <t xml:space="preserve">not relevant for data model
</t>
  </si>
  <si>
    <t>credit risk</t>
  </si>
  <si>
    <t>'credit risk' means the risk that a counterparty fails to make any payments that it is contractually obliged to make.</t>
  </si>
  <si>
    <t>'contract' means a legally binding agreement between two or more parties under which one or multiple instruments are created.</t>
  </si>
  <si>
    <t>type of instrument</t>
  </si>
  <si>
    <t>Classification of the instrument according to the type of contractual terms agreed between the parties.</t>
  </si>
  <si>
    <t>protection</t>
  </si>
  <si>
    <t>'protection' means an assurance or coverage against a negative credit event, by means of any item listed in the data attribute 'type of protection' as defined in Annex IV.
A single protection might secure multiple instruments.
Reporting agents should report any protection received as security for the repayment of any instrument(s) reported in the instrument data regardless of the protection’s eligibility for credit risk mitigation in accordance with Regulation (EU) No 575/2013.
7.3 This data describes the protection received</t>
  </si>
  <si>
    <t>type of protection</t>
  </si>
  <si>
    <t>Type of protection received, irrespective of its eligibility for credit risk mitigation.</t>
  </si>
  <si>
    <t>commitment amount</t>
  </si>
  <si>
    <t xml:space="preserve">'commitment amount' means the sum of the data attributes 'outstanding nominal amount' and 'off-balance sheet amount' as defined in Annex IV.
1. Credit data shall be reported for instruments specified in Article 4 where the debtor’s commitment amount is equal to or larger than EUR 25 000 on any reporting reference date within the reference period.
2. The debtor’s commitment amount, as referred to in paragraph 1, shall be calculated as the sum of the commitment amounts for all instruments of the debtor in relation to the observed agent on the basis of the scope of Article 4 and the instruments defined therein.
</t>
  </si>
  <si>
    <t>Het begrip wordt gebruikt in de reporting treshold. Instrumenten onder deze treshold hoeven niet gerapporteerd te worden.
Hier is sprake van een 'commitment amount' per counterparty-instrument. (Zie punt 2)</t>
  </si>
  <si>
    <t>outstanding nominal amount</t>
  </si>
  <si>
    <t>Principal amount outstanding at the end of the reporting reference date, including unpaid past due interest but excluding accrued interest. The outstanding nominal amount must be reported net of write-offs and write-downs as determined by the relevant accounting practices.
Any drawn amount of an instrument must be registered in the data attribute ‘outstanding nominal amount’.
Amount in euro. Foreign currency amounts should be converted into euro at the respective ECB euro foreign exchange reference rates (i.e. the mid-rate) on the reporting reference date.</t>
  </si>
  <si>
    <t>financial data</t>
  </si>
  <si>
    <t>Financial data</t>
  </si>
  <si>
    <t>off-balance sheet amount</t>
  </si>
  <si>
    <t xml:space="preserve">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
Any committed undrawn amount of an instrument must be registered in the data attribute ‘off-balance sheet amount’.
Amount in euro. Foreign currency amounts should be converted into euro at the respective ECB euro foreign exchange reference rates (i.e. the mid-rate) on the reporting reference date.
</t>
  </si>
  <si>
    <t>resident credit institution</t>
  </si>
  <si>
    <t>resident foreign branche of credit institution</t>
  </si>
  <si>
    <t>reporting reference date</t>
  </si>
  <si>
    <t>cross-border exchange</t>
  </si>
  <si>
    <t>Cross-border exchange is the exchange of credit data and / or counterparty data that is received because of the AnaCredit regulations accross the borders of the sovereignty of the national central bank.</t>
  </si>
  <si>
    <t>cross border data</t>
  </si>
  <si>
    <t>removed from regulation</t>
  </si>
  <si>
    <t>contractual agreement</t>
  </si>
  <si>
    <t>contractual agreement is the agreement (between the service provider and the reporting agent?) that the sharing of credit data has the appropriate confidentiality protection, foresees anonymisation of the data wherever possible and the deletion of the data as soon as the purpose for which they have been shared has been achieved and which agreement excludes any other use of the data.</t>
  </si>
  <si>
    <t>institutional unit of a reporting agent</t>
  </si>
  <si>
    <t>monthly transmissions</t>
  </si>
  <si>
    <t>monthly transmissions, on the last day of each month</t>
  </si>
  <si>
    <t>quarterly transmissions</t>
  </si>
  <si>
    <t>Quarterly transmissions, on the last day of march, June, September and December</t>
  </si>
  <si>
    <t>outstanding amount of loan</t>
  </si>
  <si>
    <t>total outstanding amount of loans</t>
  </si>
  <si>
    <t>instrument-protection received data</t>
  </si>
  <si>
    <t>8.2 This data describes all the protection received in relation to the instrument that the protection is securing.</t>
  </si>
  <si>
    <t>reporting agent identifier</t>
  </si>
  <si>
    <t xml:space="preserve">Counterparty identifier for the reporting agent.
A code consisting of alphabetical and numerical symbols. </t>
  </si>
  <si>
    <t>rechtstreeks</t>
  </si>
  <si>
    <t>via instrument</t>
  </si>
  <si>
    <t>counterparty-instrument data</t>
  </si>
  <si>
    <t>joint liability</t>
  </si>
  <si>
    <t>accounting data</t>
  </si>
  <si>
    <t>via instrument en protection. Beide moeten hetzelfde zijn.</t>
  </si>
  <si>
    <t>counterparty risk data</t>
  </si>
  <si>
    <t>via counterparty</t>
  </si>
  <si>
    <t>protection provider risk data</t>
  </si>
  <si>
    <t>via protection provider</t>
  </si>
  <si>
    <t>debtor risk data</t>
  </si>
  <si>
    <t>via debtor</t>
  </si>
  <si>
    <t>counterparty default data</t>
  </si>
  <si>
    <t>protection provider default data</t>
  </si>
  <si>
    <t>debtor default data</t>
  </si>
  <si>
    <t>counterparty identifier</t>
  </si>
  <si>
    <t>An identifier applied by the reporting agent to uniquely identify each counterparty. Each counterparty must have one counterparty identifier. This value will not change over time and cannot be used as the counterparty identifier for any other counterparty.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t>
  </si>
  <si>
    <t>via counterparty-instrument data</t>
  </si>
  <si>
    <t>originator</t>
  </si>
  <si>
    <t>Counterparty in a securitisation transaction as defined in Article 1(3) of Regulation (EU) No 1075/2013 (ECB/2013/40).
‘originator’ means the transferor of an asset or a pool of assets, and/or the credit risk of the asset or pool of assets to the securitisation structure</t>
  </si>
  <si>
    <t>head office undertaking</t>
  </si>
  <si>
    <t>legal entity of which the foreign branch is a legally dependent part.
This information is only to be reported for counterparties that are foreign branches.</t>
  </si>
  <si>
    <t>Alleen opnemen als relatietype tussen foreign branch en legal entity</t>
  </si>
  <si>
    <t>immediate parent undertaking</t>
  </si>
  <si>
    <t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t>
  </si>
  <si>
    <t>immediate parent undertaking indicator</t>
  </si>
  <si>
    <t>ultimate parent undertaking</t>
  </si>
  <si>
    <t xml:space="preserve">legal entity which is the ultimate parent undertaking of the counterparty. This ultimate parent undertaking has no parent undertaking.
Parent undertaking has the same meaning as defined in Article 4(1)(15)(a) of Regulation (EU) No 575/2013.
</t>
  </si>
  <si>
    <t>ultimate parent undertaking indicator</t>
  </si>
  <si>
    <t>observed agent identifier</t>
  </si>
  <si>
    <t xml:space="preserve">Counterparty identifier for the observed agent
A code consisting of alphabetical and numerical symbols. </t>
  </si>
  <si>
    <t>Observed agent identifier van de counterparty moet dezelfde zijn als de observed agent voor de instrument.</t>
  </si>
  <si>
    <t>contract identifier</t>
  </si>
  <si>
    <t>An identifier applied by the reporting agent to uniquely identify each contract. Each contract must have one contract identifier. This value will not change over time and cannot be used as the contract identifier for any other contract.
Each contract identifier must be unique for each contract that generates credit risk for the same observed agent. This identifier must not be reused at any point in time to identify a different contract with the same observed agent.</t>
  </si>
  <si>
    <t>instrument identifier</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</si>
  <si>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</si>
  <si>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drawn amount</t>
  </si>
  <si>
    <t>Any drawn amount of an instrument must be registered in the data attribute ‘outstanding nominal amount’.</t>
  </si>
  <si>
    <t>committed undrawn amount</t>
  </si>
  <si>
    <t>Counterparty-instrument is the combination of counterparty and instrument that describes the role of the counterparty in the instrument.
Each record is uniquely identified by the combination of the following data attributes: (a) reporting agent identifier; (b) observed agent identifier; (c) counterparty identifier; (d) contract identifier; (e) instrument identifier; and (f) counterparty role.</t>
  </si>
  <si>
    <t>Role of the counterparty in an instrument.</t>
  </si>
  <si>
    <t xml:space="preserve">Each record is uniquely identified by the combination of the data attributes: (a) reporting agent identifier; (b) observed agent identifier; (c) counterparty identifier; (d)  contract identifier; and (e) instrument identifier.
These data register the joint liability amount of the instrument that corresponds to each debtor that is jointly liable in relation to a single instrument.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
</t>
  </si>
  <si>
    <t>joint-liability indicator</t>
  </si>
  <si>
    <t>1. There only is a joint liability when there is more than one debtor.
2. Joint liability is a subset of counterparty-instrument data where the counterparty-instrument role = "debtor"
meer dan 1 debtor, dus meer dan 1 counterpartyrole van type debtor in het counterparty-instrument.</t>
  </si>
  <si>
    <t>joint liability amount</t>
  </si>
  <si>
    <t>Outstanding nominal amount for which each debtor is jointly liable in relation to a single instrument.
Amount in euro. Foreign currency amounts should be converted into euro at the respective ECB euro foreign exchange reference rates (i.e. the mid-rate) on the reporting reference date.</t>
  </si>
  <si>
    <t>amortisation type</t>
  </si>
  <si>
    <t>Type of amortisation of the instrument including principal and interest.</t>
  </si>
  <si>
    <t>currency</t>
  </si>
  <si>
    <t>Currency denomination of instruments, in accordance with the ISO’s 4217 standard.</t>
  </si>
  <si>
    <t>fiduciary instrument indicator</t>
  </si>
  <si>
    <t>Identification of instruments in which the observed agent acts in its own name but on behalf of and with the risk borne by a third party.</t>
  </si>
  <si>
    <t>Name changed by DNB to fiduciary instrument indicator, from fiduciary instrument.</t>
  </si>
  <si>
    <t>inception date</t>
  </si>
  <si>
    <t xml:space="preserve">The date on which the current contractual relationship originated, i.e. the date on which the contract agreement became binding for all parties.
</t>
  </si>
  <si>
    <t>Reporting manual states: 'The inception date is the date on which the contract, giving rise to the instrument, became binding for al parties.' Thus it is an attribute of contract.</t>
  </si>
  <si>
    <t>Regulation
Reporting Manual part II</t>
  </si>
  <si>
    <t>End date of interest-only period</t>
  </si>
  <si>
    <t>The date on which the interest-only period ends. 
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</si>
  <si>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interest-only</t>
  </si>
  <si>
    <t>interest rate cap</t>
  </si>
  <si>
    <t>Maximum value for the interest rate charged.
Interest rate defined as a percentage</t>
  </si>
  <si>
    <t>interest rate floor</t>
  </si>
  <si>
    <t>Minimum value for the interest rate charged.
Interest rate defined as a percentage.</t>
  </si>
  <si>
    <t>interest rate reset frequency</t>
  </si>
  <si>
    <t>Frequency at which the interest rate is reset after the initial fixed-rate period, if any.</t>
  </si>
  <si>
    <t>interest rate spread/margin</t>
  </si>
  <si>
    <t>Margin or spread (expressed as a percentage) to add to the reference rate that is used for the calculation of the interest rate in basis points.
Interest rate defined as a percentage.</t>
  </si>
  <si>
    <t>The terms margin and spread are synonymous in the AnaCredit context.</t>
  </si>
  <si>
    <t>interest rate type</t>
  </si>
  <si>
    <t>Classification of credit exposures based on the base rate for establishing the interest rate for each payment period.</t>
  </si>
  <si>
    <t>This is applicable to all types of instrument, because all instruments for AnaCredit are credit instruments.</t>
  </si>
  <si>
    <t>legal final maturity date</t>
  </si>
  <si>
    <t>The contractual maturity date of the instrument, taking into account any agreements amending initial contracts.
Defined as dd/mm/yyyy.</t>
  </si>
  <si>
    <t>commitment amount at inception</t>
  </si>
  <si>
    <t>Observed agent's maximum exposure to credit risk on the inception date of the instrument, without taking into account any protection held or other credit enhancements. 
Total commitment amount on the inception date is established during the approval process and is intended to restrict an observed agent’s amount of credit risk to a given counterparty for the relevant instrument.
Amount in euro. Foreign currency amounts should be converted into euro at the respective ECB euro foreign exchange reference rates (i.e. the mid-rate) on the reporting reference date.</t>
  </si>
  <si>
    <t>payment frequency</t>
  </si>
  <si>
    <t>Frequency of payments due, either of principal or interest, i.e. number of months between payments.</t>
  </si>
  <si>
    <t>project finance loan indicator</t>
  </si>
  <si>
    <t>Identification of project finance</t>
  </si>
  <si>
    <t>Name changed by DNB to project finance indicator, from project finance.</t>
  </si>
  <si>
    <t>instrument purpose</t>
  </si>
  <si>
    <t xml:space="preserve">Classification of instruments according to their purpose.
</t>
  </si>
  <si>
    <t>recourse indicator</t>
  </si>
  <si>
    <t>Classification of instruments based on the creditor’s rights to seize assets other than any protection pledged to secure the instrument.</t>
  </si>
  <si>
    <t>Name changed by DNB to recourse indicator, from recourse.</t>
  </si>
  <si>
    <t>reference rate</t>
  </si>
  <si>
    <r>
      <t xml:space="preserve">Reference rate used for the calculation of the actual interest rate.
Reference rate code is a combination of the reference rate value type and the reference rate maturity type.
The following reference rate values must be used:
EURIBOR, USD LIBOR, GBP LIBOR, EUR LIBOR, JPY LIBOR, CHF LIBOR, MIBOR, SOFR, €STR,  </t>
    </r>
    <r>
      <rPr>
        <b/>
        <sz val="11"/>
        <color theme="1"/>
        <rFont val="Calibri"/>
        <family val="2"/>
        <scheme val="minor"/>
      </rPr>
      <t>other single reference rates</t>
    </r>
    <r>
      <rPr>
        <sz val="11"/>
        <color theme="1"/>
        <rFont val="Calibri"/>
        <family val="2"/>
        <scheme val="minor"/>
      </rPr>
      <t xml:space="preserve">, </t>
    </r>
    <r>
      <rPr>
        <b/>
        <sz val="11"/>
        <color theme="1"/>
        <rFont val="Calibri"/>
        <family val="2"/>
        <scheme val="minor"/>
      </rPr>
      <t>other multiple reference rates</t>
    </r>
    <r>
      <rPr>
        <sz val="11"/>
        <color theme="1"/>
        <rFont val="Calibri"/>
        <family val="2"/>
        <scheme val="minor"/>
      </rPr>
      <t>.
The following maturity values must be used:
Overnight, one week, two weeks, three weeks, one month, two months, three months, four months, five months, six months, seven months, eight months, nine months, ten months, eleven months, twelve months.
The reference rate code is formed in the following manner: the reference rate value is combined with the maturity value.</t>
    </r>
  </si>
  <si>
    <t>Zowel Reference rate value type als reference rate maturity type zijn in het LDM een eigen entiteit geworden.</t>
  </si>
  <si>
    <t>settlement date</t>
  </si>
  <si>
    <t>The date on which the conditions specified in the contract are or can be executed for the first time, i.e. the date on which financial instruments are initially exchanged or created.
Defined as dd/mm/yyyy.</t>
  </si>
  <si>
    <t>drawn instrument</t>
  </si>
  <si>
    <t>It's on the instrument level. Each instrument within a contract can have its own settlement date.</t>
  </si>
  <si>
    <t>subordinated debt indicator</t>
  </si>
  <si>
    <t>Identification of subordinated debt. 
Subordinated debt instruments provide a subsidiary claim on the issuing institution that can only be exercised after all claims with a higher status (e.g. deposits/loans) have been satisfied.</t>
  </si>
  <si>
    <t>Name changed by DNB to subordinated debt indicator from subordinated debt.</t>
  </si>
  <si>
    <t>syndicated contract identifier</t>
  </si>
  <si>
    <t>`Contract identifier' applied by the lead arranger of the syndicated contract to uniquely identify each contract. Each syndicated contract will have one 'syndicated contract identifier'. This value will not change over time and cannot be used by the lead arranger as the contract identifier for any other contract. All creditors participating in the syndicated contract must use the same 'syndicated contract identifier'.
A code consisting of alphabetical and numerical symbols.</t>
  </si>
  <si>
    <t>syndicated leader contract</t>
  </si>
  <si>
    <t>repayment rights</t>
  </si>
  <si>
    <t>Classification of credit exposures according to the creditor's rights to claim the repayment of the exposure.</t>
  </si>
  <si>
    <t>fair value changes due to changes in credit risk before purchase</t>
  </si>
  <si>
    <t>The difference between the outstanding nominal amount and the purchase price of the instrument at the purchase date. This amount should be reported for instruments purchased for an amount lower than the outstanding amount due to credit risk deterioration.
Amount in euro. Foreign currency amounts should be converted into euro at the respective euro foreign exchange reference rates (i.e. the mid-rate) on the reporting reference date.</t>
  </si>
  <si>
    <t>deteriorated credit risk instrument</t>
  </si>
  <si>
    <t>syndicated contract member</t>
  </si>
  <si>
    <t>Syndicated member contract is a contract that is part of a syndicated contract.</t>
  </si>
  <si>
    <t xml:space="preserve">Dit is een subtypering van Contract waarbij er sprake is van syndication van de lening.
Tevens is er dan sprake van de rollen "Lead Arranger" en "creditor". 
</t>
  </si>
  <si>
    <t>DNB</t>
  </si>
  <si>
    <t>lead arranger</t>
  </si>
  <si>
    <t>De lead arranger is niet echt een counterparty. Er is geen informatie nodig over de lead arranger.</t>
  </si>
  <si>
    <t>interest-only instrument</t>
  </si>
  <si>
    <t>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</si>
  <si>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head office undertaking identifier</t>
  </si>
  <si>
    <t>Counterparty identifier for the legal entity of which the foreign branch is a legally dependent part.
This information is only to be reported for counterparties that are foreign branches.
A code consisting of alphabetical and numerical symbols.</t>
  </si>
  <si>
    <t>Alleen opnemen als relatietype</t>
  </si>
  <si>
    <t>immediate parent undertaking identifier</t>
  </si>
  <si>
    <t>Counterparty identifier for the 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</si>
  <si>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ultimate parent undertaking identifier</t>
  </si>
  <si>
    <t>Counterparty identifier for the legal entity which is the ultimate parent undertaking of the counterparty. This ultimate parent undertaking has no parent undertaking.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</si>
  <si>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name</t>
  </si>
  <si>
    <t>Full legal name of the counterparty.
A finite sequence of characters.</t>
  </si>
  <si>
    <t>Counterparty's address where the counterparty is residing.</t>
  </si>
  <si>
    <t>street</t>
  </si>
  <si>
    <t>Counterparty's street address, including the street number.
A finite sequence of characters.</t>
  </si>
  <si>
    <t>The street number is the number of the building on the street. Not to be confused with the American notion of street number, where it is the number of the street (5th Avenue).</t>
  </si>
  <si>
    <t>city / town / village</t>
  </si>
  <si>
    <t>Counterparty's city, town or village.
A finite sequence of characters.</t>
  </si>
  <si>
    <t>county / administrative division</t>
  </si>
  <si>
    <t>County or similar administrative division of counterparties resident in European Union Member States.
NUTS 3 regions</t>
  </si>
  <si>
    <t>postal code</t>
  </si>
  <si>
    <t>Counterparty's postal code.
A finite sequence of characters.</t>
  </si>
  <si>
    <t>legal form</t>
  </si>
  <si>
    <t>Type of business entity as defined in the national legal system.
A finite sequence of characters.</t>
  </si>
  <si>
    <t>The reference set will consist of the Dutch list of legal forms, plus all legal forms world wide.
The Dutch legal forms will be part of the CBS data.
The other legal forms will be part of the data that the reporting agents report.</t>
  </si>
  <si>
    <t>Institutional sectors in accordance with Regulation (EU) No 549/2013, Regulation (EU) No 575/2013 and Regulation (EU) No 1075/2013 of the European Central Bank .</t>
  </si>
  <si>
    <t>status of legal proceedings</t>
  </si>
  <si>
    <r>
      <t xml:space="preserve">Categories describing a counterparty’s legal status in relation to its solvency based on the national legal framework. </t>
    </r>
    <r>
      <rPr>
        <i/>
        <sz val="12"/>
        <color theme="4" tint="-0.499984740745262"/>
        <rFont val="Calibri"/>
        <family val="2"/>
        <scheme val="minor"/>
      </rPr>
      <t>The NCB should transpose these values into the national legal framework</t>
    </r>
    <r>
      <rPr>
        <sz val="11"/>
        <color theme="1"/>
        <rFont val="Calibri"/>
        <family val="2"/>
        <scheme val="minor"/>
      </rPr>
      <t xml:space="preserve">. In due course, a reference table should be prepared by each NCB to facilitate the interpretation and comparison of these values across countries.
</t>
    </r>
  </si>
  <si>
    <t xml:space="preserve">Er is een koppeling nodig tussen status of legal proceedings en de Nederlandse variant.
Vraag bij ECB staat nog uit hoe internationale vertalingen gaan. Dus bijvoorbeeld de vertaling van een Russisch surceance naar "Under judicial administration, receivership or similar measures".
</t>
  </si>
  <si>
    <t>date of initiation of legal proceedings</t>
  </si>
  <si>
    <t>date of enterprise size</t>
  </si>
  <si>
    <t>The date to which the value provided in the ‘enterprise size’ refers. This is the date of the latest data used to classify or review the classification of the enterprise.</t>
  </si>
  <si>
    <t>number of employees</t>
  </si>
  <si>
    <r>
      <t xml:space="preserve">Number of employees working for the </t>
    </r>
    <r>
      <rPr>
        <b/>
        <sz val="11"/>
        <color rgb="FFFF0000"/>
        <rFont val="Calibri"/>
        <family val="2"/>
        <scheme val="minor"/>
      </rPr>
      <t>counterparty,</t>
    </r>
    <r>
      <rPr>
        <sz val="11"/>
        <color theme="1"/>
        <rFont val="Calibri"/>
        <family val="2"/>
        <scheme val="minor"/>
      </rPr>
      <t xml:space="preserve"> in accordance with Article 5 of the Annex to Recommendation 2003/361/EC.
Non-negative number.
Article 5
Staff headcount
The headcount corresponds to the number of annual work units (AWU), i.e. the number of persons who worked fulltime
within the enterprise in question or on its behalf during the entire reference year under consideration. The work of
persons who have not worked the full year, the work of those who have worked part-time, regardless of duration, and
the work of seasonal workers are counted as fractions of AWU. The staff consists of:
(a) employees;
(b) persons working for the enterprise being subordinated to it and deemed to be employees under national law;
(c) owner-managers;
(d) partners engaging in a regular activity in the enterprise and benefiting from financial advantages from the enterprise.
Apprentices or students engaged in vocational training with an apprenticeship or vocational training contract are not
included as staff. The duration of maternity or parental leaves is not counted.</t>
    </r>
  </si>
  <si>
    <t>Balance sheet total</t>
  </si>
  <si>
    <t>Carrying value of the counterparty's total assets in accordance with Regulation (EU) No 549/2013.
Amount in euro. Foreign currency amounts should be converted into euro at the respective ECB euro foreign exchange reference rates (i.e. the mid-rate) on the reporting reference date.</t>
  </si>
  <si>
    <t>Annual turnover</t>
  </si>
  <si>
    <t>Annual sales volume net of all discounts and sales taxes of the counterparty in accordance with Recommendation 2003/361/EC. Equivalent to the concept of 'total annual sales' in Article 153(4) of Regulation (EU) No 575/2013.
Amount in euro. Foreign currency amounts should be converted into euro at the respective ECB euro foreign exchange reference rates (i.e. the mid-rate) on the reporting reference date.</t>
  </si>
  <si>
    <t>accounting standard</t>
  </si>
  <si>
    <t>Accounting standard used by the observed agent’s legal entity. If the reporting agent is subject to Regulation (EU) 2015/534 (ECB/2015/13), the data is recorded in accordance with the accounting standard – International Financial Reporting Standards (IFRS) or national generally accepted accounting principles (GAAP) – applied to fulfil the requirements under Regulation (EU) 2015/534 (ECB/2015/13) by the observed agent’s legal entity.</t>
  </si>
  <si>
    <t>IFRS</t>
  </si>
  <si>
    <t>IFRS, as applicable under Regulation (EC) No 1606/2002 of the European Parliament and of the Council.</t>
  </si>
  <si>
    <t>National GAAP consistent with IFRS</t>
  </si>
  <si>
    <t>National accounting frameworks developed under Council Directive 86/635/EEC applying IFRS criteria for the instruments.</t>
  </si>
  <si>
    <t>National GAAP not consistent with IFRS</t>
  </si>
  <si>
    <t>National accounting frameworks developed under Council Directive 86/635/EEC not applying IFRS criteria for the instruments.</t>
  </si>
  <si>
    <t>Central banks as defined in paragraphs 2.72 to 2.74 of Annex A to Regulation (EU) No 549/2013.</t>
  </si>
  <si>
    <t>Deposits other than reverse repurchase agreements</t>
  </si>
  <si>
    <t>Deposits as defined in paragraph 5.79 of Annex A to Regulation (EU) No 549/2013 other than reverse repurchase agreements.</t>
  </si>
  <si>
    <t>Overdraft</t>
  </si>
  <si>
    <t>Overdraft as defined in point 2(1)(c) of the Table in Part 2 of Annex II to Regulation (EU) No 1071/2013 (ECB/2013/33).</t>
  </si>
  <si>
    <t>For an instrument to be classified as overdraft it is necessary that it arises on a current account.
Debit balances on current accounts arise with regard to:
(a) current accounts with a credit limit; and
(c) current accounts with no credit limit
The credit limit is granted under a credit contract which specifies the conditions on which the funds may be used.</t>
  </si>
  <si>
    <t>Credit card debt</t>
  </si>
  <si>
    <t>Credit granted via delayed debit cards, i.e. cards providing convenience credit, or via credit cards, i.e. cards providing convenience credit and extended credit</t>
  </si>
  <si>
    <t>Revolving credit other than overdrafts and credit card debt</t>
  </si>
  <si>
    <t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t>
  </si>
  <si>
    <t>Credit lines other than revolving credit</t>
  </si>
  <si>
    <t>Credit that has the following features:
(i) the debtor may use or withdraw funds up to a pre-approved credit limit without giving prior notice to the creditor;
(ii) the credit may be used repeatedly; and
(iii) it is not revolving credit, credit card debt or overdrafts.</t>
  </si>
  <si>
    <t>Reverse repurchase agreements</t>
  </si>
  <si>
    <t>Reverse repurchase agreements as defined Part 2.14 of Annex V to Implementing Regulation (EU) No 680/2014.</t>
  </si>
  <si>
    <t>Trade receivables</t>
  </si>
  <si>
    <t>Trade receivables as defined in paragraph 5.41(c) of part 2 of Annex V to Implementing Regulation (EU) No 680/2014.</t>
  </si>
  <si>
    <t>Financial leases</t>
  </si>
  <si>
    <t>Financial leases as defined in paragraphs 5.134 to 5.135 of Annex A to Regulation (EU) No 549/2013.</t>
  </si>
  <si>
    <t>Other loans</t>
  </si>
  <si>
    <t>Other loans not included in any of the categories listed above.
Loan has the same meaning as defined in paragraphs 5.112, 5.113 and 5.114 of Annex A to Regulation (EU) No 549/2013</t>
  </si>
  <si>
    <t>French</t>
  </si>
  <si>
    <t>Amortisation in which the total amount - principal plus interest - repaid in each instalment is the same.</t>
  </si>
  <si>
    <t>German</t>
  </si>
  <si>
    <t>Amortization in which the first instalment is interest-only and the remaining instalments are constant, including capital amortization and interest.</t>
  </si>
  <si>
    <t>Fixed amortisation schedule</t>
  </si>
  <si>
    <t>Amortisation in which the principal amount repaid in each instalment is the same.</t>
  </si>
  <si>
    <t>Bullet (amortisation)</t>
  </si>
  <si>
    <t>Amortisation in which the full principal amount is repaid in the last instalment.</t>
  </si>
  <si>
    <t>Name changed by DNB to Bullet (amortisation) from Bullet to be able to distinghuish it from Bullet (payment frequency).</t>
  </si>
  <si>
    <t>Other</t>
  </si>
  <si>
    <t>Other amortisation type not included in any of the categories listed above.</t>
  </si>
  <si>
    <t>fiduciary instrument</t>
  </si>
  <si>
    <t>To be used if the instrument is placed in a fiduciary capacity.</t>
  </si>
  <si>
    <t>non-fiduciary instrument</t>
  </si>
  <si>
    <t>To be used if the instrument is not placed in a fiduciary capacity.</t>
  </si>
  <si>
    <t>Not resettable</t>
  </si>
  <si>
    <t>Instrument which does not include an agreement to change the interest rate.</t>
  </si>
  <si>
    <t>overnight (frequency)</t>
  </si>
  <si>
    <t>Instrument with a contractual agreement to change the interest rate on a daily basis.</t>
  </si>
  <si>
    <t>Monthly</t>
  </si>
  <si>
    <t>Instrument with a contractual agreement to pay the principal or interest rate on a monthly basis</t>
  </si>
  <si>
    <t>Quarterly</t>
  </si>
  <si>
    <t>Instrument with a contractual agreement to pay the principal or interest rate on a quarterly basis</t>
  </si>
  <si>
    <t>Semi-annually</t>
  </si>
  <si>
    <t>Instrument with a contractual agreement to change the interest rate on a semi-annual basis.</t>
  </si>
  <si>
    <t>Annually</t>
  </si>
  <si>
    <t>Instrument with a contractual agreement to change the interest rate on an annual basis.</t>
  </si>
  <si>
    <t>At creditor discretion</t>
  </si>
  <si>
    <t>Instrument with a contractual agreement by which the creditor has the right to establish the interest rate reset date.</t>
  </si>
  <si>
    <t>Other frequency</t>
  </si>
  <si>
    <t>Instrument with a contractual agreement to change the interest rate at a frequency other than any of the categories listed above.</t>
  </si>
  <si>
    <t>Fixed</t>
  </si>
  <si>
    <t>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t>
  </si>
  <si>
    <t>Variable</t>
  </si>
  <si>
    <t>Scheme defining the interest rates during the life of the exposure which only includes interest rates based on the evolution of another variable (the reference variable) and where the interest rate applies to the whole exposure.</t>
  </si>
  <si>
    <t>Voorbeeld: 
* Reference rate = Euribor 1 Month, e.g. 0.5%
* Margin = 100 basis points
* Interest rate to be reported: 1.5% (0.5% + 100 basis points)</t>
  </si>
  <si>
    <t>Mixed</t>
  </si>
  <si>
    <t>Other interest rate type not included in any of the categories listed above.</t>
  </si>
  <si>
    <t>On a monthly basis.</t>
  </si>
  <si>
    <t>On a quarterly basis.</t>
  </si>
  <si>
    <t>Semi annually</t>
  </si>
  <si>
    <t>On a semi-annual basis.</t>
  </si>
  <si>
    <t>Annual</t>
  </si>
  <si>
    <t>On an annual basis.</t>
  </si>
  <si>
    <t>Bullet (payment frequency)</t>
  </si>
  <si>
    <t>Amortisation in which the full principal amount is repaid in the last instalment regardless of the interest payment frequency.</t>
  </si>
  <si>
    <t>Let op: Bullet is zowel een amortisation type als een payment frequency.</t>
  </si>
  <si>
    <t>Other (payment frequency)</t>
  </si>
  <si>
    <t>Other payment frequency not included in any of the categories listed above.</t>
  </si>
  <si>
    <t>Project finance loan</t>
  </si>
  <si>
    <t>To be used if the instrument is a project finance loan in accordance with Implementing Regulation (EU) No 680/2014.
Regulation (EU) No 680/2014 Annex V (5)(41)(l)
‘Project finance loans’ include loans that are recovered solely from the income of the projects financed by them.</t>
  </si>
  <si>
    <t>Non-project finance loan</t>
  </si>
  <si>
    <t>The instrument is not a project finance loan in accordance with Implementing Regulation (EU) No 680/2014.</t>
  </si>
  <si>
    <t>Margin lending</t>
  </si>
  <si>
    <t>Instruments in which an institution extends credit in connection with the purchase, sale, carrying or trading of securities. 
Margin lending instruments do not include other loans that are secured by collateral in the form of securities.</t>
  </si>
  <si>
    <t>Debt financing</t>
  </si>
  <si>
    <t xml:space="preserve">Financing of outstanding or maturing debt. This includes debt refinancing.
</t>
  </si>
  <si>
    <t>Imports</t>
  </si>
  <si>
    <t>Financing of goods and services (purchases, barter and/or gifts) from non-residents to residents.</t>
  </si>
  <si>
    <t>Exports</t>
  </si>
  <si>
    <t>Financing of goods and services (sales, barter and/or gifts) from residents to non-residents.</t>
  </si>
  <si>
    <t>Construction investment</t>
  </si>
  <si>
    <t>Financing of construction of buildings, infrastructure and industrial facilities.</t>
  </si>
  <si>
    <t>Working capital facility</t>
  </si>
  <si>
    <t>Financing the cash flow management of an organisation.</t>
  </si>
  <si>
    <t>Other purposes</t>
  </si>
  <si>
    <t>Other purposes not included in any of the categories listed above.</t>
  </si>
  <si>
    <t>Recourse</t>
  </si>
  <si>
    <t>Instrument on which the creditor has the right to seize the debtor's assets other than any protection pledged to secure the instrument, or, in the case of trade receivables, the right to collect the debt from the entity that sold the receivables to the creditor.</t>
  </si>
  <si>
    <t>No recourse</t>
  </si>
  <si>
    <t>Instrument with no recourse as defined above.</t>
  </si>
  <si>
    <t>reference rate value type</t>
  </si>
  <si>
    <t>The following reference rate values must be used:
EURIBOR, USD LIBOR, GBP LIBOR, EUR LIBOR, JPY LIBOR, CHF LIBOR, MIBOR, other single reference rates, other multiple reference rates.</t>
  </si>
  <si>
    <t>uitgesplitst uit de reference rate definitie</t>
  </si>
  <si>
    <t>reference rate maturity type</t>
  </si>
  <si>
    <t>The following maturity values must be used:
Overnight, one week, two weeks, three weeks, one month, two months, three months, four months, five months, six months, seven months, eight months, nine months, ten months, eleven months, twelve months.</t>
  </si>
  <si>
    <t>EURIBOR</t>
  </si>
  <si>
    <t>USD LIBOR</t>
  </si>
  <si>
    <t>London Inter-bank offer rate</t>
  </si>
  <si>
    <t>GBP LIBOR</t>
  </si>
  <si>
    <t>EUR LIBOR</t>
  </si>
  <si>
    <t>JPY LIBOR</t>
  </si>
  <si>
    <t>CHF LIBOR</t>
  </si>
  <si>
    <t>MIBOR</t>
  </si>
  <si>
    <t>Mumbai Inter-bank offer rate</t>
  </si>
  <si>
    <t>overnight (maturity)</t>
  </si>
  <si>
    <t>name changed by DNB to overnight (maturity) from overnight</t>
  </si>
  <si>
    <t>one week</t>
  </si>
  <si>
    <t>two weeks</t>
  </si>
  <si>
    <t>three weeks</t>
  </si>
  <si>
    <t>one month</t>
  </si>
  <si>
    <t>two months</t>
  </si>
  <si>
    <t>three months</t>
  </si>
  <si>
    <t>four months</t>
  </si>
  <si>
    <t>five months</t>
  </si>
  <si>
    <t>six months</t>
  </si>
  <si>
    <t>seven months</t>
  </si>
  <si>
    <t>eight months</t>
  </si>
  <si>
    <t>nine months</t>
  </si>
  <si>
    <t>ten months</t>
  </si>
  <si>
    <t>eleven months</t>
  </si>
  <si>
    <t>twelve months</t>
  </si>
  <si>
    <t>Subordinated debt</t>
  </si>
  <si>
    <t>The instrument is a subordinated debt in accordance with the Table in Annex II to Regulation (EU) No 1071/2013 (ECB/2013/33).</t>
  </si>
  <si>
    <t>Non-subordinated debt</t>
  </si>
  <si>
    <t>The instrument is not subordinated.</t>
  </si>
  <si>
    <t>We willen alleen de BIC kennen van de lead arranger.</t>
  </si>
  <si>
    <t>On demand or short notice</t>
  </si>
  <si>
    <t>Instruments which are repayable at the request of the creditor.</t>
  </si>
  <si>
    <t>Instruments subject to repayment rights other than on demand or short notice.</t>
  </si>
  <si>
    <t>purchase price</t>
  </si>
  <si>
    <t>Not relevant for data model.
Staat in de definitie van Fair value changes due to changes in credit risk before purchase</t>
  </si>
  <si>
    <t>purchase date</t>
  </si>
  <si>
    <t>instrument purchased for an amount lower than the outstanding amount due to credit risk deterioration</t>
  </si>
  <si>
    <t>credit risk deterioration purchase indicator</t>
  </si>
  <si>
    <t>Hierop worden de fair value changes due to changes in credit risk before purchase vastgelegd.</t>
  </si>
  <si>
    <t>interest rate</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</si>
  <si>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
Interest rate defined as a percentage.</t>
  </si>
  <si>
    <t>next interest rate reset date</t>
  </si>
  <si>
    <t>The date that the next interest rate reset, as defined in Part 3 of Annex I to Regulation (EU) No 1071/2013 (ECB/2013/33), takes place. If the instrument is not subject to a future interest rate reset, its legal final maturity date will be reported.
Defined as dd/mm/yyyy.</t>
  </si>
  <si>
    <t>default status of the instrument</t>
  </si>
  <si>
    <t>Identification of the default status of the instrument. Categories describing the situations in which an instrument can be described as being at default in accordance with 178 of Regulation (EU) No 575/2013.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t>
  </si>
  <si>
    <t>Not in default (instrument)</t>
  </si>
  <si>
    <t>Instrument not in default in accordance with Regulation (EU) No 575/2013.</t>
  </si>
  <si>
    <t>Name changed by DNB to Not in default (instrument) from not in default.</t>
  </si>
  <si>
    <t>Default because unlikely to pay (instrument)</t>
  </si>
  <si>
    <t>Instruments in default because the debtor is unlikely to pay in accordance with Regulation (EU) No 575/2013.</t>
  </si>
  <si>
    <t>Name changed by DNB to Default because unlikely to pay (instrument) from Default because unlikely to pay.</t>
  </si>
  <si>
    <t>Default because more than 90/180 days past due (instrument)</t>
  </si>
  <si>
    <t xml:space="preserve">Instruments in default because the debt is more than 90/180 days past due in accordance with Regulation (EU) No 575/2013.
Article 178 (EU) No 575/2013:
1.   A default shall be considered to have occurred with regard to a particular obligor when either or both of the following have taken place:
(a) the institution considers that the obligor is unlikely to pay its credit obligations to the institution, the parent undertaking or any of its subsidiaries in full, without recourse by the institution to actions such as realising security;
 (b) the obligor is past due more than 90 days on any material credit obligation to the institution, the parent undertaking or any of its subsidiaries. Competent authorities may replace the 90 days with 180 days for exposures secured by residential or SME commercial real estate in the retail exposure class, as well as exposures to public sector entities). The 180 days shall not apply for the purposes of Article 127.
</t>
  </si>
  <si>
    <t>Name changed by DNB to Default because more than 90/180 days past due (instrument) from Default because more than 90/180 days past due.</t>
  </si>
  <si>
    <t>Date of the default status of the instrument</t>
  </si>
  <si>
    <t xml:space="preserve">The date on which the default status, as reported in the data attribute 'default status of the instrument', is considered to have occurred.
Defined as dd/mm/yyyy.
</t>
  </si>
  <si>
    <t>Transferred amount</t>
  </si>
  <si>
    <t xml:space="preserve">Transferred amount of the economic ownership of the financial asset.
Amount in euro. Foreign currency amounts should be converted into euro at the respective ECB euro foreign exchange reference rates (i.e. the mid-rate) on the reporting reference date.
</t>
  </si>
  <si>
    <t>financial asset</t>
  </si>
  <si>
    <t>Not relevant for data model
Volgt uit de definitie van Transferred amount.</t>
  </si>
  <si>
    <t>arrears for the instrument</t>
  </si>
  <si>
    <t>Aggregate amount of principal, interest and any fee payment outstanding at the reporting date, which is contractually due and has not been paid (past due). This amount is always to be reported. 0 is to be reported if the instrument was not past due on the reporting date.
Amount in euro. Foreign currency amounts should be converted into euro at the respective ECB euro foreign exchange reference rates (i.e. the mid-rate) on the reporting reference date.</t>
  </si>
  <si>
    <t>principal balance</t>
  </si>
  <si>
    <t>Not relevant for data model
Volgt uit de definitie van End date of interest-only period.</t>
  </si>
  <si>
    <t>principal</t>
  </si>
  <si>
    <t>Not relevant for data model
Volgt uit de definitie van Arrears for the instrument.</t>
  </si>
  <si>
    <t>principal amount</t>
  </si>
  <si>
    <t>Not relevant for data model
Staat in de definitie van Outstanding nominal amount, Fixed amortisation schedule (Amortisation type).</t>
  </si>
  <si>
    <t>full principal amount</t>
  </si>
  <si>
    <t>Not relevant for data model
Staat in de definitie van Bullet (Amortisation type), Bullet (Payment Frequency), Zero coupon (Payment Frequency)</t>
  </si>
  <si>
    <t>Date of past due for the instrument</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</si>
  <si>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
Defined as dd/mm/yyyy.</t>
  </si>
  <si>
    <t>Type of securitisation</t>
  </si>
  <si>
    <t>Identification of the securitisation type, in accordance with Article 242(10) and (11) of Regulation (EU) No 575/2013.
Article 242 (EU) No 575/2013: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
(11) synthetic securitisation means a securitisation where the transfer of risk is achieved by the use of credit derivatives or guarantees, and the exposures being securitised remain exposures of the originator institution;</t>
  </si>
  <si>
    <t>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t>
  </si>
  <si>
    <t>Traditional securitisation</t>
  </si>
  <si>
    <t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t>
  </si>
  <si>
    <t>Synthetic securitisation</t>
  </si>
  <si>
    <t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t>
  </si>
  <si>
    <t>Not securitised</t>
  </si>
  <si>
    <t>Instrument which is not securitised either in a traditional or synthetic securitisation.</t>
  </si>
  <si>
    <t>Accrued interest</t>
  </si>
  <si>
    <t xml:space="preserve">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 
Amount in euro. Foreign currency amounts should be converted into euro at the respective ECB euro foreign exchange reference rates (i.e. the mid-rate) on the reporting reference date.
</t>
  </si>
  <si>
    <t>protection identifier</t>
  </si>
  <si>
    <t>An identifier applied by the reporting agent to uniquely identify each protection used to secure the instrument. Each protection must have one protection identifier. This value will not change over time and cannot be used as the protection identifier for any other protection.</t>
  </si>
  <si>
    <t>via protection</t>
  </si>
  <si>
    <t xml:space="preserve">protection’s eligibility for credit risk mitigation </t>
  </si>
  <si>
    <t>Reporting agents should report any protection received as security for the repayment of any instrument(s) reported in the instrument data regardless of the protection’s eligibility for credit risk mitigation in accordance with Regulation (EU) No 575/2013.</t>
  </si>
  <si>
    <t>Opnemen als onderdeel van de definitie van protection received.</t>
  </si>
  <si>
    <r>
      <t xml:space="preserve">9.1 The level of granularity for the counterparty risk data is the counterparty. Each record is uniquely identified by the combination of the following data attributes: (a) reporting agent identifier; (b) observed agent identifier; and (c) counterparty identifier.
9.2 The data allows the assessment of the counterparty’s' credit risk.
</t>
    </r>
    <r>
      <rPr>
        <b/>
        <sz val="11"/>
        <color theme="1"/>
        <rFont val="Calibri"/>
        <family val="2"/>
        <scheme val="minor"/>
      </rPr>
      <t>9.3 This information is required only for debtors and protection providers.</t>
    </r>
    <r>
      <rPr>
        <sz val="11"/>
        <color theme="1"/>
        <rFont val="Calibri"/>
        <family val="2"/>
        <scheme val="minor"/>
      </rPr>
      <t xml:space="preserve">
9.4 The records must be reported on a monthly basis.
9.5 The relevant NCB may decide to collect the counterparty risk data on a quarterly basis.
</t>
    </r>
  </si>
  <si>
    <t>counterparty risk data renamed to debtor risk data in LDM.</t>
  </si>
  <si>
    <t>counterparty risk data renamed to protection provider risk data in LDM.</t>
  </si>
  <si>
    <r>
      <t xml:space="preserve">10.1 The level of granularity for the counterparty default data is the counterparty. Each record is uniquely identified by the combination of the following data attributes: (a) reporting agent identifier; (b) observed agent identifier; and (c) counterparty identifier.
10.2 This data allows the identification of counterparties in default without undue delay.
10.3 </t>
    </r>
    <r>
      <rPr>
        <b/>
        <sz val="11"/>
        <color theme="1"/>
        <rFont val="Calibri"/>
        <family val="2"/>
        <scheme val="minor"/>
      </rPr>
      <t>This information is required only for debtors and protection providers.</t>
    </r>
    <r>
      <rPr>
        <sz val="11"/>
        <color theme="1"/>
        <rFont val="Calibri"/>
        <family val="2"/>
        <scheme val="minor"/>
      </rPr>
      <t xml:space="preserve">
10.4 The records must be reported on a monthly basis.</t>
    </r>
  </si>
  <si>
    <t>6.1 The level of granularity for the accounting data is the instrument. Each record is uniquely identified by the combination of the following data attributes: (a) reporting agent identifier; (b) observed agent identifier; (c) contract identifier; and (d) instrument identifier. 
6.2 This data describes the development of the instrument in accordance with the relevant accounting statements.
6.3 The records must be reported on a quarterly basis.</t>
  </si>
  <si>
    <t>accounting classification of instruments</t>
  </si>
  <si>
    <t xml:space="preserve">Accounting portfolio where the instrument is recorded in accordance with the accounting standard – IFRS or nGAAP –under Regulation (EU) 2015/534 applied by the observed agent's legal entity.
</t>
  </si>
  <si>
    <t>IFRS accounting portfolios</t>
  </si>
  <si>
    <t xml:space="preserve">accounting classification of instruments
</t>
  </si>
  <si>
    <t>Cash balances at central banks and other demand deposits (IFRS)</t>
  </si>
  <si>
    <t>Cash balances at central banks and other demand deposits in accordance with in accordance with IFRS.</t>
  </si>
  <si>
    <t xml:space="preserve">Financial assets held for trading (IFRS)
</t>
  </si>
  <si>
    <t>Financial assets held for trading in accordance with IFRS</t>
  </si>
  <si>
    <t xml:space="preserve">Non-trading financial assets mandatorily at fair value through profit or loss (IFRS)
</t>
  </si>
  <si>
    <t>Non-trading financial assets mandatorily at fair value through profit or loss in accordance with IFRS</t>
  </si>
  <si>
    <t>Financial assets designated at fair value through profit or loss (IFRS)</t>
  </si>
  <si>
    <t xml:space="preserve">Financial assets measured at fair value through profit and loss and designated as such upon initial recognition or subsequently in accordance with IFRS except those classified as financial assets held for trading.
</t>
  </si>
  <si>
    <t>Financial assets at fair value through other comprehensive income (IFRS)</t>
  </si>
  <si>
    <t>Financial assets measured at fair value through other comprehensive income due to business model and cash-flows characteristics in accordance with IFRS.</t>
  </si>
  <si>
    <t>Financial assets at amortised cost (IFRS)</t>
  </si>
  <si>
    <t>Financial assets measured at amortised cost in accordance with IFRS.</t>
  </si>
  <si>
    <t>Other assets (IFRS)</t>
  </si>
  <si>
    <t>Other assets in accordance with in accordance with IFRS .</t>
  </si>
  <si>
    <t>National GAAP accounting portfolios</t>
  </si>
  <si>
    <t>Cash and cash balances at central banks (GAAP)</t>
  </si>
  <si>
    <t>Cash and cash balances at central banks in accordance with national GAAP.</t>
  </si>
  <si>
    <t xml:space="preserve">Financial assets held for trading (GAAP)
</t>
  </si>
  <si>
    <t>Financial assets held for trading in accordance with national GAAP.</t>
  </si>
  <si>
    <t>Trading Financial assets (GAAP)</t>
  </si>
  <si>
    <t>Trading financial assets in accordance with national GAAP.</t>
  </si>
  <si>
    <t>Financial assets designated at fair value through profit or loss (GAAP)</t>
  </si>
  <si>
    <t>Financial assets designated at fair value through profit or loss in accordance with national GAAP.</t>
  </si>
  <si>
    <t>Available-for-sale financial assets (GAAP)</t>
  </si>
  <si>
    <t>Available-for-sale financial assets in accordance with national GAAP.</t>
  </si>
  <si>
    <t>Non-trading non-derivative financial assets measured at fair value through profit or loss (GAAP)</t>
  </si>
  <si>
    <t>Non-trading non-derivative financial assets measured at fair value through profit or loss in accordance with national GAAP.</t>
  </si>
  <si>
    <t>Non-trading non-derivative financial assets measured at fair value to equity (GAAP)</t>
  </si>
  <si>
    <t>Non-trading non-derivative financial assets measured at fair value to equity in accordance with national GAAP.</t>
  </si>
  <si>
    <t>Loans and receivables (GAAP)</t>
  </si>
  <si>
    <t>Loans and receivables in accordance with national GAAP.</t>
  </si>
  <si>
    <t>Held-to-maturity investments (GAAP)</t>
  </si>
  <si>
    <t>Held-to-maturity investments in accordance with national GAAP.</t>
  </si>
  <si>
    <t>Non-trading non-derivative financial instruments measured at a cost-based method (GAAP)</t>
  </si>
  <si>
    <t>Non-trading debt instruments measured at a cost-based method in accordance with national GAAP.</t>
  </si>
  <si>
    <t>Other Non-trading Non-derivative Financial assets (GAAP)</t>
  </si>
  <si>
    <t>Other Non-trading Non-derivative Financial assets in accordance with national GAAP.</t>
  </si>
  <si>
    <t>balance sheet recognition</t>
  </si>
  <si>
    <t>Balance sheet recognition of the financial asset.</t>
  </si>
  <si>
    <t>Entirely Recognised</t>
  </si>
  <si>
    <t>Instrument entirely recognised, in accordance with Implementing Regulation (EU) No 680/2014.</t>
  </si>
  <si>
    <t>Recognised to the extent of the institution's continuing involvement</t>
  </si>
  <si>
    <t>Instrument recognised to the extent of the institution's continuing involvement, in accordance with Implementing Regulation (EU) No 680/2014.</t>
  </si>
  <si>
    <t>Entirely derecognised</t>
  </si>
  <si>
    <t>Instrument entirely derecognised, in accordance with Implementing Regulation (EU) No 680/2014.</t>
  </si>
  <si>
    <t>accumulated write-offs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</si>
  <si>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
Amount in euro. Foreign currency amounts should be converted into euro at the respective ECB euro foreign exchange reference rates (i.e. the mid-rate) on the reporting reference date.
</t>
  </si>
  <si>
    <t>Accumulated impairment amount</t>
  </si>
  <si>
    <t xml:space="preserve">The amount of loss allowances that are held against or are allocated to the instrument on the reporting reference date. This data attribute applies to instruments subject to impairment under the applied accounting standard. 
Under IFRS, the accumulated impairment relates to the following amounts:
(i)  Loss allowance at an amount equal to 12-month expected  credit losses;
(ii)  Loss allowance at an amount equal to lifetime expected credit losses. 
Under GAAP, the accumulated impairment relates to the following amounts:
(i)  Loss allowance at an amount equal to general allowances;
(ii)  Loss allowance at an amount equal to specific allowances.
Amount in euro. Foreign currency amounts should be converted into euro at the respective ECB euro foreign exchange reference rates (i.e. the mid-rate) on the reporting reference date.
</t>
  </si>
  <si>
    <t>impairment</t>
  </si>
  <si>
    <t>Type of impairment</t>
  </si>
  <si>
    <t>Stage 1 (IFRS)</t>
  </si>
  <si>
    <t>To be used if the instrument is not impaired and a loss allowance at an amount equal to 12-month expected credit losses is raised against the instrument under IFRS. Only for instruments subject to impairment under IFRS 9.</t>
  </si>
  <si>
    <t>Stage 2 (IFRS)</t>
  </si>
  <si>
    <t>To be used if the instrument is not impaired and a loss allowance at an amount equal to lifetime expected credit losses is raised against the instrument under IFRS. Only for instruments subject to impairment under IFRS 9.</t>
  </si>
  <si>
    <t>Stage 3 (IFRS)</t>
  </si>
  <si>
    <t>To be used if the instrument is credit impaired in accordance with IFRS 9.</t>
  </si>
  <si>
    <t>General allowances (GAAP)</t>
  </si>
  <si>
    <t xml:space="preserve">To be used if the instrument is subject to impairment in accordance with an applied accounting standard other than IFRS 9 and no specific loss allowances are raised against the instrument (unimpaired). 
</t>
  </si>
  <si>
    <t>Specific allowances (GAAP)</t>
  </si>
  <si>
    <t xml:space="preserve">To be used if the instrument is subject to impairment in accordance with an applied accounting standard other than IFRS 9 and specific loss allowances are raised, irrespective of whether these allowances are individually or collectively assessed (impaired).          
</t>
  </si>
  <si>
    <t>Not subject to impairment</t>
  </si>
  <si>
    <t>To be used if the instrument is not subject to impairment in accordance with an applied accounting standard.</t>
  </si>
  <si>
    <t>impairment als zelfstandig entiteittype volgt uit de definties van type of impairment, impairment assessment method en accumulated impairment amount.
In het LDM wordt dit onderdeel van accounting data</t>
  </si>
  <si>
    <t>Impairment assessment method</t>
  </si>
  <si>
    <t xml:space="preserve">The method by which the impairment is assessed, if the instrument is subject to impairment in accordance with applied accounting standards. Collective and individual methods are distinguished.
</t>
  </si>
  <si>
    <t>Individually assessed</t>
  </si>
  <si>
    <t>To be used if the instrument is subject to impairment in accordance with an applied accounting standard and is individually assessed for impairment.</t>
  </si>
  <si>
    <t>Collectively assessed</t>
  </si>
  <si>
    <t>To be used if the instrument is subject to impairment in accordance with an applied accounting standard and is collectively assessed for impairment by being grouped together with instruments with similar credit risk characteristics.</t>
  </si>
  <si>
    <t>Sources of encumbrance</t>
  </si>
  <si>
    <r>
      <t xml:space="preserve">Type of </t>
    </r>
    <r>
      <rPr>
        <i/>
        <sz val="11"/>
        <color theme="9" tint="-0.249977111117893"/>
        <rFont val="Calibri"/>
        <family val="2"/>
        <scheme val="minor"/>
      </rPr>
      <t>transaction</t>
    </r>
    <r>
      <rPr>
        <sz val="11"/>
        <color theme="1"/>
        <rFont val="Calibri"/>
        <family val="2"/>
        <scheme val="minor"/>
      </rPr>
      <t xml:space="preserve">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r>
  </si>
  <si>
    <r>
      <t xml:space="preserve">This indicates the manner in which the instrument is collateralized.
Regardless of the term 'transaction' in the definition, it's about the transaction </t>
    </r>
    <r>
      <rPr>
        <i/>
        <sz val="11"/>
        <color theme="1"/>
        <rFont val="Calibri"/>
        <family val="2"/>
        <scheme val="minor"/>
      </rPr>
      <t>type</t>
    </r>
    <r>
      <rPr>
        <sz val="11"/>
        <color theme="1"/>
        <rFont val="Calibri"/>
        <family val="2"/>
        <scheme val="minor"/>
      </rPr>
      <t xml:space="preserve"> under which the instrument became encumbered.
</t>
    </r>
  </si>
  <si>
    <t>Central bank funding</t>
  </si>
  <si>
    <t>Central bank funding (of all types, including repos), in accordance with the European Banking Authority’s (EBA) implementing technical standards on asset encumbrance reporting as referred to in Article 99(5) and Article100 of Regulation (EU) No 575/2013.</t>
  </si>
  <si>
    <t>Exchange traded derivatives</t>
  </si>
  <si>
    <t>Exchange traded derivatives in accordance with the EBA’s implementing technical standards on asset encumbrance reporting as referred to in Article 99(5) and Article 100 of Regulation (EU) No 575/2013.</t>
  </si>
  <si>
    <t>Over-the-counter derivatives</t>
  </si>
  <si>
    <t>Over-the-counter derivatives in accordance with the EBA’s implementing technical standards on asset encumbrance reporting as referred to in Article 99(5) and Article 100 of Regulation (EU) No 575/2013.</t>
  </si>
  <si>
    <t>Deposits - repurchase agreements other than to central banks</t>
  </si>
  <si>
    <t>Repurchase agreements other than to central banks in accordance with the EBA’s implementing technical standards on asset encumbrance reporting as referred to in Article 99(5) and Article 100 of Regulation (EU) No 575/2013.</t>
  </si>
  <si>
    <t>Deposits other than repurchase agreements</t>
  </si>
  <si>
    <t>Deposits other than repurchase agreements in accordance with the EBA’s implementing technical standards on asset encumbrance reporting as referred to in Article 99(5) and Article 100 of Regulation (EU) No 575/2013.</t>
  </si>
  <si>
    <t xml:space="preserve">Debt securities issued - covered bonds securities </t>
  </si>
  <si>
    <t>Covered bonds securities issued in accordance with the EBA’s implementing technical standards on asset encumbrance reporting as referred to in Article 99(5) and Article 100 of Regulation (EU) No 575/2013.</t>
  </si>
  <si>
    <t xml:space="preserve">Debt securities issued - asset-backed securities </t>
  </si>
  <si>
    <t>Asset-backed securities (ABS) issued in accordance with the EBA’s implementing technical standards on asset encumbrance reporting as referred to in Article 99(5) and Article 100 of Regulation (EU) No 575/2013.</t>
  </si>
  <si>
    <t>Debt securities issued - other than covered bonds and ABSs</t>
  </si>
  <si>
    <t>Debt securities issued other than covered bonds and ABSs in accordance with the EBA’s implementing technical standards on asset encumbrance reporting as referred to in Article 99(5) and Article 100 of Regulation (EU) No 575/2013.</t>
  </si>
  <si>
    <t>Other sources of encumbrance</t>
  </si>
  <si>
    <t>Other sources of encumbrance in accordance with the EBA’s implementing technical standards on asset encumbrance reporting as referred to in Article 99(5) and Article 100 of Regulation (EU) No 575/2013.</t>
  </si>
  <si>
    <t>No encumbrance</t>
  </si>
  <si>
    <t>Instrument which has not been pledged or it is not subject to any form of arrangement to secure, collateralise or credit enhance any instrument from which it cannot be freely withdrawn</t>
  </si>
  <si>
    <t>Accumulated changes in fair value due to credit risk</t>
  </si>
  <si>
    <t>Accumulated changes in fair value due to credit risk in accordance with Part 2.46 of Annex V to Implementing Regulation (EU) No 680/2014.
Amount in euro. Foreign currency amounts should be converted into euro at the respective ECB euro foreign exchange reference rates (i.e. the mid-rate) on the reporting reference date.</t>
  </si>
  <si>
    <t>Performing status of the instrument</t>
  </si>
  <si>
    <t xml:space="preserve">The instrument is to be classified on the reporting reference date under one of the following categories:
</t>
  </si>
  <si>
    <t>Non-performing</t>
  </si>
  <si>
    <t>Instruments classified as non-performing in accordance with Implementing Regulation (EU) No 680/2014.</t>
  </si>
  <si>
    <t>Performing</t>
  </si>
  <si>
    <t>Instruments which are not non-performing in accordance with Implementing Regulation (EU) No 680/2014.</t>
  </si>
  <si>
    <t>Date of the performing status of the instrument</t>
  </si>
  <si>
    <t>The date on which the performing status as reported in 'performing status of the instrument' is considered to have been established or changed.
Defined as dd/mm/yyyy.</t>
  </si>
  <si>
    <t>Provisions associated to off-balance sheet exposures</t>
  </si>
  <si>
    <t>The amount of provisions for off-balance sheet amounts. 
Amount in euro. Foreign currency amounts should be converted into euro at the respective ECB euro foreign exchange reference rates (i.e. the mid-rate) on the reporting reference date.</t>
  </si>
  <si>
    <t>Only on-balance sheet instruments need to be reported. Of those instruments, the off-balance sheet components need to be reported as well.</t>
  </si>
  <si>
    <t>Status of forbearance and renegotiation</t>
  </si>
  <si>
    <t>Identification of forborne and renegotiated instruments.</t>
  </si>
  <si>
    <t>Forborne</t>
  </si>
  <si>
    <t>Forborne: instruments with modified interest rate below market conditions</t>
  </si>
  <si>
    <t>Forbearance measures apply to instruments with modified terms and conditions, including a modification of interest rate below market conditions in accordance with Regulation (EU) No 1072/2013 (ECB/2013/34).</t>
  </si>
  <si>
    <t>Forborne: instruments with other modified terms and conditions</t>
  </si>
  <si>
    <t>Forbearance measures apply to instruments with modified terms and conditions, excluding a modification of interest rate below market conditions in accordance with Implementing Regulation (EU) No 680/2014.</t>
  </si>
  <si>
    <t>Forborne: totally or partially refinanced debt</t>
  </si>
  <si>
    <t>Forbearance measures apply to refinanced debt in accordance with Implementing Regulation (EU) No 680/2014.</t>
  </si>
  <si>
    <t>Not forborne or renegotiated</t>
  </si>
  <si>
    <t>Neither forbearance measures nor renegotiation apply in accordance with Implementing Regulation (EU) No 680/2014.</t>
  </si>
  <si>
    <t>Renegotiated instrument without forbearance measures</t>
  </si>
  <si>
    <t>An instrument for which the financial conditions have been modified and to which no forbearance measures apply in accordance with Implementing Regulation (EU) No 680/2014.</t>
  </si>
  <si>
    <t>Date of the forbearance and renegotiation status</t>
  </si>
  <si>
    <t>The date on which a forbearance or renegotiation status as reported under 'status of forbearance and renegotiation' is considered to have occurred.
Defined as dd/mm/yyyy.</t>
  </si>
  <si>
    <t>Cumulative recoveries since default</t>
  </si>
  <si>
    <t>The total amount recovered since the date of default.
Amount in euro. Foreign currency amounts should be converted into euro at the respective ECB euro foreign exchange reference rates (i.e. the mid-rate) on the reporting reference date.</t>
  </si>
  <si>
    <t>Prudential portfolio</t>
  </si>
  <si>
    <t>Classification of exposures in the trading book as defined in Article 4(1)(86) of Regulation (EU) No 575/2013.</t>
  </si>
  <si>
    <t>Trading book</t>
  </si>
  <si>
    <t>Instruments in the trading book as defined in Article 4(1)(86) of Regulation (EU) No 575/2013.</t>
  </si>
  <si>
    <t>Non-trading book</t>
  </si>
  <si>
    <t>Instruments not in the trading book as defined in Article 4(1)(86) of Regulation (EU) No 575/2013.</t>
  </si>
  <si>
    <t>carrying amount</t>
  </si>
  <si>
    <t>The carrying amount in accordance with Annex V to Implementing Regulation (EU) No 680/2014.
Annex V (Part 1)(24):
5.   FINANCIAL INSTRUMENTS
5.1.   Financial assets 
24. The carrying amount shall mean the amount to be reported in the asset side of the balance sheet. The carrying amount of financial assets shall include accrued interest.
Annex V (Part 2)(34)
The sum of fair value of unimpaired assets and fair value of impaired assets shall be the carrying amount of these assets.
Amount in euro. Foreign currency amounts should be converted into euro at the respective ECB euro foreign exchange reference rates (i.e. the mid-rate) on the reporting reference date.</t>
  </si>
  <si>
    <t>The carrying amount is the fair value amount of the instrument.</t>
  </si>
  <si>
    <t>protection provider identifier</t>
  </si>
  <si>
    <t xml:space="preserve">Counterparty identifier for the protection provider.
If the protection provider is not a legal entity, the protection provider identifier is not required to be reported.
A code consisting of alphabetical and numerical symbols. </t>
  </si>
  <si>
    <t>Gold</t>
  </si>
  <si>
    <t>Gold in accordance with Regulation (EU) No 575/2013.</t>
  </si>
  <si>
    <t>Currency and deposits</t>
  </si>
  <si>
    <t>Currency and deposits as defined in paragraph 5.74 of Annex A to Regulation (EU) No 549/2013.</t>
  </si>
  <si>
    <t>The currency itself is not relevant here, because the value is reported in EUR.</t>
  </si>
  <si>
    <t>Securities</t>
  </si>
  <si>
    <t>Securities as defined in paragraph 5.89 of Annex A to Regulation (EU) No 549/2013</t>
  </si>
  <si>
    <t>Loans</t>
  </si>
  <si>
    <t>Loans as defined in paragraph 5.89 of Annex A to Regulation (EU) No 549/2013</t>
  </si>
  <si>
    <t>Credit derivatives</t>
  </si>
  <si>
    <t>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t>
  </si>
  <si>
    <t>Financial guarantees other than credit derivatives</t>
  </si>
  <si>
    <t>Financial guarantees other than credit derivatives, in accordance with Implementing Regulation (EU) No 680/2014.</t>
  </si>
  <si>
    <t xml:space="preserve">Life insurance policies pledged </t>
  </si>
  <si>
    <t>Life insurance policies pledged to the lending institutions in accordance with Regulation (EU) No 575/2013.</t>
  </si>
  <si>
    <t>Commercial real estate collateral</t>
  </si>
  <si>
    <t>Real estate property other than residential property, offices and commercial premises.</t>
  </si>
  <si>
    <t>Other physical collaterals</t>
  </si>
  <si>
    <t>Other physical collateral (e.g. commercial equipment, machines and vehicles) in accordance with Regulation (EU) No 575/2013 and not included in the previous values.</t>
  </si>
  <si>
    <t>Other protection</t>
  </si>
  <si>
    <t xml:space="preserve">Other protection that is not included in any of the categories listed above.
</t>
  </si>
  <si>
    <t>protection value</t>
  </si>
  <si>
    <t>The amount of the protection value as established for the relevant ‘Type of protection value’ following the valuation approach.
Amount in euro. Foreign currency amounts should be converted into euro at the respective ECB euro foreign exchange reference rates (i.e. the mid-rate) on the reporting reference date.</t>
  </si>
  <si>
    <t>Type of protection value</t>
  </si>
  <si>
    <t>Identification of the type of value provided in the data attribute ‘Protection value’.</t>
  </si>
  <si>
    <t>Notional amount</t>
  </si>
  <si>
    <t>The nominal or face amount contractually agreed that is used to calculate payments in the event that the protection is executed.</t>
  </si>
  <si>
    <t>Fair value</t>
  </si>
  <si>
    <t>The price that would be received to sell an asset or paid to transfer a liability in an orderly transaction between market participants at the measurement date.
To be used if the protection is not immovable property.</t>
  </si>
  <si>
    <t>Market value</t>
  </si>
  <si>
    <t>The current ‘market value’ of immovable property as defined in Article 4(1)(76) of Regulation (EU) No 575/2013.
To be used if the protection is immovable property when the market value is reported in the data attribute ‘Protection value’.</t>
  </si>
  <si>
    <t>Long-term sustainable value</t>
  </si>
  <si>
    <t>The ‘mortgage lending value’ of immovable property as defined in Article 4(1)(74) of Regulation (EU) No 575/2013.
To be used if the protection is immovable property when the ‘mortgage lending value’ is reported in the data attribute ‘Protection value’.</t>
  </si>
  <si>
    <t>Other protection value</t>
  </si>
  <si>
    <t>Other protection value not included in any of the categories listed above.</t>
  </si>
  <si>
    <t>immovable property</t>
  </si>
  <si>
    <t>Immovable property is protection received that does have a fixed location according to its type.</t>
  </si>
  <si>
    <t>immovable property indicator</t>
  </si>
  <si>
    <t>Protection valuation approach</t>
  </si>
  <si>
    <t>Type of protection valuation; method used to determine the protection value.</t>
  </si>
  <si>
    <t>Mark-to-market</t>
  </si>
  <si>
    <t>Valuation method whereby the protection value is based on unadjusted quoted prices for identical assets and liabilities in an active market.</t>
  </si>
  <si>
    <t>Counterparty estimation</t>
  </si>
  <si>
    <t>Valuation method whereby the valuation is carried out by the provider of the protection.</t>
  </si>
  <si>
    <t>Creditor valuation</t>
  </si>
  <si>
    <t>Valuation method whereby the valuation is carried out by the creditor: valuation undertaken by an external or staff appraiser who possesses the necessary qualifications, ability and experience to execute a valuation and who is not independent from the credit decision process.</t>
  </si>
  <si>
    <t>Third-party valuation</t>
  </si>
  <si>
    <t>Valuation method in which the valuation is provided by an appraiser who is independent from the credit decision process.</t>
  </si>
  <si>
    <t>Other type of valuation</t>
  </si>
  <si>
    <t>Other type of valuation not included in any other valuation categories.</t>
  </si>
  <si>
    <t>Real estate collateral location</t>
  </si>
  <si>
    <t>Region or country where the collateral is located.</t>
  </si>
  <si>
    <t xml:space="preserve">ISO 3166-1 alpha-2 codes </t>
  </si>
  <si>
    <t>ISO 3166-1 alpha-2 codes of the country in which the collateral is located for collateral not located in a reporting Member State</t>
  </si>
  <si>
    <t>NUTS 3 region</t>
  </si>
  <si>
    <t>NUTS 3 regions in which the collateral is located for collateral located in a reporting Member State.</t>
  </si>
  <si>
    <t xml:space="preserve">County or similar administrative division of counterparties resident in European Union Member States.
</t>
  </si>
  <si>
    <t>date of protection value</t>
  </si>
  <si>
    <t>The date on which the latest appraisal or valuation of the protection was carried out prior to the reporting reference date.
Defined as dd/mm/yyyy.</t>
  </si>
  <si>
    <t>Maturity date of the protection</t>
  </si>
  <si>
    <t xml:space="preserve">The contractual maturity date of the protection, which is the earliest date at which the protection may terminate or be terminated, taking into account any agreements amending initial contracts.
Defined as dd/mm/yyyy.
</t>
  </si>
  <si>
    <t>original protection value</t>
  </si>
  <si>
    <t>The protection’s fair value at the date when it was originally received as a credit protection.
Amount in euro. Foreign currency amounts should be converted into euro at the respective ECB euro foreign exchange reference rates (i.e. the mid-rate) on the reporting reference date.</t>
  </si>
  <si>
    <t>Date of original protection value</t>
  </si>
  <si>
    <t>The date of the protection’s original value, i.e. the date on which the latest appraisal or valuation of the protection was carried out prior to its initial receipt as a credit protection.
Defined as dd/mm/yyyy.</t>
  </si>
  <si>
    <t>Third party priority claims against the protection</t>
  </si>
  <si>
    <t xml:space="preserve">The maximum amount of any existing higher ranked liens with respect to third parties other than the observed agent against the protection.
Amount in euro. Foreign currency amounts should be converted into euro at the respective ECB euro foreign exchange reference rates (i.e. the mid-rate) on the reporting reference date.
</t>
  </si>
  <si>
    <t>protection allocated value</t>
  </si>
  <si>
    <t xml:space="preserve">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
Amount in euro. Foreign currency amounts should be converted into euro at the respective ECB euro foreign exchange reference rates (i.e. the mid-rate) on the reporting reference date.
</t>
  </si>
  <si>
    <t xml:space="preserve">Probability of default </t>
  </si>
  <si>
    <t xml:space="preserve">The counterparty’s probability of default over one year determined in accordance with Articles 160, 163, 179 and 180 of Regulation (EU) No 575/2013.
A number from 0 to 1.
</t>
  </si>
  <si>
    <t>Nu gesplitst in 'debtor risk data' en 'protection provider risk data'</t>
  </si>
  <si>
    <t>default status of the counterparty</t>
  </si>
  <si>
    <t>Identification of the default status of the counterparty. Categories describing the motives for which the counterparty can be in default in accordance with Article 178 of Regulation (EU) No 575/2013.</t>
  </si>
  <si>
    <t>Schema is gelijk aan Default status of the instrument.
Nu gemodelleerd op debtor en op protection provider.</t>
  </si>
  <si>
    <t>date of the default status of the counterparty</t>
  </si>
  <si>
    <t>The date on which the default status, as reported in the data attribute 'Default status of the counterparty', is considered to have arisen.
Defined as dd/mm/yyyy.</t>
  </si>
  <si>
    <t>Not in default (counterparty)</t>
  </si>
  <si>
    <t>Counterparty not in default in accordance with Regulation (EU) No 575/2013.</t>
  </si>
  <si>
    <t>Default because unlikely to pay (counterparty)</t>
  </si>
  <si>
    <t>Counterparty in default because it is considered unlikely to pay in accordance with Regulation (EU) No 575/2013.</t>
  </si>
  <si>
    <t>Default because more than 90/180 days past due (counterparty)</t>
  </si>
  <si>
    <t>Counterparty in default because the debt is more than 90/180 days past due in accordance with Regulation (EU) No 575/2013.</t>
  </si>
  <si>
    <t>Default because both unlikely to pay and more than 90/180 days past due (counterparty)</t>
  </si>
  <si>
    <t>Counterparty in default because it is both considered unlikely to pay and the debt is more than 90/180 days past due in accordance with Regulation (EU) No 575/2013.</t>
  </si>
  <si>
    <t>Observed agents that are not resident in a reporting Member State</t>
  </si>
  <si>
    <t>Instruments for which the observed agent is a foreign branch that is not resident in a reporting Member State;</t>
  </si>
  <si>
    <t>not relevant for data model
Onderdeel van Annex II</t>
  </si>
  <si>
    <t>observed agents not subject to capital requirements</t>
  </si>
  <si>
    <t>Instruments for which the observed agent:
(a) is not an institution supervised under Regulation (EU) No 575/2013; or 
(b) is a foreign branch of an entity not supervised under Regulation (EU) No 575/2013.</t>
  </si>
  <si>
    <t>Fully derecognised instrument being serviced</t>
  </si>
  <si>
    <t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t>
  </si>
  <si>
    <t>fully derecognised instrument being serviced indicator</t>
  </si>
  <si>
    <t>Instruments originating prior to 1 September 2018</t>
  </si>
  <si>
    <t>Instruments with an inception date prior to 1 March 2018</t>
  </si>
  <si>
    <t>No legal actions taken</t>
  </si>
  <si>
    <t>Legal actions have not been taken concerning the solvency or indebtedness of a counterparty.</t>
  </si>
  <si>
    <t>Dit moet ook ingevuld worden als er in het verleden wel sprake was van legal actions, want het is nu niet meer van toepassing.</t>
  </si>
  <si>
    <t>Under judicial administration, receivership or similar measures</t>
  </si>
  <si>
    <t xml:space="preserve">Any proceeding involving the intervention of a judicial body or similar aimed at reaching a refinancing agreement among the creditors, with the exception of any bankruptcy or insolvency proceedings.
</t>
  </si>
  <si>
    <t>Bankruptcy / insolvency</t>
  </si>
  <si>
    <t>Collective and binding bankruptcy or insolvency proceedings under judicial control, which entail the partial or total divestment of a counterparty and the appointment of a liquidator.</t>
  </si>
  <si>
    <t>Other legal measures</t>
  </si>
  <si>
    <t xml:space="preserve">Legal measures other than those already specified including bilateral legal measures between the reporting agent and the counterparty.
</t>
  </si>
  <si>
    <t>economic territory</t>
  </si>
  <si>
    <t>Annex A of Regulation (EC) No 2533/98:
2.05. The term economic territory means:
(a) the geographic territory administered by a government within which persons, goods, services and capital move freely;
(b) any free zones, including bonded warehouses and factories under customs control;
(c) the national air-space, territorial waters and the continental shelf lying in international waters, over which the country enjoys exclusive rights (1);
(d) territorial enclaves, i.e. geographic territories situated in the rest of the world and used, under international treaties or agreements between States, by general government agencies of the country (embassies, consulates, military bases, scientific bases, etc.);
(e) deposits of oil, natural gas, etc. in international waters outside the continental shelf of the country, worked by units resident in the territory as defined in the preceding subparagraphs.
2.06. The economic territory does not include extraterritorial enclaves (i.e. the parts of the country's own geographic territory used by general government agencies of other countries, by the institutions of the European Union or by international organisations under international treaties or agreements between States (2).</t>
  </si>
  <si>
    <t>centre of economic interest</t>
  </si>
  <si>
    <t>From Regulation (EC) No 2533/98:
2.07. The term centre of economic interest indicates the fact there exists some location within the economic territory on, or from, which a unit engages, and intends to continue to engage, in economic activities and transactions on a significant scale, either indefinitely or over a finite but long period of time (a year or more). It follows that a unit which carries out such transactions on the economic territory of several countries is deemed to have a centre of economic interest in each of them. The ownership of land and buildings within the economic territory is deemed to be sufficient in itself for the owner to have a centre of economic interest there.</t>
  </si>
  <si>
    <t>Annex A of Regulation (EC) No 2533/98:
2.08. On the basis of these definitions, units deemed to be residents of a country can be sub-divided into:
(a) units which are principally engaged in production, finance, insurance or redistribution, in respect of all their transactions except those relating to ownership of land and buildings;
(b) Units which are principally engaged in consumption (3), in respect of all their transactions except those relating to ownership of land and buildings;
(c) all units in their capacity as owners of land and buildings with the exception of owners of extraterritorial enclaves which are part of the economic territory of other countries or are States sui generis (see paragraph 2.06).</t>
  </si>
  <si>
    <t>Zero coupon</t>
  </si>
  <si>
    <t>Amortisation in which the full principal amount and interest is repaid in the last instalment.</t>
  </si>
  <si>
    <t>Residential real estate purchase</t>
  </si>
  <si>
    <t>Financing of residential property
Residential property is defined in Article 4(1)(75) of regulation (EU) No 575/2013.</t>
  </si>
  <si>
    <t>Commercial real estate purchase</t>
  </si>
  <si>
    <t>Financing of real estate property other than residential property.</t>
  </si>
  <si>
    <t>Money market funds (MMF)</t>
  </si>
  <si>
    <t>Money market funds (MMF) as defined in Article 2 of Regulation (EU) No 1071/2013 (ECB/2013/33).</t>
  </si>
  <si>
    <t>Non-MMF investment funds</t>
  </si>
  <si>
    <t>Non-MMF investment funds as defined in paragraphs 2.82 to 2.85 of Annex A to Regulation (EU) No 549/2013.</t>
  </si>
  <si>
    <t>Financial vehicle corporations (FVCs) engaged in securitisation transactions</t>
  </si>
  <si>
    <t>FVCs engaged in securitisation transactions, as defined in Article 1(1) and (2) of Regulation (EU) No 1075/2013 (ECB/2013/40).</t>
  </si>
  <si>
    <t>https://www.ecb.europa.eu/stats/money/fvc/html/index.en.html</t>
  </si>
  <si>
    <t>Other financial intermediaries, except insurance corporations, pension funds and financial vehicle corporations engaged in securitisation transactions</t>
  </si>
  <si>
    <t>Other financial intermediaries, except insurance corporations and pension funds, as defined in paragraph 2.86 of Annex A to Regulation (EU) No 549/2013 and excluding FVCs engaged in securitisation transactions, as defined in Article 1(1) and (2) of Regulation (EU) No 1075/2013 (ECB/2013/40).</t>
  </si>
  <si>
    <t>Financial auxiliaries</t>
  </si>
  <si>
    <t>Financial auxiliaries as defined in paragraph 2.63 of Annex A to Regulation (EU) No 549/2013.</t>
  </si>
  <si>
    <t>Captive financial institutions and money lenders</t>
  </si>
  <si>
    <t>Captive financial institutions and money lenders as defined in paragraphs 2.98 to 2.99 of Annex A to Regulation (EU) No 549/2013.</t>
  </si>
  <si>
    <t>Insurance corporations</t>
  </si>
  <si>
    <t>Insurance corporations as defined in paragraphs 2.100 to 2.104 of Annex A to Regulation (EU) No 549/2013.</t>
  </si>
  <si>
    <t>Pension funds</t>
  </si>
  <si>
    <t>Pension funds as defined in paragraphs 2.105 to 2.110 of Annex A to Regulation (EU) No 549/2013.</t>
  </si>
  <si>
    <t>Central government</t>
  </si>
  <si>
    <t>Central government as defined in paragraph 2.114 of Annex A to Regulation (EU) No 549/2013.</t>
  </si>
  <si>
    <t>State government</t>
  </si>
  <si>
    <t>State government as defined in paragraph 2.115 of Annex A to Regulation (EU) No 549/2013.</t>
  </si>
  <si>
    <t>Local government</t>
  </si>
  <si>
    <t>Local government as defined in paragraph 2.116 of Annex A to Regulation (EU) No 549/2013.</t>
  </si>
  <si>
    <t>Social security funds</t>
  </si>
  <si>
    <t>Social security funds as defined in paragraph 2.117 of Annex A to Regulation (EU) No 549/2013.</t>
  </si>
  <si>
    <t>Non-profit institutions serving households</t>
  </si>
  <si>
    <t>Non-profit institutions serving households, as defined in paragraphs 2.129 to 2.130 of Annex A to Regulation (EU) No 549/2013.</t>
  </si>
  <si>
    <t xml:space="preserve">Non-trading financial assets mandatorily at fair value through profit or loss (GAAP)
</t>
  </si>
  <si>
    <t>Non-trading financial assets mandatorily at fair value through profit or loss in accordance with national GAAP.</t>
  </si>
  <si>
    <t>Equity and investment fund shares or units</t>
  </si>
  <si>
    <t>Equity and investment fund shares or units as defined in paragraph 5.139 of Annex A to Regulation (EU) No 549/2013</t>
  </si>
  <si>
    <t>Residential real estate collateral</t>
  </si>
  <si>
    <t>Residential property as defined in Article 4(1)(75) of Regulation (EU) No 575/2013.</t>
  </si>
  <si>
    <t>Offices and commercial premises</t>
  </si>
  <si>
    <t>Offices and commercial premises in accordance with Regulation (EU) No 575/2013.</t>
  </si>
  <si>
    <t>3.1 The level of granularity for the financial data is the instrument. Each record is uniquely identified by the combination of the following data attributes: (a) reporting agent identifier; (b) observed agent identifier; (c) contract identifier and (d) instrument identifier.
3.2 The financial data describes the instrument’s financial development.</t>
  </si>
  <si>
    <t>part of legal entity</t>
  </si>
  <si>
    <t>The counterparties to be registered are all institutional units which are legal entities or form part of legal entities</t>
  </si>
  <si>
    <t>national identifier type</t>
  </si>
  <si>
    <t>National identifier type distinguishes national identifiers into a distinct format for the country where it is applicable to.</t>
  </si>
  <si>
    <t>There is a list of national identifier types per country.</t>
  </si>
  <si>
    <t>Counterparty reporting role type distinguishes the auxilliary roles of the counterparty that are not directly involved with an instrument.</t>
  </si>
  <si>
    <t>counterparty reporting role</t>
  </si>
  <si>
    <t>Counterparty reporting role is the role the counterparty has in reporting, that is not directly involved with an instrument.</t>
  </si>
  <si>
    <t>counterparty role type</t>
  </si>
  <si>
    <t>Counterparty role type distinguishes counterparty roles according to the nature of the role the counterparty has for an instrument.</t>
  </si>
  <si>
    <t>business identifier code</t>
  </si>
  <si>
    <t xml:space="preserve">Business identifier code is a unique identification code for both financial and non-financial institutions. 
ISO 9362 defines a standard format of Business Identifier Codes (also known as SWIFT-BIC, BIC code, SWIFT ID or SWIFT code) approved by the International Organization for Standardization (ISO).
</t>
  </si>
  <si>
    <t>This is still in the proposal stage. The proposal is that the BIC is to be encoded in the lead arranger identifier.</t>
  </si>
  <si>
    <t>BIC</t>
  </si>
  <si>
    <t>BIC is the abbreviation of Business Identifier Code</t>
  </si>
  <si>
    <t>Nodig voor het samenstellen van de syndicated contract identifier.</t>
  </si>
  <si>
    <t xml:space="preserve"> Immovable property indicator distinguishes between protection that is immovable and therefor has its own fixed location and other protection.</t>
  </si>
  <si>
    <t>immovable property location indicator</t>
  </si>
  <si>
    <t xml:space="preserve">Immovable property location indicator distinguishes between those immovable properties that are located in a reporting member state and those that are located outside of a reporting member state.
</t>
  </si>
  <si>
    <t xml:space="preserve"> </t>
  </si>
  <si>
    <t>collateral located in a reporting member state</t>
  </si>
  <si>
    <t>collateral located in a reporting member state is an immovable property that is situated in a country that is a reporting member state.</t>
  </si>
  <si>
    <t>Nodig om de Nuts-3 code goed uit te kunnen vragen van immovable property.</t>
  </si>
  <si>
    <t>collateral not located in a reporting member state</t>
  </si>
  <si>
    <t>collateral not located in a reporting member state is an immovable property that is situated outside of a country that is a reporting member state.</t>
  </si>
  <si>
    <t>Nodig om de country  code goed uit te kunnen vragen van immovable property.</t>
  </si>
  <si>
    <t>Debtor default data is data which allows the identification of debtors in default without undue delay.</t>
  </si>
  <si>
    <t>Default because both unlikely to pay and more than 90/180 days past due (instrument)</t>
  </si>
  <si>
    <t>Instrument in default both because it is considered that the debtor is unlikely to pay and because the debt is more than 90/180 days past due in accordance with Regulation (EU) No 575/2013.</t>
  </si>
  <si>
    <t>Protection provider default data is data which allows the identification of protection providers in default without undue delay.</t>
  </si>
  <si>
    <t>Debtor risk data is data about the assessment of the risk of the debtor. This is a specific attribution of the counterparty risk data.</t>
  </si>
  <si>
    <t>Protection provider risk data is data about the assessment of the risk of the protection provider. This is a specific attribution of the counterparty risk data.</t>
  </si>
  <si>
    <t>Protection received is an arrangement between the protection provider and the protection receiver that the protection mentioned in the arrangement is a guarantee for a loan.
Reporting agents should report any protection received as security for the repayment of any instrument(s) reported in the instrument data regardless of the protection’s eligibility for credit risk mitigation in accordance with Regulation (EU) No 575/2013.</t>
  </si>
  <si>
    <t>no balance sheet recognition applicable</t>
  </si>
  <si>
    <t>Balance sheet recognition” takes the value “N/A” for instruments in AnaCredit that give rise to credit risk to the observed agent but are not assets of the observed agent</t>
  </si>
  <si>
    <t>Manual</t>
  </si>
  <si>
    <t>non-joint liability</t>
  </si>
  <si>
    <t>eligible instrument</t>
  </si>
  <si>
    <t xml:space="preserve">An 'eligible instrument' is an instrument that at a month-end date jointly meets all the following conditions: 
* The instrument is of any of the types of instruments under Article 1(23)
* The instrument satisfies any of the conditions of Article 4(1)a(i) through 4(1)a(iv)
* At least one debtor to the instrument is a legal entity or part of a legal entity as referred to in Article 1(5). </t>
  </si>
  <si>
    <t>Dutch counterparty</t>
  </si>
  <si>
    <t>Dutch counterparty is a counterparty that is registered in the Dutch trade register via the Dutch chamber of commerce and therefor has a KvK-nummer or RSIN as identifier.</t>
  </si>
  <si>
    <t>local counterparty indicator</t>
  </si>
  <si>
    <t>foreign counterparty</t>
  </si>
  <si>
    <t>Foreign counterparty is a counterparty that is not registered in the Dutch trade register.</t>
  </si>
  <si>
    <t>non-protection providing counterparty</t>
  </si>
  <si>
    <t>Non-protection providing counterparty is a counterparty that is not reported as granting protection against a negative credit event.</t>
  </si>
  <si>
    <t>protection provider indicator</t>
  </si>
  <si>
    <t>securitisation indicator</t>
  </si>
  <si>
    <t>Securitisation indicator distinguishes instruments into those instruments that are subject to securitisation and those that aren't.</t>
  </si>
  <si>
    <t>instrument subject to securitisation</t>
  </si>
  <si>
    <t>Instrument subject to securitisation is an instrument that is part of a securitisation programme.</t>
  </si>
  <si>
    <t>Instrument not subject to securitisation</t>
  </si>
  <si>
    <t>Instrument not subject to securitisation is an instrument that is not part of a securitisation programme.</t>
  </si>
  <si>
    <t>syndicated contract indicator</t>
  </si>
  <si>
    <t>Syndicated contract indicator distinghuises contracts into syndicated and non-syndicated contracts.</t>
  </si>
  <si>
    <t>single participation contract</t>
  </si>
  <si>
    <t>Single participation contract is a contract that is not part of a syndicated contract.</t>
  </si>
  <si>
    <t>local counterparty indicator distinguishes counterparties into those that are part of the Dutch trade register at the Dutch chamber of commerce, Kamer van Koophandel, and counterparties that are outside of the Netherlands.</t>
  </si>
  <si>
    <t>local legal entity indicator</t>
  </si>
  <si>
    <t>Local legal entity indicator distinguishes legal entities into those that are part of the Dutch trade register at the Dutch chamber of commerce, Kamer van Koophandel, and legal entities that are outside of the Netherlands.</t>
  </si>
  <si>
    <t>Dutch legal entity</t>
  </si>
  <si>
    <t>Dutch legal entity is a legal entity that is registered in the Dutch trade register via the Dutch chamber of commerce and therefor has a KvK-nummer or RSIN as identifier.</t>
  </si>
  <si>
    <t>Foreign legal entity</t>
  </si>
  <si>
    <t>Foreign legal entity is a legal entity that is not registered in the Dutch trade register.</t>
  </si>
  <si>
    <t>syndicated leader contract is a syndicated contract that is administred as the overall contract of the syndication in the administration of the lead arranger of the syndicated contract.</t>
  </si>
  <si>
    <t>Reporting membership  type distinguishes countries into the applicability of the reporting of AnaCredit to the ECB.</t>
  </si>
  <si>
    <t>non-member state</t>
  </si>
  <si>
    <t>Non-member state is a country that is not a member of the European union.</t>
  </si>
  <si>
    <t>not ultimate parent undertaking legal entity</t>
  </si>
  <si>
    <t>Not ultimate parent undertaking legal entity is a legal entity that is not reported as an ultimate parent undertaking.</t>
  </si>
  <si>
    <t xml:space="preserve">Ultimate parent undertaking indicator indicates whether or not the legal entity is reported as being the ultimate parent undertaking of an institutional unit. </t>
  </si>
  <si>
    <t>other part of legal entity</t>
  </si>
  <si>
    <t>Other parts of legal entity is a part of legal entity that is not a foreign branch in a non reporting member state.</t>
  </si>
  <si>
    <t xml:space="preserve">Immediate parent undertaking indicator indicates whether or not the legal entity is reported as an immediate parent undertaking for an institutional unit. </t>
  </si>
  <si>
    <t>not immediate parent undertaking legal entity</t>
  </si>
  <si>
    <t>Not immediate parent undertaking legal entity is a legal entity that is not being reported as an immediate parent.</t>
  </si>
  <si>
    <t>non-interest-only instrument</t>
  </si>
  <si>
    <t>Non-interest-only instrument is an instrument that is not an interest-only instrument.</t>
  </si>
  <si>
    <t>interest-only indicator</t>
  </si>
  <si>
    <t xml:space="preserve">Interest-only indicator distinguishes instruments according to the fact that at the reporting reference date, the instrument is interest-only or not interest-only. </t>
  </si>
  <si>
    <t>non-immovable property</t>
  </si>
  <si>
    <t>Non-immovable property is a protection received that does not have a fixed location according to its type.</t>
  </si>
  <si>
    <t>national legal form type</t>
  </si>
  <si>
    <t>National legal form type is the type of legal form that is applicable in specified country.</t>
  </si>
  <si>
    <t>logical data model</t>
  </si>
  <si>
    <t>Logical data model reflects the concepts of the universe of discourse, i.e. the business that is described, and provides enough detail that it can influence the shape of the physical implementation.</t>
  </si>
  <si>
    <t>enumeration type</t>
  </si>
  <si>
    <t>The only value in this entity type is "DNB_STAT_ANACREDIT_GLO".</t>
  </si>
  <si>
    <t xml:space="preserve">Credit risk deterioration purchase indicator indicates whether the instrument was bought for an amount lower than the outstaning amount due to credit risk deterioration, or whether that is not the case. </t>
  </si>
  <si>
    <t>non-deteriorated credit risk instrument</t>
  </si>
  <si>
    <t>instrument not purchased for an amount lower than the outstanding amount due to credit risk deterioration</t>
  </si>
  <si>
    <t>enumeration</t>
  </si>
  <si>
    <t>Enumeration is an unordered set of values that all belong to the same type.</t>
  </si>
  <si>
    <t>Enumeration type is an enumeration that distinguishes enumerations according to their type.</t>
  </si>
  <si>
    <t>entity type delivery</t>
  </si>
  <si>
    <t>Entity type delivery describes the specific delivery of an entity type.</t>
  </si>
  <si>
    <t>entity type</t>
  </si>
  <si>
    <t>Entity type represents a set of real or abstract things (people, places, events, etc.) which have common attributes or characteristics.</t>
  </si>
  <si>
    <t>debtor data</t>
  </si>
  <si>
    <t>Debtor data is both the counterparty risk data and the counterparty default data that pertains to the debtor.</t>
  </si>
  <si>
    <t>default status</t>
  </si>
  <si>
    <t>Default status is an enumeration that indicates the level of default. It is applicable to instrument default, debtor default and protection provider default.</t>
  </si>
  <si>
    <t>attribute delivery</t>
  </si>
  <si>
    <t>Atribute delivery is a delivery of a specific attribute type within an entity delivery.</t>
  </si>
  <si>
    <t>attribute</t>
  </si>
  <si>
    <t>attribute combination type</t>
  </si>
  <si>
    <t>Attribute combination type groups the attribute combination into those whose combination is to be checked together.</t>
  </si>
  <si>
    <t>attribute combination delivery</t>
  </si>
  <si>
    <t>Attribute combination delivery is the delivery of a check of a combination of attribute within one specific entity type.</t>
  </si>
  <si>
    <t>attribute combination</t>
  </si>
  <si>
    <t>Attribute combination is the combination of attribute on which together are needed to be checked._x000D_
_x000D_
Note: Only attributes of the same entity type can be checked.</t>
  </si>
  <si>
    <t>Attribute describes a set of atomic information.</t>
  </si>
  <si>
    <t>Performing status of the instrument indicator</t>
  </si>
  <si>
    <t>Performing status of the instrument distinguishes instrument between non-performing and not non-performing instruments.</t>
  </si>
  <si>
    <t>performing status of the instrument</t>
  </si>
  <si>
    <t>delivery control type</t>
  </si>
  <si>
    <t>Delivery control type distinguishes between the types of controls that validate the correct delivery of a part of the logical data model.</t>
  </si>
  <si>
    <t>count control</t>
  </si>
  <si>
    <t>count control is a delivery control type that is executed by counting the object under control.</t>
  </si>
  <si>
    <t>hash control</t>
  </si>
  <si>
    <t>hash control is a delivery control type that is executed by hashing the object under control.</t>
  </si>
  <si>
    <t>sum control</t>
  </si>
  <si>
    <t>sum control is a delivery control type that is executed by summing the object under control.</t>
  </si>
  <si>
    <t>control not applicable</t>
  </si>
  <si>
    <t>control not applicable is a delivery control type where the delivery control is not applicable to the object</t>
  </si>
  <si>
    <t>recognised instrument</t>
  </si>
  <si>
    <t>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t>
  </si>
  <si>
    <t>foreign branch debtor</t>
  </si>
  <si>
    <t>Foreign branch debtor is the combination of foreign branch and debtor where the foreign branch has the counterparty role of debtor. 
Only when the debtor is also a foreign branch, the head office undertaking is to be reported.</t>
  </si>
  <si>
    <t>foreign branch protection provider</t>
  </si>
  <si>
    <t>Foreign branch protection provider is the combination of foreign branch and debtor where the foreign branch has the role of protection provider. 
Only when the protection provider is also a foreign branch, the head office undertaking is to be reported.</t>
  </si>
  <si>
    <t>creditor-instrument data</t>
  </si>
  <si>
    <t>Creditor instrument data is the combination of creditor and instrument that indicates which creditor carries the credit risk for which instrument.</t>
  </si>
  <si>
    <t>This is a specification of the counterparty-instrument data from the regulation, in that it only captures those counterparty's involved with the instrument that have the counterparty role of creditor.</t>
  </si>
  <si>
    <t>foreign branch in reporting member state indicator</t>
  </si>
  <si>
    <t>Foreign branch in reporting member state indicator distinghuishes part of legal entity between those that are a foreign branch resident in a reporting member state and other parts of a legal entity.</t>
  </si>
  <si>
    <t>Distinction is needed to model the requirements from table 3 in annex III of the regulation</t>
  </si>
  <si>
    <t>foreign branch in reporting member state</t>
  </si>
  <si>
    <t>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</si>
  <si>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outside reporting member state</t>
  </si>
  <si>
    <t>Foreign branch outside reporting member state is a foreign branch whose residence country is not a reporting member state.</t>
  </si>
  <si>
    <t>foreign legal entity in reporting member state indicator</t>
  </si>
  <si>
    <t>Foreign legal entity in reporting member state indicator distinghuishes foreign legal entities between those that are resident in a reporting member state and those that are resident outside of a reporting member state.</t>
  </si>
  <si>
    <t>foreign legal entity</t>
  </si>
  <si>
    <t>foreign legal entity in reporting member state</t>
  </si>
  <si>
    <t>Foreign legal entity in reporting member state is a foreign legal entity whose residence country is a reporting member state.</t>
  </si>
  <si>
    <t>foreign legal entity outside reporting member state</t>
  </si>
  <si>
    <t>Foreign legal entity outside reporting member state is a foreign legal entity  whose residence country is not a reporting member state.</t>
  </si>
  <si>
    <t>reference period</t>
  </si>
  <si>
    <t>For a given reporting reference date, the reference period is the period that starts on the last reporting reference date of the quarter preceding the reporting reference date and ends on that given reporting reference date.</t>
  </si>
  <si>
    <t>Legal entity indicator distinguishes counterparties into those that are a legal entity in their own right and those that are part of a legal entity.</t>
  </si>
  <si>
    <t>reporting period</t>
  </si>
  <si>
    <t>Reporting period is the period during which instruments have to be considered for reporting on the reporting reference date.
The reporting peroid starts at the last reporting reference date of the previous calendar quarter and extends to the current reporting reference date.</t>
  </si>
  <si>
    <t>Non-applicable</t>
  </si>
  <si>
    <t>Value is not applicable.</t>
  </si>
  <si>
    <t>Fully derecognized instrument being serviced indicator distinghuishes between instruments that are not on the balance sheet, but are still serviced by the observed agent, and instruments that are on the balance sheet.</t>
  </si>
  <si>
    <t>primary protection provider indicator</t>
  </si>
  <si>
    <t>Primary protection provider indicates which protection provider is considered to be the most important protection provider for this specific protection received.</t>
  </si>
  <si>
    <t>This is to be able to model the fact that a) multiple protection providers can together provide a single protection and b) only one protection provider is currently reported to the ECB.</t>
  </si>
  <si>
    <t>primary protection provider</t>
  </si>
  <si>
    <t>primary protection provider is a protection provider that for the specific combination of protection provider-protection received will be reported to AnaCredit as the protection provider.</t>
  </si>
  <si>
    <t>non-primary protection provider</t>
  </si>
  <si>
    <t>non-primary protection provider is a protection provider that for this combination fo protection provider-protection received will not be reported to AnaCredit as the protection provider.</t>
  </si>
  <si>
    <t>past due instrument indicator</t>
  </si>
  <si>
    <t>Past due instrument indicator indicates whether or not an instrument is past due. 
According to Regulation (EU) No 680/2014 assets qualify as past due when counterparties have failed to make a payment when contractually due. Note that past due occurs as soon as the instrument is already one day past due.</t>
  </si>
  <si>
    <t>instrument past due</t>
  </si>
  <si>
    <t>Instrument past due is financial data that is applicable when the counterparty has failed to make a payment when contractually due.</t>
  </si>
  <si>
    <t>instrument not past due</t>
  </si>
  <si>
    <t>Instrument not past due is financial data that is applicable when the counterparty has not (yet) failed to make a payment when contractually due.</t>
  </si>
  <si>
    <t>individually or collectively assessed 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</si>
  <si>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t>
  </si>
  <si>
    <t>observed agent delivery</t>
  </si>
  <si>
    <t>Observed agent delivery is the description of a delivery of data on observed agent level.</t>
  </si>
  <si>
    <t>delivery</t>
  </si>
  <si>
    <t>Delivery is the description of a delivery of data.</t>
  </si>
  <si>
    <t>reporting agent delivery</t>
  </si>
  <si>
    <t>Reporting agent delivery is the description of a delivery of data on reporting agent level.</t>
  </si>
  <si>
    <t>current account type</t>
  </si>
  <si>
    <t>Currenct account type distinghuishes overdraft instruments according to the way credit limits are agreed upon.</t>
  </si>
  <si>
    <t>overdraft</t>
  </si>
  <si>
    <t>current account instrument with credit limit</t>
  </si>
  <si>
    <t>Current account instrument with credit limit is an overdraft instrument that has a credit limit granted under a credit contract which specifies the conditions on which the funds may be used.</t>
  </si>
  <si>
    <t>current account instrument with no credit limit</t>
  </si>
  <si>
    <t>Current account instrument with no credit limit is an overdraft instrument where no credit limit was agreed upon.</t>
  </si>
  <si>
    <t>debtor-instrument data</t>
  </si>
  <si>
    <t>Debtor-instrument data is the combination of debtor and instrument that indicates which debtor is debtor for which instrument.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</si>
  <si>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debtor.</t>
  </si>
  <si>
    <t>foreign counterparty with other national identifier</t>
  </si>
  <si>
    <t>Foreign counterparty with other national identifier is a foreign counterparty where the type of the national identifier type is "other".</t>
  </si>
  <si>
    <t>foreign counterparty with regular national identifier</t>
  </si>
  <si>
    <t>Foreign counterparty with regular national identifier is a foreign counterparty where the type of the national identifier type is not "other".</t>
  </si>
  <si>
    <t>originator-securitized instrument data</t>
  </si>
  <si>
    <t>Originator-securitized instrument data is the combination of originator and instrument subject to securitisation data, that indicates which originator is the origin for which instrument subject to securitisation data.
From the reporting manual part I: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</si>
  <si>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originator for those instruments that are subject to securitisation.</t>
  </si>
  <si>
    <t>protection provider-protection received</t>
  </si>
  <si>
    <t>Protection provider-protection received is the combination of protection provider and protection received that indicates which protection provider provides which protection received.</t>
  </si>
  <si>
    <t>servicer-instrument data</t>
  </si>
  <si>
    <t>This is a specification of the counterparty-instrument data from the regulation, in that it only captures those counterparty's involved with the instrument that have the counterparty role of servicer.</t>
  </si>
  <si>
    <t>drawn instrument indicator</t>
  </si>
  <si>
    <t>Drawn instrument indicator distinguishes financial data into those data relating to instruments where money has been drawn from and those where no money has (yet) been drawn from.</t>
  </si>
  <si>
    <t>Quality checks</t>
  </si>
  <si>
    <t>undrawn instrument</t>
  </si>
  <si>
    <t>This entity type is a subset of the counterparty-instrument data from the regulation.</t>
  </si>
  <si>
    <t>Drawn instrument is an instrument whose financial data relatis to a situation in which money has been drawn under the conditions of the instrument.</t>
  </si>
  <si>
    <t>fixed interest instrument</t>
  </si>
  <si>
    <t>Fixed interest instrument is an instrument where the interest rate type is 'fixed'.</t>
  </si>
  <si>
    <t>Non-fixed interest instrument</t>
  </si>
  <si>
    <t>Non-fixed interest instrument is an instrument where the interest rate type is 'mixed' or 'variable'.</t>
  </si>
  <si>
    <t>other single reference rates</t>
  </si>
  <si>
    <t>other multiple reference rates</t>
  </si>
  <si>
    <t>inception date of the instrument</t>
  </si>
  <si>
    <t xml:space="preserve">The inception date of the instrument is the date on which the current instrument relationship originated, i.e. the date on which the instrument agreement became binding for all parties.
Defined as yyyy-mm-dd.
The inception date of the instrument is the date on which the instrument, belonging to the contract, became binding for al parties.
</t>
  </si>
  <si>
    <t>Instrument</t>
  </si>
  <si>
    <t>€STR</t>
  </si>
  <si>
    <t>The euro short-term rate (€STR) reflects the wholesale euro unsecured overnight borrowing costs of banks located in the euro area.</t>
  </si>
  <si>
    <t>ECB</t>
  </si>
  <si>
    <t>SOFR</t>
  </si>
  <si>
    <t xml:space="preserve">Secured Overnight Financing Rate is a secured interbank overnight interest rate and reference rate established as an alternative to Libor. </t>
  </si>
  <si>
    <t>Accounting classification of instrument Unknown</t>
  </si>
  <si>
    <t>Accounting classification of instrument unknown is reported when the reporting agent does not yet have the correct value available.</t>
  </si>
  <si>
    <t>Amortisation type unknown</t>
  </si>
  <si>
    <t>Amortisation type unknown is reported when the reporting agent does not yet have the correct value available.</t>
  </si>
  <si>
    <t>balance sheet recognition unknown</t>
  </si>
  <si>
    <t>Balance sheet recognition unknown is reported when the reporting agent does not yet have the correct value available.</t>
  </si>
  <si>
    <t>Accounting standard unknown</t>
  </si>
  <si>
    <t>Accounting standard unknown is reported when the reporting agent does not yet have the correct value available.</t>
  </si>
  <si>
    <t>Country unknown</t>
  </si>
  <si>
    <t>Country unknown is reported when the reporting agent does not yet have the correct value available</t>
  </si>
  <si>
    <t>Not in default</t>
  </si>
  <si>
    <t>not in default in accordance with Regulation (EU) No 575/2013.</t>
  </si>
  <si>
    <t xml:space="preserve">
default status of the instrument</t>
  </si>
  <si>
    <t>Default because unlikely to pay</t>
  </si>
  <si>
    <t>in default because it is considered unlikely to pay in accordance with Regulation (EU) No 575/2013.</t>
  </si>
  <si>
    <t>Default because more than 90/180 days past due</t>
  </si>
  <si>
    <t>in default because the debt is more than 90/180 days past due in accordance with Regulation (EU) No 575/2013.</t>
  </si>
  <si>
    <t>Default because both unlikely to pay and more than 90/180 days past due</t>
  </si>
  <si>
    <t>in default because it is both considered unlikely to pay and the debt is more than 90/180 days past due in accordance with Regulation (EU) No 575/2013.</t>
  </si>
  <si>
    <t>Non-Applicable</t>
  </si>
  <si>
    <t>The default status is not applicable</t>
  </si>
  <si>
    <t>Default status unknown</t>
  </si>
  <si>
    <t>Default status unknown is reported when the reporting agent does not yet have the correct value available.</t>
  </si>
  <si>
    <t>fiduciary capacity unknown</t>
  </si>
  <si>
    <t>Fiduciary capacity unknown is reported when the reporting agent does not yet have the correct value available.</t>
  </si>
  <si>
    <t>Institutional sector unknown</t>
  </si>
  <si>
    <t>Institutional sector unknown is reported when the reporting agent does not yet have the correct value available.</t>
  </si>
  <si>
    <t>Interest rate reset frequency unknown</t>
  </si>
  <si>
    <t>Interest rate reset frequency unknown is reported when the reporting agent does not yet have the correct value available.</t>
  </si>
  <si>
    <t>Payment frequency unknown</t>
  </si>
  <si>
    <t>Payment frequency unknown is reported when the reporting agent does not yet have the correct value available.</t>
  </si>
  <si>
    <t>performing status unknown</t>
  </si>
  <si>
    <t>Performing status unknown is reported when the reporting agent does not yet have the correct value available.</t>
  </si>
  <si>
    <t>project finance loan status unknown</t>
  </si>
  <si>
    <t>Project finance loan status unknown is reported when the reporting agent does not yet have the correct value available.</t>
  </si>
  <si>
    <t>Protection valuation approach unknown</t>
  </si>
  <si>
    <t>Protection valuation approach unknown is reported when the reporting agent does not yet have the correct value available.</t>
  </si>
  <si>
    <t>Prudential porfolio unknown</t>
  </si>
  <si>
    <t>Prudential porfolio unknown is reported when the reporting agent does not yet have the correct value available.</t>
  </si>
  <si>
    <t>Purpose unknown</t>
  </si>
  <si>
    <t>Purpose unknown is reported when the reporting agent does not yet have the correct value available.</t>
  </si>
  <si>
    <t>Recourse unknown</t>
  </si>
  <si>
    <t>Recourse unknown is reported when the reporting agent does not yet have the correct value available.</t>
  </si>
  <si>
    <t>maturity unknown</t>
  </si>
  <si>
    <t>maturity unknown is reported when the reporting agent does not yet have the correct value available.</t>
  </si>
  <si>
    <t>reference rate value unknown</t>
  </si>
  <si>
    <t>Reference rate value unknown  is reported when the reporting agent does not yet have the correct value available.</t>
  </si>
  <si>
    <t>Repayment rights unknown</t>
  </si>
  <si>
    <t>Repayment rights unknown  is reported when the reporting agent does not yet have the correct value available.</t>
  </si>
  <si>
    <t>Sources of encumbrance unknown</t>
  </si>
  <si>
    <t>Sources of encumbrance unknown  is reported when the reporting agent does not yet have the correct value available.</t>
  </si>
  <si>
    <t>Status of forbearance and renegotiation unknown</t>
  </si>
  <si>
    <t>Status of forbearance and renegotiation unknown  is reported when the reporting agent does not yet have the correct value available.</t>
  </si>
  <si>
    <t>Status of legal proceedings unknown</t>
  </si>
  <si>
    <t>Status of legal proceedings unknown is reported when the reporting agent does not yet have the correct value available.</t>
  </si>
  <si>
    <t>subordination of debt unknown</t>
  </si>
  <si>
    <t>subordination of debt unknown is reported when the reporting agent does not yet have the correct value available.</t>
  </si>
  <si>
    <t>Type of impairment unknown</t>
  </si>
  <si>
    <t>Type of impairment unknown is reported when the reporting agent does not yet have the correct value available.</t>
  </si>
  <si>
    <t>Type of protection unknown</t>
  </si>
  <si>
    <t>Type of protection unknown is reported when the reporting agent does not yet have the correct value available.</t>
  </si>
  <si>
    <t>Type of protection value unknown</t>
  </si>
  <si>
    <t>Type of protection value unknown is reported when the reporting agent does not yet have the correct value available.</t>
  </si>
  <si>
    <t>securitisation type unknown</t>
  </si>
  <si>
    <t>Securitisation type unknown is reported when the reporting agent does not yet have the correct value available.</t>
  </si>
  <si>
    <t>reporting member state unknown</t>
  </si>
  <si>
    <t>Reporting member state unknown is used for those countries where DNB does not yet know the correct value</t>
  </si>
  <si>
    <t>enterprise size unknown</t>
  </si>
  <si>
    <t>Enterprise size unknown is reported when the reporting agent does not yet have the correct value available.</t>
  </si>
  <si>
    <t>SONIA</t>
  </si>
  <si>
    <t>Sterling overnight index average</t>
  </si>
  <si>
    <t>SARON</t>
  </si>
  <si>
    <t>Swiss average rate overnight</t>
  </si>
  <si>
    <t>TONA</t>
  </si>
  <si>
    <t>Tokyo overnight average rate</t>
  </si>
  <si>
    <t>HONIA</t>
  </si>
  <si>
    <t>Hong Kong dollar overnight index average</t>
  </si>
  <si>
    <t>SORA</t>
  </si>
  <si>
    <t>Singapore overnight rate average</t>
  </si>
  <si>
    <t>POCI (IFRS)</t>
  </si>
  <si>
    <t>Instruments with significant increase in credit risk. Purchased or originated credit-impaired instruments. Only for instruments subject to impairment under IFRS 9.</t>
  </si>
  <si>
    <t>totaal</t>
  </si>
  <si>
    <t>maxID</t>
  </si>
  <si>
    <t>termen uit regulation</t>
  </si>
  <si>
    <t>termen uit manual</t>
  </si>
  <si>
    <t>termen van DNB</t>
  </si>
  <si>
    <t>Domain</t>
  </si>
  <si>
    <t>Values</t>
  </si>
  <si>
    <t>abbreviation</t>
  </si>
  <si>
    <t>accounting classification of instrument</t>
  </si>
  <si>
    <t>See sheet accounting classification of instrument type</t>
  </si>
  <si>
    <t>actg_cl_of_imt_tp</t>
  </si>
  <si>
    <t>See sheet accounting standard</t>
  </si>
  <si>
    <t>actg_std</t>
  </si>
  <si>
    <t>See sheet amortisation type</t>
  </si>
  <si>
    <t>amrtstn_tp</t>
  </si>
  <si>
    <t>See sheet attribute</t>
  </si>
  <si>
    <t>attr</t>
  </si>
  <si>
    <t>See sheet balance sheet recognition</t>
  </si>
  <si>
    <t>bal_shet_rcgntn</t>
  </si>
  <si>
    <t>See sheet counterparty role</t>
  </si>
  <si>
    <t>cntpr_rl</t>
  </si>
  <si>
    <t>See sheet country</t>
  </si>
  <si>
    <t>cntry</t>
  </si>
  <si>
    <t>See sheet credit risk deterioration purchase indicator</t>
  </si>
  <si>
    <t>cr_rsk_dtrtn_prch_ind</t>
  </si>
  <si>
    <t>See sheet currency</t>
  </si>
  <si>
    <t>ccy</t>
  </si>
  <si>
    <t>See sheet current account type</t>
  </si>
  <si>
    <t>od_imt_crnt_ac_tp</t>
  </si>
  <si>
    <t>See sheet default status of the counterparty</t>
  </si>
  <si>
    <t>dflt_st</t>
  </si>
  <si>
    <t>See sheet default status of the instrument</t>
  </si>
  <si>
    <t>See sheet delivery control type</t>
  </si>
  <si>
    <t>dlv_cntl_tp</t>
  </si>
  <si>
    <t>See sheet drawn instrument indicator</t>
  </si>
  <si>
    <t>drn_imt_ind</t>
  </si>
  <si>
    <t>See sheet economic activity</t>
  </si>
  <si>
    <t>ecn_avy</t>
  </si>
  <si>
    <t>See sheet enterprise size</t>
  </si>
  <si>
    <t>entp_sz</t>
  </si>
  <si>
    <t>See sheet entity type</t>
  </si>
  <si>
    <t>ent_tp</t>
  </si>
  <si>
    <t>See sheet fiduciary instrument</t>
  </si>
  <si>
    <t>fdcr_imt_ind</t>
  </si>
  <si>
    <t>See sheet foreign branch in reporting member state indicator</t>
  </si>
  <si>
    <t>frgn_br_in_rpt_mbr_ste_ind</t>
  </si>
  <si>
    <t>See sheet foreign legal entity in reporting member state indicator</t>
  </si>
  <si>
    <t>frgn_lgl_ent_in_rpt_mbr_ste_ind</t>
  </si>
  <si>
    <t>See sheet fully derecognised instrument being serviced indicator</t>
  </si>
  <si>
    <t>fl_drcgns_imt_bg_srvc_ind</t>
  </si>
  <si>
    <t>See sheet immediate parent undertaking indicator</t>
  </si>
  <si>
    <t>imdt_prn_undrtkg_ind</t>
  </si>
  <si>
    <t>See sheet immovable property indicator</t>
  </si>
  <si>
    <t>imvbl_pty_ind</t>
  </si>
  <si>
    <t>See sheet immovable property location indicator</t>
  </si>
  <si>
    <t>imvbl_pty_lo_ind</t>
  </si>
  <si>
    <t>impairment assessment method</t>
  </si>
  <si>
    <t>See sheet impairment assessment method</t>
  </si>
  <si>
    <t>imprm_ases_mth</t>
  </si>
  <si>
    <t>See sheet institutional sector</t>
  </si>
  <si>
    <t>instnl_sectr</t>
  </si>
  <si>
    <t>See sheet interest rate reset frequency</t>
  </si>
  <si>
    <t>int_rate_rst_frq</t>
  </si>
  <si>
    <t>See sheet interest rate type</t>
  </si>
  <si>
    <t>int_rate_tp</t>
  </si>
  <si>
    <t>See sheet interest-only indicator</t>
  </si>
  <si>
    <t>int_only_ind</t>
  </si>
  <si>
    <t>See sheet legal entity indicator</t>
  </si>
  <si>
    <t>lgl_ent_ind</t>
  </si>
  <si>
    <t>See sheet legal form</t>
  </si>
  <si>
    <t>lgl_form</t>
  </si>
  <si>
    <t>See sheet logical data model</t>
  </si>
  <si>
    <t>ldm</t>
  </si>
  <si>
    <t>See sheet national identifier type</t>
  </si>
  <si>
    <t>nat_id_tp</t>
  </si>
  <si>
    <t>nuts 3 region</t>
  </si>
  <si>
    <t>See sheet nuts 3 region</t>
  </si>
  <si>
    <t>nuts_3_code</t>
  </si>
  <si>
    <t>See sheet past due instrument indicator</t>
  </si>
  <si>
    <t>past_due_imt_ind</t>
  </si>
  <si>
    <t>See sheet payment frequency</t>
  </si>
  <si>
    <t>pymt_frq</t>
  </si>
  <si>
    <t>performing status of the instrument indicator</t>
  </si>
  <si>
    <t>See sheet performing status of the instrument</t>
  </si>
  <si>
    <t>prfrmng_st_of_th_imt</t>
  </si>
  <si>
    <t>See sheet primary protection provider indicator</t>
  </si>
  <si>
    <t>prim_prot_prvdr_ind</t>
  </si>
  <si>
    <t>See sheet project finance loan indicator</t>
  </si>
  <si>
    <t>prj_fnc_loan_ind</t>
  </si>
  <si>
    <t>See sheet protection provider indicator</t>
  </si>
  <si>
    <t>prot_prvdr_ind</t>
  </si>
  <si>
    <t>protection valuation approach</t>
  </si>
  <si>
    <t>See sheet protection valuation approach</t>
  </si>
  <si>
    <t>prot_val_aprch</t>
  </si>
  <si>
    <t>prudential portfolio</t>
  </si>
  <si>
    <t>See sheet prudential portfolio</t>
  </si>
  <si>
    <t>prdntl_prtfl</t>
  </si>
  <si>
    <t>purpose</t>
  </si>
  <si>
    <t xml:space="preserve">See sheet instrument purpose </t>
  </si>
  <si>
    <t>imt_pps</t>
  </si>
  <si>
    <t>See sheet recourse indicator</t>
  </si>
  <si>
    <t>rcrs_ind</t>
  </si>
  <si>
    <t>See sheet reference rate maturity type</t>
  </si>
  <si>
    <t>refr_rate_mat_tp</t>
  </si>
  <si>
    <t>See sheet reference rate value type</t>
  </si>
  <si>
    <t>refr_rate_val_tp</t>
  </si>
  <si>
    <t>See sheet repayment rights</t>
  </si>
  <si>
    <t>repymt_rght</t>
  </si>
  <si>
    <t>See sheet reporting membership type</t>
  </si>
  <si>
    <t>rpt_mbr_tp</t>
  </si>
  <si>
    <t>resident counterparty indicator</t>
  </si>
  <si>
    <t>See sheet resident counterparty indicator</t>
  </si>
  <si>
    <t>rsdnt_cntpr</t>
  </si>
  <si>
    <t>resident legal entity indicator</t>
  </si>
  <si>
    <t>See sheet resident legal entity indicator</t>
  </si>
  <si>
    <t>rsdnt_lgl_ent_ind</t>
  </si>
  <si>
    <t>See sheet securitisation indicator</t>
  </si>
  <si>
    <t>scrtn_ind</t>
  </si>
  <si>
    <t>sources of encumbrance</t>
  </si>
  <si>
    <t>See sheet sources of encumbrance</t>
  </si>
  <si>
    <t>srcs_of_ecb</t>
  </si>
  <si>
    <t>status of forbearance and renegotiation</t>
  </si>
  <si>
    <t>See sheet forbearance and renegotiation</t>
  </si>
  <si>
    <t>st_of_frbrnc_and_rngtn</t>
  </si>
  <si>
    <t>See sheet status of legal proceedings</t>
  </si>
  <si>
    <t>st_of_lgl_prcdngs</t>
  </si>
  <si>
    <t>See sheet subordinated debt indicator</t>
  </si>
  <si>
    <t>sub_dbt_ind</t>
  </si>
  <si>
    <t>See sheet syndicated contract indicator</t>
  </si>
  <si>
    <t>sndct_ctr_ind</t>
  </si>
  <si>
    <t>type of impairment</t>
  </si>
  <si>
    <t>See sheet type of impairment</t>
  </si>
  <si>
    <t>tp_of_imprm</t>
  </si>
  <si>
    <t>See sheet type of instrument</t>
  </si>
  <si>
    <t>tp_f_imt</t>
  </si>
  <si>
    <t>See sheet type of protection</t>
  </si>
  <si>
    <t>tp_of_prot</t>
  </si>
  <si>
    <t>type of protection value</t>
  </si>
  <si>
    <t>See sheet type of protection value</t>
  </si>
  <si>
    <t>tp_of_prot_val</t>
  </si>
  <si>
    <t>type of securitisation</t>
  </si>
  <si>
    <t>See sheet type of securitisation</t>
  </si>
  <si>
    <t>tp_of_scrtn</t>
  </si>
  <si>
    <t>See sheet ultimate parent undertaking indicator</t>
  </si>
  <si>
    <t>ult_prn_undrtkg_ind</t>
  </si>
  <si>
    <t>code</t>
  </si>
  <si>
    <t>value</t>
  </si>
  <si>
    <t>description</t>
  </si>
  <si>
    <t>is part of</t>
  </si>
  <si>
    <t>length</t>
  </si>
  <si>
    <t>toc</t>
  </si>
  <si>
    <t>actg_cl_of_imt_tp_cash_blncs_at_cnrl_bnks_and_othr_dmnd_dpsts_ifrs</t>
  </si>
  <si>
    <t>actg_cl_of_imt_tp_fnc_ast_held_for_tdg_ifrs</t>
  </si>
  <si>
    <t>actg_cl_of_imt_tp_non_tdg_fnc_ast_mndtrl_at_fr_val_thrgh_pft_or_loss_ifrs</t>
  </si>
  <si>
    <t>actg_cl_of_imt_tp_fnc_ast_dsgnt_at_fr_val_thrgh_pft_or_loss_ifrs</t>
  </si>
  <si>
    <t>actg_cl_of_imt_tp_fnc_ast_at_fr_val_thrgh_othr_cmprhnsv_incm_ifrs</t>
  </si>
  <si>
    <t>actg_cl_of_imt_tp_fnc_ast_at_amrts_cost_ifrs</t>
  </si>
  <si>
    <t>actg_cl_of_imt_tp_cash_and_cash_blncs_at_cnrl_bnks_gp</t>
  </si>
  <si>
    <t>actg_cl_of_imt_tp_fnc_ast_held_for_tdg_gp</t>
  </si>
  <si>
    <t>actg_cl_of_imt_tp_non_tdg_fnc_ast_mndtrl_at_fr_val_thrgh_pft_or_loss_gp</t>
  </si>
  <si>
    <t>actg_cl_of_imt_tp_tdg_fnc_ast_gp</t>
  </si>
  <si>
    <t>actg_cl_of_imt_tp_fnc_ast_dsgnt_at_fr_val_thrgh_pft_or_loss_gp</t>
  </si>
  <si>
    <t>actg_cl_of_imt_tp_avl_for_sale_fnc_ast_gp</t>
  </si>
  <si>
    <t>actg_cl_of_imt_tp_non_tdg_non_drvt_fnc_ast_msr_at_fr_val_thrgh_pft_or_loss_gp</t>
  </si>
  <si>
    <t>actg_cl_of_imt_tp_non_tdg_non_drvt_fnc_ast_msr_at_fr_val_to_eqty_gp</t>
  </si>
  <si>
    <t>actg_cl_of_imt_tp_lns_and_rcvbls_gp</t>
  </si>
  <si>
    <t>actg_cl_of_imt_tp_held_to_mat_invstmnts_gp</t>
  </si>
  <si>
    <t>actg_cl_of_imt_tp_non_tdg_dbt_imt_msr_at_a_cost_base_mth_gp</t>
  </si>
  <si>
    <t>actg_cl_of_imt_tp_othr_non_tdg_non_drvt_fnc_ast_gp</t>
  </si>
  <si>
    <t>actg_cl_of_imt_tp_unk</t>
  </si>
  <si>
    <t>Accounting classification of instrument unknown</t>
  </si>
  <si>
    <t>max len</t>
  </si>
  <si>
    <t>field length</t>
  </si>
  <si>
    <t>actg_std_ifrs</t>
  </si>
  <si>
    <t>actg_std_nat_gp_cnstnt_w_ifrs</t>
  </si>
  <si>
    <t>actg_std_nat_gp_not_cnstnt_w_ifrs</t>
  </si>
  <si>
    <t>actg_std_unk</t>
  </si>
  <si>
    <t>amrtstn_tp_frnch</t>
  </si>
  <si>
    <t>amrtstn_tp_grmn</t>
  </si>
  <si>
    <t>amrtstn_tp_fix_amrtstn_shd</t>
  </si>
  <si>
    <t>amrtstn_tp_blt_amrz</t>
  </si>
  <si>
    <t>Bullet</t>
  </si>
  <si>
    <t>amrtstn_tp_othr</t>
  </si>
  <si>
    <t>amrtstn_tp_unk</t>
  </si>
  <si>
    <t>logical data model code</t>
  </si>
  <si>
    <t>entity type code</t>
  </si>
  <si>
    <t>attribute code</t>
  </si>
  <si>
    <t>domain</t>
  </si>
  <si>
    <t>data type</t>
  </si>
  <si>
    <t>rank</t>
  </si>
  <si>
    <t>F</t>
  </si>
  <si>
    <t>M</t>
  </si>
  <si>
    <t>P</t>
  </si>
  <si>
    <t>inherited from</t>
  </si>
  <si>
    <t>DNB_STAT_ANACREDIT_GLO</t>
  </si>
  <si>
    <t>reporting_agent_identifier</t>
  </si>
  <si>
    <t>riad counterparty domain</t>
  </si>
  <si>
    <t>Variable characters (50)</t>
  </si>
  <si>
    <t>X</t>
  </si>
  <si>
    <t>&lt;None&gt;</t>
  </si>
  <si>
    <t>obsrvd_agnt_cd</t>
  </si>
  <si>
    <t>Observed agent identifier is a number, assigned by De Nederlandsche Bank, that uniquely identifies the observed agent.</t>
  </si>
  <si>
    <t>reporting_reference_date</t>
  </si>
  <si>
    <t>Date</t>
  </si>
  <si>
    <t>cntrct_id</t>
  </si>
  <si>
    <t>identifier domain</t>
  </si>
  <si>
    <t>Variable characters (60)</t>
  </si>
  <si>
    <t>An identifier applied by the reporting agent to uniquely identify each contract. Each contract must have one contract identifier. This value will not change over time and cannot be used as the contract identifier for any other contract._x000D_
Each contract identifier must be unique for each contract that generates credit risk for the same observed agent. This identifier must not be reused at any point in time to identify a different contract with the same observed agent.</t>
  </si>
  <si>
    <t>dt_incptn</t>
  </si>
  <si>
    <t>date with unknown</t>
  </si>
  <si>
    <t xml:space="preserve">The date on which the current contractual relationship originated, i.e. the date on which the contract agreement became binding for all parties._x000D_
_x000D_
Defined as yyyy-mm-dd._x000D_
_x000D_
The inception date is the date on which the contract, giving rise to the instrument, became binding for al parties._x000D_
</t>
  </si>
  <si>
    <t>syndctd_cntrct_indicator</t>
  </si>
  <si>
    <t>instrmnt_id</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</si>
  <si>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contract._x000D_
_x000D_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</si>
  <si>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typ_instrmnt</t>
  </si>
  <si>
    <t>Variable multibyte (255)</t>
  </si>
  <si>
    <t>dt_incptn_instmnt</t>
  </si>
  <si>
    <t xml:space="preserve">The inception date of the instrument is the date on which the current instrument relationship originated, i.e. the date on which the instrument agreement became binding for all parties._x000D_
_x000D_
Defined as yyyy-mm-dd._x000D_
_x000D_
The inception date of the instrument is the date on which the instrument, belonging to the contract, became binding for al parties._x000D_
</t>
  </si>
  <si>
    <t>typ_amrtstn</t>
  </si>
  <si>
    <t>crrncy_dnmntn</t>
  </si>
  <si>
    <t>ISO 4217 Currency</t>
  </si>
  <si>
    <t>Characters (3)</t>
  </si>
  <si>
    <t>Currency denomination of instrument, in accordance with the ISO's 4217 standard.</t>
  </si>
  <si>
    <t>fdcry</t>
  </si>
  <si>
    <t xml:space="preserve">Identification of instruments in which the observed agent acts in its own name but on behalf of and with the risk borne by a third party._x000D_
</t>
  </si>
  <si>
    <t>intrst_rt_rst_frqncy</t>
  </si>
  <si>
    <t>typ_intrst_rt</t>
  </si>
  <si>
    <t>dt_lgl_fnl_mtrty</t>
  </si>
  <si>
    <t>date with exclusions</t>
  </si>
  <si>
    <t>The contractual maturity date of the instrument, taking into account any agreements amending initial contracts._x000D_
_x000D_
Defined as yyyy-mm-dd.</t>
  </si>
  <si>
    <t>cmmtmnt_incptn</t>
  </si>
  <si>
    <t>euro amount (non-negative) with exclusions</t>
  </si>
  <si>
    <t>Decimal (16,0)</t>
  </si>
  <si>
    <t>Observed agent's maximum exposure to credit risk on the inception date of the instrument, without taking into account any protection held or other credit enhancements. _x000D_
_x000D_
Total commitment amount on the inception date is established during the approval process and is intended to restrict an observed agent’s amount of credit risk to a given counterparty for the relevant instrument._x000D_
_x000D_
Amount in euro. Foreign currency amounts should be converted into euro at the respective ECB euro foreign exchange reference rates (i.e. the mid-rate) on the reporting reference date._x000D_
_x000D_
Commitment amount at inception is mandatory, except for instruments of type overdraft when applicable to current accounts with no credit limit.</t>
  </si>
  <si>
    <t>pymnt_frqncy</t>
  </si>
  <si>
    <t>project finance loan</t>
  </si>
  <si>
    <t>prjct_fnnc_ln</t>
  </si>
  <si>
    <t xml:space="preserve">Identification of project finance_x000D_
</t>
  </si>
  <si>
    <t>prps</t>
  </si>
  <si>
    <t>Classification of instruments according to their purpose.</t>
  </si>
  <si>
    <t>recourse</t>
  </si>
  <si>
    <t>rcrs</t>
  </si>
  <si>
    <t>subordinated debt</t>
  </si>
  <si>
    <t>sbrdntd_dbt</t>
  </si>
  <si>
    <t>Identification of subordinated debt. _x000D_
Subordinated debt instruments provide a subsidiary claim on the issuing institution that can only be exercised after all claims with a higher status (e.g. deposits/loans) have been satisfied.</t>
  </si>
  <si>
    <t>rpymnt_rghts</t>
  </si>
  <si>
    <t>interest_only_indicator</t>
  </si>
  <si>
    <t xml:space="preserve">Interest-only indicator distinguishes instruments according to the fact that at the reporting reference date, the instrument is interest-only or not interest-only._x000D_
_x000D_
When the amortisation type is _x000D_
- 'French', or_x000D_
- 'Fixed amortisation schedule', or_x000D_
- 'Other', _x000D_
Then_x000D_
the interest-only indicator must be a "non-interest-only instrument"._x000D_
_x000D_
</t>
  </si>
  <si>
    <t>credit_risk_deterioration_purchase_indicator</t>
  </si>
  <si>
    <t>Variable characters (100)</t>
  </si>
  <si>
    <t>Credit risk deterioration purchase indicator indicates whether the instrument was bought for an amount lower than the outstaning amount due to credit risk deterioration, or whether that is not the case.</t>
  </si>
  <si>
    <t>drawn_instrument_indicator</t>
  </si>
  <si>
    <t>Variable characters (25)</t>
  </si>
  <si>
    <t>entty_rl</t>
  </si>
  <si>
    <t>counterparty-instrument role type</t>
  </si>
  <si>
    <t>counterparty_identifier</t>
  </si>
  <si>
    <t>ultimate_parent_undertaking_identifier</t>
  </si>
  <si>
    <t>legal entity which is the ultimate parent undertaking of the counterparty. This ultimate parent undertaking has no parent undertaking._x000D_
Parent undertaking has the same meaning as defined in Article 4(1)(15)(a) of Regulation (EU) No 575/2013.</t>
  </si>
  <si>
    <t>immediate_parent_undertaking_identifier</t>
  </si>
  <si>
    <t>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t>
  </si>
  <si>
    <t>Reporting agent identifier is a number, assigned by De Nederlandsche Bank, that uniquely identifies the reporting agent.</t>
  </si>
  <si>
    <t xml:space="preserve">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counterparty._x000D_
</t>
  </si>
  <si>
    <t>reporting reference date is a date that indicates the date the entity type delivery pertains to._x000D_
_x000D_
Defined as yyyy-mm-dd.</t>
  </si>
  <si>
    <t>national identifier type_type</t>
  </si>
  <si>
    <t>national_identifier_type_type</t>
  </si>
  <si>
    <t>medium sized string</t>
  </si>
  <si>
    <t>Type is a free format text, describing how the national identifier is referred to._x000D_
_x000D_
Type is the value to be selected by the reporting agents and reported to the National Central Bank._x000D_
_x000D_
This can be either the common abbreviation "VAT", or a name "Trade register number".</t>
  </si>
  <si>
    <t>national identifier type_country</t>
  </si>
  <si>
    <t>national_identifier_type_country</t>
  </si>
  <si>
    <t>ISO 3166 Country</t>
  </si>
  <si>
    <t>Characters (2)</t>
  </si>
  <si>
    <t>Country is the country in which the national identifier type is valid.</t>
  </si>
  <si>
    <t>national_identifier</t>
  </si>
  <si>
    <t>national identifier domain with exclusions</t>
  </si>
  <si>
    <t xml:space="preserve">national identifier' means a commonly used identification code which enables the unambiguous identification of a counterparty within its country of residency_x000D_
_x000D_
also defined as:_x000D_
A commonly used identification code which enables the unambiguous identification of a counterparty within its country of residency._x000D_
A code consisting of alphabetical and numerical symbols._x000D_
</t>
  </si>
  <si>
    <t>lei</t>
  </si>
  <si>
    <t>string with strictly 20 characters with unknown</t>
  </si>
  <si>
    <t>Variable characters (20)</t>
  </si>
  <si>
    <t xml:space="preserve">legal entity identifier' (LEI) means an alpha-numeric reference code in line with the ISO 17442 standard  assigned to a legal entity._x000D_
_x000D_
Also defined as:_x000D_
A reference code in line with the International Organization for Standardization’s (ISO) 17442 standard, which is assigned to a legal entity requiring a legal entity identifier (LEI). The LEI code enables the unique identification globally of entities requiring an LEI._x000D_
A code consisting of alphabetical and numerical symbols. "_x000D_
</t>
  </si>
  <si>
    <t>protection_provider_indicator</t>
  </si>
  <si>
    <t>Protection provider indicator indicates whether the institutional unit is being reported as granting protection against a negative credit event, or not.</t>
  </si>
  <si>
    <t>resident_counterparty_indicator</t>
  </si>
  <si>
    <t>Resident counterparty indicator distinguishes counterparties into those that are part of the Dutch trade register at the Dutch chamber of commerce, Kamer van Koophandel, and counterparties that are outside of the Netherlands.</t>
  </si>
  <si>
    <t>legal_entity_indicator</t>
  </si>
  <si>
    <t>medium sized string with unknown</t>
  </si>
  <si>
    <t xml:space="preserve">Counterparty's street address, including the street number._x000D_
_x000D_
A finite sequence of characters._x000D_
_x000D_
Street number is the number of the building on the street._x000D_
</t>
  </si>
  <si>
    <t>city_town_village</t>
  </si>
  <si>
    <t xml:space="preserve">Counterparty's city, town or village._x000D_
_x000D_
A finite sequence of characters._x000D_
</t>
  </si>
  <si>
    <t>postal_code</t>
  </si>
  <si>
    <t>postal code with exclusions</t>
  </si>
  <si>
    <t>Variable multibyte (20)</t>
  </si>
  <si>
    <t>Counterparty's postal code._x000D_
A finite sequence of characters.</t>
  </si>
  <si>
    <t>nuts_3_region</t>
  </si>
  <si>
    <t>nuts code</t>
  </si>
  <si>
    <t>Characters (5)</t>
  </si>
  <si>
    <t>Code is a number that uniquely identifies NUTS 3 region.</t>
  </si>
  <si>
    <t>legal_entity</t>
  </si>
  <si>
    <t>immediate_parent_undertaking_indicator</t>
  </si>
  <si>
    <t>ultimate_parent_undertaking_indicator</t>
  </si>
  <si>
    <t>Ultimate parent undertaking indicator indicates whether or not the legal entity is reported as being the ultimate parent undertaking of an institutional unit.</t>
  </si>
  <si>
    <t>resident_legal_entity_indicator</t>
  </si>
  <si>
    <t>Resident legal entity indicator distinguishes legal entities into those that are part of the Dutch trade register at the Dutch chamber of commerce, Kamer van Koophandel, and legal entities that are outside of the Netherlands.</t>
  </si>
  <si>
    <t>protection_received</t>
  </si>
  <si>
    <t>prtctn_id</t>
  </si>
  <si>
    <t xml:space="preserve">An identifier applied by the reporting agent to uniquely identify each protection used to secure the instrument. Each protection must have one protection identifier. This value will not change over time and cannot be used as the protection identifier for any other protection._x000D_
</t>
  </si>
  <si>
    <t>typ_prtctn</t>
  </si>
  <si>
    <t>typ_prtctn_vl</t>
  </si>
  <si>
    <t>prtctn_vltn_apprch</t>
  </si>
  <si>
    <t>prtctn_vl</t>
  </si>
  <si>
    <t>euro amount (non-negative) with unknown</t>
  </si>
  <si>
    <t>The amount of the protection value as established for the relevant ‘Type of protection value’ following the valuation approach._x000D_
_x000D_
Amount in euro. Foreign currency amounts should be converted into euro at the respective ECB euro foreign exchange reference rates (i.e. the mid-rate) on the reporting reference date.</t>
  </si>
  <si>
    <t>dt_prtctn_vl</t>
  </si>
  <si>
    <t>The date on which the latest appraisal or valuation of the protection was carried out prior to the reporting reference date._x000D_
_x000D_
_x000D_
Defined as yyyy-mm-dd.</t>
  </si>
  <si>
    <t>maturity date of the protection</t>
  </si>
  <si>
    <t>dt_mtrty_prtctn</t>
  </si>
  <si>
    <t>The contractual maturity date of the protection, which is the earliest date at which the protection may terminate or be terminated, taking into account any agreements amending initial contracts._x000D_
_x000D_
Defined as yyyy-mm-dd.</t>
  </si>
  <si>
    <t>orgnl_prtctn_vl</t>
  </si>
  <si>
    <t>The protection’s fair value at the date when it was originally received as a credit protection._x000D_
_x000D_
Amount in euro. Foreign currency amounts should be converted into euro at the respective ECB euro foreign exchange reference rates (i.e. the mid-rate) on the reporting reference date.</t>
  </si>
  <si>
    <t>date of original protection value</t>
  </si>
  <si>
    <t>dt_orgnl_prtctn_vl</t>
  </si>
  <si>
    <t>The date of the protection’s original value, i.e. the date on which the latest appraisal or valuation of the protection was carried out prior to its initial receipt as a credit protection._x000D_
_x000D_
Defined as yyyy-mm-dd.</t>
  </si>
  <si>
    <t>immovable property indicator*</t>
  </si>
  <si>
    <t>immovable_property_indicator</t>
  </si>
  <si>
    <t>Immovable property indicator distinguishes between protection that is immovable and therefor has its own fixed location and other protection.</t>
  </si>
  <si>
    <t>protection_provider</t>
  </si>
  <si>
    <t>instrument_protection_received_data</t>
  </si>
  <si>
    <t>reporting reference date is a date that indicates the date the attribute type delivery pertains to._x000D_
_x000D_
Defined as yyyy-mm-dd.</t>
  </si>
  <si>
    <t>prtctn_allctd_vl</t>
  </si>
  <si>
    <t>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680/2014._x000D_
_x000D_
Amount in euro. Foreign currency amounts should be converted into euro at the respective ECB euro foreign exchange reference rates (i.e. the mid-rate) on the reporting reference date.</t>
  </si>
  <si>
    <t>third party priority claims against the protection</t>
  </si>
  <si>
    <t>thrd_prty_prrty_clms</t>
  </si>
  <si>
    <t>The maximum amount of any existing higher ranked liens with respect to third parties other than the observed agent against the protection._x000D_
_x000D_
Amount in euro. Foreign currency amounts should be converted into euro at the respective ECB euro foreign exchange reference rates (i.e. the mid-rate) on the reporting reference date.</t>
  </si>
  <si>
    <t>debtor_instrument_data</t>
  </si>
  <si>
    <t>joint_liability</t>
  </si>
  <si>
    <t>jnt_lblty_amnt</t>
  </si>
  <si>
    <t>Outstanding nominal amount for which each debtor is liable in relation to a single instrument where there are two or more debtors._x000D_
_x000D_
Amount in euro. Foreign currency amounts should be converted into euro at the respective ECB euro foreign exchange reference rates (i.e. the mid-rate) on the reporting reference date.</t>
  </si>
  <si>
    <t>accounting_data</t>
  </si>
  <si>
    <t>rcgntn_stts</t>
  </si>
  <si>
    <t>prfrmng_stts</t>
  </si>
  <si>
    <t>The instrument is to be classified on the reporting reference date under one of the following categories:</t>
  </si>
  <si>
    <t>date of the performing status of the instrument</t>
  </si>
  <si>
    <t>dt_prfrmng_stts</t>
  </si>
  <si>
    <t>The date on which the performing status as reported in 'performing status of the instrument' is considered to have been established or changed._x000D_
_x000D_
Defined as yyyy-mm-dd.</t>
  </si>
  <si>
    <t>frbrnc_stts</t>
  </si>
  <si>
    <t>date of the forbearance and renegotiation status</t>
  </si>
  <si>
    <t>dt_frbrnc_stts</t>
  </si>
  <si>
    <t>The date on which a forbearance or renegotiation status as reported under 'status of forbearance and renegotiation' is considered to have occurred._x000D_
_x000D_
Defined as yyyy-mm-dd.</t>
  </si>
  <si>
    <t>cumulative recoveries since default</t>
  </si>
  <si>
    <t>cmltv_rcvrs_snc_dflt</t>
  </si>
  <si>
    <t>The total amount recovered since the date of default._x000D_
_x000D_
Amount in euro. Foreign currency amounts should be converted into euro at the respective ECB euro foreign exchange reference rates (i.e. the mid-rate) on the reporting reference date.</t>
  </si>
  <si>
    <t>fully_derecognised_instrument_being_serviced_indicator</t>
  </si>
  <si>
    <t>Fully derecognised instrument being serviced indicator distinguishes accounting data for instruments into those instruments that are fully derecognised and being serviced by the reporting agent and those that are not fully derecognised and being serviced.</t>
  </si>
  <si>
    <t>part_of_legal_entity</t>
  </si>
  <si>
    <t>foreign_branch_in_reporting_member_state_indicator</t>
  </si>
  <si>
    <t>deteriorated_credit_risk_instrument</t>
  </si>
  <si>
    <t>fv_chng_cr_bfr_prchs</t>
  </si>
  <si>
    <t>The difference between the outstanding nominal amount and the purchase price of the instrument at the purchase date. _x000D_
_x000D_
This amount should be reported for instruments purchased for an amount lower than the outstanding amount due to credit risk deterioration._x000D_
_x000D_
Amount in euro. Foreign currency amounts should be converted into euro at the respective euro foreign exchange reference rates (i.e. the mid-rate) on the reporting reference date.</t>
  </si>
  <si>
    <t>immovable_property</t>
  </si>
  <si>
    <t>real estate collateral location country</t>
  </si>
  <si>
    <t>real_estate_collateral_location_country</t>
  </si>
  <si>
    <t>real estate collateral location postal code</t>
  </si>
  <si>
    <t>real_estate_collateral_location_postal_code</t>
  </si>
  <si>
    <t>Real estate collateral location postal code is a code identifying the postal code area in which the immovable property is situated.</t>
  </si>
  <si>
    <t>immovable_property_location_indicator</t>
  </si>
  <si>
    <t>Immovable property location indicator distinguishes between those immovable properties that are located in a reporting member state and those that are located outside of a reporting member state.</t>
  </si>
  <si>
    <t>collateral_located_in_a_reporting_member_state</t>
  </si>
  <si>
    <t>real estate collateral location region</t>
  </si>
  <si>
    <t>real_estate_collateral_location_region</t>
  </si>
  <si>
    <t>ISO3166 / NUTS Disjoint</t>
  </si>
  <si>
    <t>Real estate collateral location region is a number that uniquely identifies the NUTS-3 region where the collateral located in a reporting member state is located.</t>
  </si>
  <si>
    <t>instrument_subject_to_securitisation</t>
  </si>
  <si>
    <t>typ_scrtstn</t>
  </si>
  <si>
    <t>Identification of the securitisation type, in accordance with Article 242(10) and (11) of Regulation (EU) No 575/2013._x000D_
_x000D_
Article 242 (EU) No 575/2013:_x000D_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institution;_x000D_
_x000D_
(11) synthetic securitisation‧ means a securitisation where the transfer of risk is achieved by the use of credit derivatives or guarantees, and the exposures being securitised remain exposures of the originator institution.</t>
  </si>
  <si>
    <t>interest_only_instrument</t>
  </si>
  <si>
    <t>end date of interest-only period</t>
  </si>
  <si>
    <t>dt_end_intrst_only</t>
  </si>
  <si>
    <t>The date on which the interest-only period ends._x000D_
_x000D_
Defined as yyyy-mm-dd.</t>
  </si>
  <si>
    <t>financial_data</t>
  </si>
  <si>
    <t>annlsd_agrd_rt</t>
  </si>
  <si>
    <t>real number (positive or negative) with exclusions</t>
  </si>
  <si>
    <t>Decimal (12,0)</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</si>
  <si>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51)._x000D_
_x000D_
Interest rate defined as a percentage.</t>
  </si>
  <si>
    <t>dt_nxt_intrst_rt_rst</t>
  </si>
  <si>
    <t>The date that the next interest rate reset, as defined in Part 3 of Annex I to Regulation (EU) No 1071/2013 (ECB/2013/33), takes place. If the instrument is not subject to a future interest rate reset, its legal final maturity date will be reported._x000D_
_x000D_
Defined as yyyy-mm-dd.</t>
  </si>
  <si>
    <t>dflt_stts</t>
  </si>
  <si>
    <t xml:space="preserve">Identification of the default status of the instrument._x000D_
 Categories describing the situations in which an instrument can be described as being at default in accordance with 178 of Regulation (EU) No 575/2013. _x000D_
_x000D_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used._x000D_
</t>
  </si>
  <si>
    <t>date of the default status of the instrument</t>
  </si>
  <si>
    <t>dt_dflt_stts</t>
  </si>
  <si>
    <t>The date on which the default status, as reported in the data attribute 'default status of the instrument', is considered to have occurred._x000D_
_x000D_
Defined as yyyy-mm-dd.</t>
  </si>
  <si>
    <t>otstndng_nmnl_amnt</t>
  </si>
  <si>
    <t>accrued interest</t>
  </si>
  <si>
    <t>accrd_intrst</t>
  </si>
  <si>
    <t>euro amount (positive and negative) with exclusions</t>
  </si>
  <si>
    <t>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basis)._x000D_
 _x000D_
Amount in euro. Foreign currency amounts should be converted into euro at the respective ECB euro foreign exchange reference rates (i.e. the mid-rate) on the reporting reference date.</t>
  </si>
  <si>
    <t>securitized instrument indicator</t>
  </si>
  <si>
    <t>securitized_instrument_indicator</t>
  </si>
  <si>
    <t>Securitized instrument indicator distinguishes instruments into those instruments that are part of a securitization and those that aren't.</t>
  </si>
  <si>
    <t>past_due_instrument_indicator</t>
  </si>
  <si>
    <t>Past due instrument indicator indicates whether or not an instrument is past due. _x000D_
_x000D_
According to Regulation (EU) No 680/2014 assets qualify as past due when counterparties have failed to make a payment when contractually due. Note that past due occurs as soon as the instrument is already one day past due.</t>
  </si>
  <si>
    <t>protection_provider_default_data</t>
  </si>
  <si>
    <t>crdt_qlty_dflt_stts_ancrdt_cllctn_code</t>
  </si>
  <si>
    <t>The date on which the default status, as reported in the data attribute 'Default status of the counterparty', is considered to have arisen._x000D_
_x000D_
Defined as yyyy-mm-dd.</t>
  </si>
  <si>
    <t>foreign_counterparty</t>
  </si>
  <si>
    <t>large sized string with unknown</t>
  </si>
  <si>
    <t>Variable multibyte (1024)</t>
  </si>
  <si>
    <t xml:space="preserve">Full legal name of the counterparty._x000D_
_x000D_
A finite sequence of characters._x000D_
_x000D_
Example: The full legal name of Rabobank is "Coöperatieve Rabobank U.A"._x000D_
_x000D_
</t>
  </si>
  <si>
    <t>address street</t>
  </si>
  <si>
    <t>address_street</t>
  </si>
  <si>
    <t>address city / town / village</t>
  </si>
  <si>
    <t>address_city_town_village</t>
  </si>
  <si>
    <t>address postal code</t>
  </si>
  <si>
    <t>address_postal_code</t>
  </si>
  <si>
    <t>address country</t>
  </si>
  <si>
    <t>address_country</t>
  </si>
  <si>
    <t>institutional_sector</t>
  </si>
  <si>
    <t>nace_code</t>
  </si>
  <si>
    <t>nace code</t>
  </si>
  <si>
    <t>Variable characters (5)</t>
  </si>
  <si>
    <t>syndicated_contract_member</t>
  </si>
  <si>
    <t>syndicated_contract_identifier</t>
  </si>
  <si>
    <t>identifier domain with unknown</t>
  </si>
  <si>
    <t>Syndicated contract identifier is a number that uniquely identifies the syndicated leader contract in the administration of the lead arranger.</t>
  </si>
  <si>
    <t>foreign_legal_entity</t>
  </si>
  <si>
    <t>status_of_legal_proceedings</t>
  </si>
  <si>
    <t>date_of_initiation_of_legal_proceedings</t>
  </si>
  <si>
    <t xml:space="preserve">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taken'._x000D_
_x000D_
Defined as yyyy-mm-dd._x000D_
</t>
  </si>
  <si>
    <t>es_code</t>
  </si>
  <si>
    <t>legal_form</t>
  </si>
  <si>
    <t>Legal form is a code that uniquely identifies the legal form type.</t>
  </si>
  <si>
    <t>foreign_legal_entity_in_reporting_member_state_indicator</t>
  </si>
  <si>
    <t>Variable characters (75)</t>
  </si>
  <si>
    <t>debtor_default_data</t>
  </si>
  <si>
    <t>entity_type_delivery</t>
  </si>
  <si>
    <t>logical data model_code</t>
  </si>
  <si>
    <t>logical_data_model_code</t>
  </si>
  <si>
    <t>entity_type_code</t>
  </si>
  <si>
    <t>Entity type code is a code that uniquely identifies the entity type within the logical data model.</t>
  </si>
  <si>
    <t>checksum</t>
  </si>
  <si>
    <t>Checksum is a number that describes the delivery control type result for this entity type delivery.</t>
  </si>
  <si>
    <t>rowcount</t>
  </si>
  <si>
    <t>&lt;n/a&gt;</t>
  </si>
  <si>
    <t>Integer</t>
  </si>
  <si>
    <t>Rowcount is an amount, expressed in numbers of the entity type, that determines how many occurrences of the entity delivery are transmitted with the entity type delivery._x000D_
_x000D_
This is the count of the logical entities within the logical entity type. It is not the count of the rows in a corresponding .csv-file.</t>
  </si>
  <si>
    <t>reporting_agent_delivery</t>
  </si>
  <si>
    <t>reported as counterparty identifier</t>
  </si>
  <si>
    <t>reported_as_counterparty_identifier</t>
  </si>
  <si>
    <t>acct_code2</t>
  </si>
  <si>
    <t>recognised_instrument</t>
  </si>
  <si>
    <t>accntng_clssfctn_ancrdt_cllctn_code</t>
  </si>
  <si>
    <t xml:space="preserve">Accounting portfolio where the instrument is recorded in accordance with the accounting standard – IFRS or nGAAP –under Regulation (EU) 2015/534 applied by the observed agent's legal entity._x000D_
</t>
  </si>
  <si>
    <t>accmltd_wrtffs</t>
  </si>
  <si>
    <t>euro amount (positive and negative) with unknown</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</si>
  <si>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assets._x000D_
_x000D_
Amount in euro. Foreign currency amounts should be converted into euro at the respective ECB euro foreign exchange reference rates (i.e. the mid-rate) on the reporting reference date._x000D_
</t>
  </si>
  <si>
    <t>imprmnt_assssmnt_mthd_ancrdt_cllctn_code</t>
  </si>
  <si>
    <t>The method by which the impairment is assessed, if the instrument is subject to impairment in accordance with applied accounting standards. Collective and individual methods are distinguished.</t>
  </si>
  <si>
    <t>src_encmbrnc_ancrdt_cllctn_code</t>
  </si>
  <si>
    <t>provisions associated with off-balance sheet exposures</t>
  </si>
  <si>
    <t>prvsns_off_blnc_sht</t>
  </si>
  <si>
    <t>the amount of provisions for off-balance sheet amounts.</t>
  </si>
  <si>
    <t>accumulated changes in fair value due to credit risk</t>
  </si>
  <si>
    <t>accmltd_chngs_fv_cr</t>
  </si>
  <si>
    <t>Accumulated changes in fair value due to credit risk in accordance with Part 2.46 of Annex V to Implementing Regulation (EU) No 680/2014._x000D_
_x000D_
Amount in euro. Foreign currency amounts should be converted into euro at the respective ECB euro foreign exchange reference rates (i.e. the mid-rate) on the reporting reference date.</t>
  </si>
  <si>
    <t>prdntl_prtfl_ancrdt_cllctn_code</t>
  </si>
  <si>
    <t>crryng_amnt</t>
  </si>
  <si>
    <t xml:space="preserve">The carrying amount in accordance with Annex V to Implementing Regulation (EU) No 680/2014._x000D_
_x000D_
Annex V (Part 1)(24):_x000D_
5.   FINANCIAL INSTRUMENTS_x000D_
5.1.   Financial assets _x000D_
24. The carrying amount shall mean the amount to be reported in the asset side of the balance sheet. The carrying amount of financial assets shall include accrued interest._x000D_
_x000D_
Annex V (Part 2)(34)_x000D_
The sum of fair value of unimpaired assets and fair value of impaired assets shall be the carrying amount of these assets._x000D_
_x000D_
Amount in euro. Foreign currency amounts should be converted into euro at the respective ECB euro foreign exchange reference rates (i.e. the mid-rate) on the reporting reference date._x000D_
_x000D_
This attribute is mandatory and cannot hold the value "Non-applicable". </t>
  </si>
  <si>
    <t>foreign_branch_debtor</t>
  </si>
  <si>
    <t>head_office_undertaking_identifier</t>
  </si>
  <si>
    <t>foreign_branch_protection_provider</t>
  </si>
  <si>
    <t>protection_provider_protection_received</t>
  </si>
  <si>
    <t>primary_protection_provider_indicator</t>
  </si>
  <si>
    <t xml:space="preserve">Primary protection provider indicator indicates which protection provider is considered to be the most important protection provider for this specific protection received._x000D_
_x000D_
The primary protection provider is a protection provider that for the specific combination of protection provider-protection received will be reported to AnaCredit as the protection provider. There must always be exactly one primary protection provider._x000D_
_x000D_
The non-primary protection provider is a protection provider that for this combination fo protection provider-protection received will not be reported to AnaCredit as the protection provider._x000D_
</t>
  </si>
  <si>
    <t>overdraft_instrument</t>
  </si>
  <si>
    <t>current_account_type</t>
  </si>
  <si>
    <t>credit_card_debt_instrument</t>
  </si>
  <si>
    <t>off_blnc_sht_amnt</t>
  </si>
  <si>
    <t>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drawn._x000D_
_x000D_
Any committed undrawn amount of an instrument must be registered in the data attribute ‘off-balance sheet amount’.</t>
  </si>
  <si>
    <t>revolving_credit_other_than_overdrafts_and_credit_card_debt_instrument</t>
  </si>
  <si>
    <t>credit_lines_other_than_revolving_credit_instrument</t>
  </si>
  <si>
    <t>other_loans_instrument</t>
  </si>
  <si>
    <t>current_account_instrument_with_credit_limit</t>
  </si>
  <si>
    <t>foreign_legal_entity_in_reporting_member_state</t>
  </si>
  <si>
    <t>date_of_enterprise_size</t>
  </si>
  <si>
    <t>The date to which the value provided in the 'enterprise size' refers. This is the date of the latest data used to classify or review the classification of the enterprise._x000D_
_x000D_
Defined as yyyy-mm-dd.</t>
  </si>
  <si>
    <t>number_of_employees</t>
  </si>
  <si>
    <t>real number (non-negative) with exclusions</t>
  </si>
  <si>
    <t>Number of employees working for the debtor, in accordance with Article 5 of the Annex to Recommendation 2003/361/EC._x000D_
_x000D_
Non-negative number.</t>
  </si>
  <si>
    <t>balance sheet total</t>
  </si>
  <si>
    <t>balance_sheet_total</t>
  </si>
  <si>
    <t>Carrying value of the counterparty's total assets in accordance with Regulation (EU) 549/2013._x000D_
_x000D_
Amount in euro. Foreign currency amounts should be converted into euro at the respective ECB euro foreign exchange reference rates (i.e. the mid-rate) on the reporting reference date.</t>
  </si>
  <si>
    <t>annual turnover</t>
  </si>
  <si>
    <t>annual_turnover</t>
  </si>
  <si>
    <t>Annual sales volume net of all discounts and sales taxes of the counterparty in accordance with Recommendation 2003/361/EC. Equivalent to the concept of 'total annual sales' in Article 153(4) of Regulation (EU) No 575/2013._x000D_
_x000D_
Amount in euro. Foreign currency amounts should be converted into euro at the respective ECB euro foreign exchange reference rates (i.e. the mid-rate) on the reporting reference date.</t>
  </si>
  <si>
    <t>creditor_instrument_data</t>
  </si>
  <si>
    <t>servicer_instrument_data</t>
  </si>
  <si>
    <t>originator_securitized_instrument_data</t>
  </si>
  <si>
    <t>protection_provider_risk_data</t>
  </si>
  <si>
    <t>probability of default</t>
  </si>
  <si>
    <t>pd</t>
  </si>
  <si>
    <t>real number from 0 to 1 with 6 decimals with unknown</t>
  </si>
  <si>
    <t>Decimal (7,0)</t>
  </si>
  <si>
    <t xml:space="preserve">The counterparty’s probability of default over one year determined in accordance with Articles 160, 163, 179 and 180 of Regulation (EU) No 575/2013._x000D_
_x000D_
A number from 0 to 1. </t>
  </si>
  <si>
    <t>debtor_risk_data</t>
  </si>
  <si>
    <t>observed_agent_delivery</t>
  </si>
  <si>
    <t>instrument_past_due</t>
  </si>
  <si>
    <t>arrrs</t>
  </si>
  <si>
    <t>Aggregate amount of principal, interest and any fee payment outstanding at the reporting date, which is contractually due and has not been paid (past due). _x000D_
This amount is always to be reported. 0 is to be reported if the instrument was not past due on the reporting date._x000D_
_x000D_
Amount in euro. Foreign currency amounts should be converted into euro at the respective ECB euro foreign exchange reference rates (i.e. the mid-rate) on the reporting reference date.</t>
  </si>
  <si>
    <t>date of past due for the instrument</t>
  </si>
  <si>
    <t>dt_pst_d</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</si>
  <si>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date._x000D_
_x000D_
Defined as yyyy-mm-dd.</t>
  </si>
  <si>
    <t>impaired_instrument</t>
  </si>
  <si>
    <t>accumulated impairment amount</t>
  </si>
  <si>
    <t>accmltd_imprmnt</t>
  </si>
  <si>
    <t xml:space="preserve">The amount of loss allowances that are held against or are allocated to the instrument on the reporting reference date. This data attribute applies to instruments subject to impairment under the applied accounting standard. _x000D_
Under IFRS, the accumulated impairment relates to the following amounts:_x000D_
(i)  Loss allowance at an amount equal to 12-month expected  credit losses;_x000D_
(ii)  Loss allowance at an amount equal to lifetime expected credit losses. _x000D_
Under GAAP, the accumulated impairment relates to the following amounts:_x000D_
(i)  Loss allowance at an amount equal to general allowances;_x000D_
(ii)  Loss allowance at an amount equal to specific allowances._x000D_
_x000D_
Amount in euro. Foreign currency amounts should be converted into euro at the respective ECB euro foreign exchange reference rates (i.e. the mid-rate) on the reporting reference date._x000D_
</t>
  </si>
  <si>
    <t>crdt_qlty_imprmnt_stts_ancrdt_cllctn_code</t>
  </si>
  <si>
    <t>foreign_counterparty_with_other_national_identifier</t>
  </si>
  <si>
    <t>description of other identifier type</t>
  </si>
  <si>
    <t>description_of_other_identifier_type</t>
  </si>
  <si>
    <t>Description of other identifier type is the name of the national identifier, where the corresponding national identifier type equals "Other".</t>
  </si>
  <si>
    <t>drawn_instrument</t>
  </si>
  <si>
    <t>dt_sttlmnt</t>
  </si>
  <si>
    <t>The date on which the conditions specified in the contract are or can be executed for the first time, i.e. the date on which financial instruments are initially exchanged or created._x000D_
_x000D_
Defined as yyyy-mm-dd._x000D_
_x000D_
The settlement date of an instrument is the date on which the instrument was executed for the first time after the instrument’s inception date. In contrast to the inception date, which is specified in the contractual agreement, settlement date is instrument related based on the actual execution of the terms specified under contract.</t>
  </si>
  <si>
    <t>transferred amount</t>
  </si>
  <si>
    <t>trnsfrrd_amnt</t>
  </si>
  <si>
    <t>Transferred amount of the economic ownership of the financial asset.</t>
  </si>
  <si>
    <t>non_fixed_interest_instrument</t>
  </si>
  <si>
    <t>intrst_rt_sprd</t>
  </si>
  <si>
    <t>real number (positive or negative) with unknown</t>
  </si>
  <si>
    <t>Margin or spread (expressed as a percentage) to add to the reference rate that is used for the calculation of the interest rate in basis points._x000D_
_x000D_
Interest rate defined as a percentage.</t>
  </si>
  <si>
    <t>intrst_rt_cp</t>
  </si>
  <si>
    <t>Maximum value for the interest rate charged._x000D_
_x000D_
Interest rate defined as a percentage</t>
  </si>
  <si>
    <t>intrst_rt_flr</t>
  </si>
  <si>
    <t xml:space="preserve">Minimum value for the interest rate charged._x000D_
_x000D_
Interest rate defined as a percentage._x000D_
</t>
  </si>
  <si>
    <t>reference rate_reference rate value</t>
  </si>
  <si>
    <t>rfrnc_rt_ancrdt_cllctn_rfrnc_rt_value</t>
  </si>
  <si>
    <t>The following reference rate values must be used:_x000D_
EURIBOR, USD LIBOR, GBP LIBOR, EUR LIBOR, JPY LIBOR, CHF LIBOR, MIBOR, SOFR, €STR, other single reference rates, other multiple reference rates.</t>
  </si>
  <si>
    <t>reference rate_maturity value</t>
  </si>
  <si>
    <t>rfrnc_rt_ancrdt_cllctn_maturity_value</t>
  </si>
  <si>
    <t xml:space="preserve">The following maturity values must be used:_x000D_
Overnight, one week, two weeks, three weeks, one month, two months, three months, four months, five months, six months, seven months, eight months, nine months, ten months, eleven months, twelve months._x000D_
</t>
  </si>
  <si>
    <t>bal_shet_rcgntn_entrl_recnsd</t>
  </si>
  <si>
    <t>bal_shet_rcgntn_recnsd_to_th_extnt_of_th_instns_cntng_ivl</t>
  </si>
  <si>
    <t>bal_shet_rcgntn_entrl_drcgns</t>
  </si>
  <si>
    <t>bal_shet_rcgntn_n_bal_shet_rcgntn_apl</t>
  </si>
  <si>
    <t>bal_shet_rcgntn_bal_shet_rcgtn_unk</t>
  </si>
  <si>
    <t>cntpr_rl_crdr</t>
  </si>
  <si>
    <t>cntpr_rl_srvcr</t>
  </si>
  <si>
    <t>cntpr_rl_dbtr</t>
  </si>
  <si>
    <t>cntpr_rl_origr</t>
  </si>
  <si>
    <t>ISO country name</t>
  </si>
  <si>
    <t>reporting member state type</t>
  </si>
  <si>
    <t>AF</t>
  </si>
  <si>
    <t>Afghanistan</t>
  </si>
  <si>
    <t>AL</t>
  </si>
  <si>
    <t>Albania</t>
  </si>
  <si>
    <t>AX</t>
  </si>
  <si>
    <t>Åland Islands</t>
  </si>
  <si>
    <t>DZ</t>
  </si>
  <si>
    <t>Algeria</t>
  </si>
  <si>
    <t>UM</t>
  </si>
  <si>
    <t>United States Minor Outlying Islands</t>
  </si>
  <si>
    <t>VI</t>
  </si>
  <si>
    <t>Virgin Islands of the US</t>
  </si>
  <si>
    <t>AS</t>
  </si>
  <si>
    <t>American Samoa (East)</t>
  </si>
  <si>
    <t>AD</t>
  </si>
  <si>
    <t>Andorra</t>
  </si>
  <si>
    <t>AO</t>
  </si>
  <si>
    <t>Angola</t>
  </si>
  <si>
    <t>AI</t>
  </si>
  <si>
    <t>Anguilla</t>
  </si>
  <si>
    <t>AQ</t>
  </si>
  <si>
    <t xml:space="preserve">Antarctica  </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</si>
  <si>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</si>
  <si>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</si>
  <si>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</si>
  <si>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</si>
  <si>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</si>
  <si>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</si>
  <si>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</si>
  <si>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</si>
  <si>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</si>
  <si>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</si>
  <si>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</si>
  <si>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</si>
  <si>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</si>
  <si>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</si>
  <si>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</si>
  <si>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</si>
  <si>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</si>
  <si>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</si>
  <si>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</si>
  <si>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</si>
  <si>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PW</t>
  </si>
  <si>
    <t>Palau</t>
  </si>
  <si>
    <t>BE</t>
  </si>
  <si>
    <t>Belgium</t>
  </si>
  <si>
    <t>BZ</t>
  </si>
  <si>
    <t>Belize</t>
  </si>
  <si>
    <t>BJ</t>
  </si>
  <si>
    <t>Benin</t>
  </si>
  <si>
    <t>BM</t>
  </si>
  <si>
    <t>Bermuda</t>
  </si>
  <si>
    <t>BQ</t>
  </si>
  <si>
    <t>BES-islands</t>
  </si>
  <si>
    <t>BT</t>
  </si>
  <si>
    <t>Bhutan</t>
  </si>
  <si>
    <t>BO</t>
  </si>
  <si>
    <t>Bolivia</t>
  </si>
  <si>
    <t>BA</t>
  </si>
  <si>
    <t>Bosnia Herzegovina</t>
  </si>
  <si>
    <t>BW</t>
  </si>
  <si>
    <t>Botswana</t>
  </si>
  <si>
    <t>BV</t>
  </si>
  <si>
    <t>Bouvet Island (Bouvetoya)</t>
  </si>
  <si>
    <t>BR</t>
  </si>
  <si>
    <t>Brazil</t>
  </si>
  <si>
    <t>IO</t>
  </si>
  <si>
    <t>British Indian Ocean territory</t>
  </si>
  <si>
    <t>VG</t>
  </si>
  <si>
    <t>Virgin Islands (British)</t>
  </si>
  <si>
    <t>BN</t>
  </si>
  <si>
    <t xml:space="preserve">Brunei </t>
  </si>
  <si>
    <t>BG</t>
  </si>
  <si>
    <t>Bulgaria</t>
  </si>
  <si>
    <t>BF</t>
  </si>
  <si>
    <t>Burkina Faso (formerly Upper Volta)</t>
  </si>
  <si>
    <t>BI</t>
  </si>
  <si>
    <t>Burundi</t>
  </si>
  <si>
    <t>KH</t>
  </si>
  <si>
    <t>Cambodia</t>
  </si>
  <si>
    <t>CA</t>
  </si>
  <si>
    <t>Canada</t>
  </si>
  <si>
    <t>KY</t>
  </si>
  <si>
    <t>Cayman Islands</t>
  </si>
  <si>
    <t>CF</t>
  </si>
  <si>
    <t>Central African Republic</t>
  </si>
  <si>
    <t>CL</t>
  </si>
  <si>
    <t>Chile</t>
  </si>
  <si>
    <t>CN</t>
  </si>
  <si>
    <t>China</t>
  </si>
  <si>
    <t>CX</t>
  </si>
  <si>
    <t>Christmas Island (Australian)</t>
  </si>
  <si>
    <t>CC</t>
  </si>
  <si>
    <t>Cocos (Keeling) Islands</t>
  </si>
  <si>
    <t>CO</t>
  </si>
  <si>
    <t>Colombia</t>
  </si>
  <si>
    <t>KM</t>
  </si>
  <si>
    <t>Comoros</t>
  </si>
  <si>
    <t>CG</t>
  </si>
  <si>
    <t>Congo-Brazzaville</t>
  </si>
  <si>
    <t>CD</t>
  </si>
  <si>
    <t>Congo, The Democratic Republic of</t>
  </si>
  <si>
    <t>CK</t>
  </si>
  <si>
    <t>Cook Islands</t>
  </si>
  <si>
    <t>CR</t>
  </si>
  <si>
    <t>Costa Rica</t>
  </si>
  <si>
    <t>CU</t>
  </si>
  <si>
    <t>Cuba</t>
  </si>
  <si>
    <t>CW</t>
  </si>
  <si>
    <t>Curaçao</t>
  </si>
  <si>
    <t>CY</t>
  </si>
  <si>
    <t>Cyprus</t>
  </si>
  <si>
    <t>DK</t>
  </si>
  <si>
    <t>Denmark</t>
  </si>
  <si>
    <t>DJ</t>
  </si>
  <si>
    <t>Djibouti</t>
  </si>
  <si>
    <t>DM</t>
  </si>
  <si>
    <t>Dominica</t>
  </si>
  <si>
    <t>DO</t>
  </si>
  <si>
    <t>Dominican Republic</t>
  </si>
  <si>
    <t>DE</t>
  </si>
  <si>
    <t>Germany</t>
  </si>
  <si>
    <t>EC</t>
  </si>
  <si>
    <t>Ecuador</t>
  </si>
  <si>
    <t>EG</t>
  </si>
  <si>
    <t>Egypt</t>
  </si>
  <si>
    <t>SV</t>
  </si>
  <si>
    <t>El Salvador</t>
  </si>
  <si>
    <t>GQ</t>
  </si>
  <si>
    <t>Equatorial Guinea</t>
  </si>
  <si>
    <t>ER</t>
  </si>
  <si>
    <t>Eritrea</t>
  </si>
  <si>
    <t>EE</t>
  </si>
  <si>
    <t>Estonia</t>
  </si>
  <si>
    <t>ET</t>
  </si>
  <si>
    <t>Ethiopia</t>
  </si>
  <si>
    <t>XS</t>
  </si>
  <si>
    <t>European Stability Mechanism (ESM)</t>
  </si>
  <si>
    <t>XF</t>
  </si>
  <si>
    <t>European Investment Bank</t>
  </si>
  <si>
    <t>XR</t>
  </si>
  <si>
    <t>Single Resolution Board</t>
  </si>
  <si>
    <t>FO</t>
  </si>
  <si>
    <t>Faroe Islands</t>
  </si>
  <si>
    <t>FK</t>
  </si>
  <si>
    <t>Falkland Islands (Malvinas)</t>
  </si>
  <si>
    <t>FJ</t>
  </si>
  <si>
    <t>Fiji</t>
  </si>
  <si>
    <t>PH</t>
  </si>
  <si>
    <t>Philippines</t>
  </si>
  <si>
    <t>FI</t>
  </si>
  <si>
    <t>Finland</t>
  </si>
  <si>
    <t>FR</t>
  </si>
  <si>
    <t>France</t>
  </si>
  <si>
    <t>TF</t>
  </si>
  <si>
    <t>French Southern Territories</t>
  </si>
  <si>
    <t>GF</t>
  </si>
  <si>
    <t>French Guiana</t>
  </si>
  <si>
    <t>PF</t>
  </si>
  <si>
    <t>French Polynesia</t>
  </si>
  <si>
    <t>GA</t>
  </si>
  <si>
    <t>Gabon</t>
  </si>
  <si>
    <t>GM</t>
  </si>
  <si>
    <t>Gambia</t>
  </si>
  <si>
    <t>GE</t>
  </si>
  <si>
    <t>Georgia</t>
  </si>
  <si>
    <t>GH</t>
  </si>
  <si>
    <t>Ghana</t>
  </si>
  <si>
    <t>GI</t>
  </si>
  <si>
    <t>Gibraltar</t>
  </si>
  <si>
    <t>GD</t>
  </si>
  <si>
    <t>Grenada</t>
  </si>
  <si>
    <t>GR</t>
  </si>
  <si>
    <t>Greece</t>
  </si>
  <si>
    <t>GL</t>
  </si>
  <si>
    <t>Greenland</t>
  </si>
  <si>
    <t>GP</t>
  </si>
  <si>
    <t>Guadeloupe</t>
  </si>
  <si>
    <t>GU</t>
  </si>
  <si>
    <t>Guam</t>
  </si>
  <si>
    <t>GT</t>
  </si>
  <si>
    <t>Guatemala</t>
  </si>
  <si>
    <t>GG</t>
  </si>
  <si>
    <t>Guernsey, CI</t>
  </si>
  <si>
    <t>GN</t>
  </si>
  <si>
    <t>Guinea</t>
  </si>
  <si>
    <t>GW</t>
  </si>
  <si>
    <t>Guinea-Bissau</t>
  </si>
  <si>
    <t>GY</t>
  </si>
  <si>
    <t>Guyana</t>
  </si>
  <si>
    <t>HT</t>
  </si>
  <si>
    <t>Haiti</t>
  </si>
  <si>
    <t>HM</t>
  </si>
  <si>
    <t>Heard Island and McDonald Islands</t>
  </si>
  <si>
    <t>HN</t>
  </si>
  <si>
    <t>Honduras</t>
  </si>
  <si>
    <t>HU</t>
  </si>
  <si>
    <t>Hungary</t>
  </si>
  <si>
    <t>HK</t>
  </si>
  <si>
    <t>Hong Kong</t>
  </si>
  <si>
    <t>IE</t>
  </si>
  <si>
    <t>Ireland</t>
  </si>
  <si>
    <t>IS</t>
  </si>
  <si>
    <t>Iceland</t>
  </si>
  <si>
    <t>IN</t>
  </si>
  <si>
    <t>India</t>
  </si>
  <si>
    <t>ID</t>
  </si>
  <si>
    <t>Indonesia</t>
  </si>
  <si>
    <t>IQ</t>
  </si>
  <si>
    <t>Iraq</t>
  </si>
  <si>
    <t>IR</t>
  </si>
  <si>
    <t>Iran</t>
  </si>
  <si>
    <t>IL</t>
  </si>
  <si>
    <t>Israel</t>
  </si>
  <si>
    <t>IT</t>
  </si>
  <si>
    <t>Italy</t>
  </si>
  <si>
    <t>CI</t>
  </si>
  <si>
    <t>Cote d'Ivoire</t>
  </si>
  <si>
    <t>JM</t>
  </si>
  <si>
    <t>Jamaica</t>
  </si>
  <si>
    <t>JP</t>
  </si>
  <si>
    <t>Japan</t>
  </si>
  <si>
    <t>YE</t>
  </si>
  <si>
    <t>Yemen (North)</t>
  </si>
  <si>
    <t>JE</t>
  </si>
  <si>
    <t>Jersey, CI</t>
  </si>
  <si>
    <t>JO</t>
  </si>
  <si>
    <t>Jordan</t>
  </si>
  <si>
    <t>CV</t>
  </si>
  <si>
    <t>Cape Verde</t>
  </si>
  <si>
    <t>CM</t>
  </si>
  <si>
    <t>Cameroon</t>
  </si>
  <si>
    <t>KZ</t>
  </si>
  <si>
    <t>Kazakhstan</t>
  </si>
  <si>
    <t>KE</t>
  </si>
  <si>
    <t>Kenya</t>
  </si>
  <si>
    <t>KG</t>
  </si>
  <si>
    <t>Kyrgyzstan</t>
  </si>
  <si>
    <t>KI</t>
  </si>
  <si>
    <t>Kiribati</t>
  </si>
  <si>
    <t>KW</t>
  </si>
  <si>
    <t>Kuwait</t>
  </si>
  <si>
    <t>XK</t>
  </si>
  <si>
    <t>Kosovo</t>
  </si>
  <si>
    <t>HR</t>
  </si>
  <si>
    <t>Croatia</t>
  </si>
  <si>
    <t>LA</t>
  </si>
  <si>
    <t>Laos</t>
  </si>
  <si>
    <t>LS</t>
  </si>
  <si>
    <t>Lesotho</t>
  </si>
  <si>
    <t>LV</t>
  </si>
  <si>
    <t>Latvia</t>
  </si>
  <si>
    <t>LB</t>
  </si>
  <si>
    <t>Lebanon</t>
  </si>
  <si>
    <t>LR</t>
  </si>
  <si>
    <t>Liberia</t>
  </si>
  <si>
    <t>LY</t>
  </si>
  <si>
    <t>Libya</t>
  </si>
  <si>
    <t>LI</t>
  </si>
  <si>
    <t>Liechtenstein</t>
  </si>
  <si>
    <t>LT</t>
  </si>
  <si>
    <t>Lithuania</t>
  </si>
  <si>
    <t>LU</t>
  </si>
  <si>
    <t>Luxembourg</t>
  </si>
  <si>
    <t>MO</t>
  </si>
  <si>
    <t>Macau</t>
  </si>
  <si>
    <t>MK</t>
  </si>
  <si>
    <t>Macedonia</t>
  </si>
  <si>
    <t>MG</t>
  </si>
  <si>
    <t>Madagascar</t>
  </si>
  <si>
    <t>MW</t>
  </si>
  <si>
    <t>Malawi</t>
  </si>
  <si>
    <t>MV</t>
  </si>
  <si>
    <t>Maldives</t>
  </si>
  <si>
    <t>MY</t>
  </si>
  <si>
    <t>Malaysia</t>
  </si>
  <si>
    <t>ML</t>
  </si>
  <si>
    <t>Mali</t>
  </si>
  <si>
    <t>MT</t>
  </si>
  <si>
    <t>Malta</t>
  </si>
  <si>
    <t>IM</t>
  </si>
  <si>
    <t>Man, Isle of</t>
  </si>
  <si>
    <t>MA</t>
  </si>
  <si>
    <t>Morocco</t>
  </si>
  <si>
    <t>MH</t>
  </si>
  <si>
    <t>Marshall Islands</t>
  </si>
  <si>
    <t>MQ</t>
  </si>
  <si>
    <t>Martinique</t>
  </si>
  <si>
    <t>MR</t>
  </si>
  <si>
    <t>Mauritania</t>
  </si>
  <si>
    <t>MU</t>
  </si>
  <si>
    <t>Mauritius</t>
  </si>
  <si>
    <t>YT</t>
  </si>
  <si>
    <t>Mayotte Includes Grande-terre and Pamandzi.</t>
  </si>
  <si>
    <t>MX</t>
  </si>
  <si>
    <t>Mexico</t>
  </si>
  <si>
    <t>FM</t>
  </si>
  <si>
    <t>Micronesia (Federated States of)</t>
  </si>
  <si>
    <t>MD</t>
  </si>
  <si>
    <t>Moldova</t>
  </si>
  <si>
    <t>MC</t>
  </si>
  <si>
    <t>Monaco</t>
  </si>
  <si>
    <t>MN</t>
  </si>
  <si>
    <t>Mongolia</t>
  </si>
  <si>
    <t>ME</t>
  </si>
  <si>
    <t>Montenegro</t>
  </si>
  <si>
    <t>MS</t>
  </si>
  <si>
    <t>Montserrat</t>
  </si>
  <si>
    <t>MZ</t>
  </si>
  <si>
    <t>Mozambique</t>
  </si>
  <si>
    <t>MM</t>
  </si>
  <si>
    <t>Myanmar (formerly Burma)</t>
  </si>
  <si>
    <t>NA</t>
  </si>
  <si>
    <t>Namibia</t>
  </si>
  <si>
    <t>NR</t>
  </si>
  <si>
    <t>Nauru</t>
  </si>
  <si>
    <t>NL</t>
  </si>
  <si>
    <t>Netherlands</t>
  </si>
  <si>
    <t>NP</t>
  </si>
  <si>
    <t>Nepal</t>
  </si>
  <si>
    <t>NI</t>
  </si>
  <si>
    <t>Nicaragua</t>
  </si>
  <si>
    <t>NC</t>
  </si>
  <si>
    <t>New Caledonia</t>
  </si>
  <si>
    <t>NZ</t>
  </si>
  <si>
    <t>New Zealand</t>
  </si>
  <si>
    <t>NE</t>
  </si>
  <si>
    <t>Niger</t>
  </si>
  <si>
    <t>NG</t>
  </si>
  <si>
    <t>Nigeria</t>
  </si>
  <si>
    <t>NU</t>
  </si>
  <si>
    <t>Niue</t>
  </si>
  <si>
    <t>MP</t>
  </si>
  <si>
    <t>Northern Mariana Islands</t>
  </si>
  <si>
    <t>KP</t>
  </si>
  <si>
    <t>Korea North</t>
  </si>
  <si>
    <t>NO</t>
  </si>
  <si>
    <t>Norway</t>
  </si>
  <si>
    <t>NF</t>
  </si>
  <si>
    <t>Norfolk Island</t>
  </si>
  <si>
    <t>UA</t>
  </si>
  <si>
    <t>Ukraine</t>
  </si>
  <si>
    <t>UZ</t>
  </si>
  <si>
    <t>Uzbekistan</t>
  </si>
  <si>
    <t>OM</t>
  </si>
  <si>
    <t>Oman</t>
  </si>
  <si>
    <t>AT</t>
  </si>
  <si>
    <t>Austria</t>
  </si>
  <si>
    <t>TL</t>
  </si>
  <si>
    <t>East Timor</t>
  </si>
  <si>
    <t>PK</t>
  </si>
  <si>
    <t>Pakistan</t>
  </si>
  <si>
    <t>PS</t>
  </si>
  <si>
    <t>Palestinian Territory (Gaza and Jericho)</t>
  </si>
  <si>
    <t>PA</t>
  </si>
  <si>
    <t>Panama</t>
  </si>
  <si>
    <t>PG</t>
  </si>
  <si>
    <t>Papua New Guinea</t>
  </si>
  <si>
    <t>PY</t>
  </si>
  <si>
    <t>Paraguay</t>
  </si>
  <si>
    <t>PE</t>
  </si>
  <si>
    <t>Peru</t>
  </si>
  <si>
    <t>PN</t>
  </si>
  <si>
    <t>Pitcairn</t>
  </si>
  <si>
    <t>PL</t>
  </si>
  <si>
    <t>Poland</t>
  </si>
  <si>
    <t>PT</t>
  </si>
  <si>
    <t>Portugal</t>
  </si>
  <si>
    <t>PR</t>
  </si>
  <si>
    <t>Puerto Rico</t>
  </si>
  <si>
    <t>QA</t>
  </si>
  <si>
    <t>Qatar</t>
  </si>
  <si>
    <t>RE</t>
  </si>
  <si>
    <t>Reunion</t>
  </si>
  <si>
    <t>RO</t>
  </si>
  <si>
    <t>Romania</t>
  </si>
  <si>
    <t>RU</t>
  </si>
  <si>
    <t>Russia</t>
  </si>
  <si>
    <t>RW</t>
  </si>
  <si>
    <t>Rwanda</t>
  </si>
  <si>
    <t>KN</t>
  </si>
  <si>
    <t>Saint Kitts and Nevis</t>
  </si>
  <si>
    <t>LC</t>
  </si>
  <si>
    <t>Saint Lucia</t>
  </si>
  <si>
    <t>MF</t>
  </si>
  <si>
    <t>Saint Martin</t>
  </si>
  <si>
    <t>VC</t>
  </si>
  <si>
    <t>Saint Vincent and the Grenadines</t>
  </si>
  <si>
    <t>PM</t>
  </si>
  <si>
    <t>Saint Pierre and Miquelon</t>
  </si>
  <si>
    <t>SB</t>
  </si>
  <si>
    <t>Solomon Islands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</si>
  <si>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</si>
  <si>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</si>
  <si>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</si>
  <si>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</si>
  <si>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</si>
  <si>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</si>
  <si>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</si>
  <si>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</si>
  <si>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</si>
  <si>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</si>
  <si>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</si>
  <si>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</si>
  <si>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</si>
  <si>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</si>
  <si>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</si>
  <si>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</si>
  <si>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</si>
  <si>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</si>
  <si>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BL</t>
  </si>
  <si>
    <t>Saint-Barthélemy</t>
  </si>
  <si>
    <t>SX</t>
  </si>
  <si>
    <t>Sint Maarten</t>
  </si>
  <si>
    <t>SH</t>
  </si>
  <si>
    <t>Saint Helena</t>
  </si>
  <si>
    <t>SI</t>
  </si>
  <si>
    <t>Slovenia</t>
  </si>
  <si>
    <t>SK</t>
  </si>
  <si>
    <t>Slovakia</t>
  </si>
  <si>
    <t>SO</t>
  </si>
  <si>
    <t>Somalia</t>
  </si>
  <si>
    <t>ES</t>
  </si>
  <si>
    <t>Spain</t>
  </si>
  <si>
    <t>SJ</t>
  </si>
  <si>
    <t>Svalbard and Jan Mayen Islands</t>
  </si>
  <si>
    <t>LK</t>
  </si>
  <si>
    <t>Sri Lanka</t>
  </si>
  <si>
    <t>SD</t>
  </si>
  <si>
    <t>Sudan</t>
  </si>
  <si>
    <t>SR</t>
  </si>
  <si>
    <t>Suriname</t>
  </si>
  <si>
    <t>SZ</t>
  </si>
  <si>
    <t>Swaziland</t>
  </si>
  <si>
    <t>SY</t>
  </si>
  <si>
    <t>Syria</t>
  </si>
  <si>
    <t>TJ</t>
  </si>
  <si>
    <t>Tajikistan</t>
  </si>
  <si>
    <t>TW</t>
  </si>
  <si>
    <t>Taiwan</t>
  </si>
  <si>
    <t>TZ</t>
  </si>
  <si>
    <t>Tanzania</t>
  </si>
  <si>
    <t>TH</t>
  </si>
  <si>
    <t>Thailand</t>
  </si>
  <si>
    <t>TG</t>
  </si>
  <si>
    <t>Togo</t>
  </si>
  <si>
    <t>TK</t>
  </si>
  <si>
    <t>Tokelau</t>
  </si>
  <si>
    <t>TO</t>
  </si>
  <si>
    <t>Tonga</t>
  </si>
  <si>
    <t>TT</t>
  </si>
  <si>
    <t>Trinidad and Tobago</t>
  </si>
  <si>
    <t>TD</t>
  </si>
  <si>
    <t>Chad</t>
  </si>
  <si>
    <t>CZ</t>
  </si>
  <si>
    <t>Czech Republic</t>
  </si>
  <si>
    <t>TN</t>
  </si>
  <si>
    <t>Tunisia</t>
  </si>
  <si>
    <t>TR</t>
  </si>
  <si>
    <t>Turkey</t>
  </si>
  <si>
    <t>TM</t>
  </si>
  <si>
    <t>Turkmenistan</t>
  </si>
  <si>
    <t>TC</t>
  </si>
  <si>
    <t>Turks and Caicos Islands</t>
  </si>
  <si>
    <t>TV</t>
  </si>
  <si>
    <t>Tuvalu (formerly Ellice Islands)</t>
  </si>
  <si>
    <t>UG</t>
  </si>
  <si>
    <t>Uganda</t>
  </si>
  <si>
    <t>UY</t>
  </si>
  <si>
    <t>Uruguay</t>
  </si>
  <si>
    <t>VU</t>
  </si>
  <si>
    <t>Vanuatu</t>
  </si>
  <si>
    <t>VA</t>
  </si>
  <si>
    <t>Holy See (Vatican City State)</t>
  </si>
  <si>
    <t>VE</t>
  </si>
  <si>
    <t>Venezuela</t>
  </si>
  <si>
    <t>GB</t>
  </si>
  <si>
    <t>United Kingdom</t>
  </si>
  <si>
    <t>AE</t>
  </si>
  <si>
    <t>United Arab Emirates</t>
  </si>
  <si>
    <t>US</t>
  </si>
  <si>
    <t>United States of America</t>
  </si>
  <si>
    <t>VN</t>
  </si>
  <si>
    <t>Vietnam</t>
  </si>
  <si>
    <t>WF</t>
  </si>
  <si>
    <t>Wallis and Futuna Islands</t>
  </si>
  <si>
    <t>EH</t>
  </si>
  <si>
    <t>Western Sahara</t>
  </si>
  <si>
    <t>BY</t>
  </si>
  <si>
    <t>Belarus</t>
  </si>
  <si>
    <t>ZM</t>
  </si>
  <si>
    <t>Zambia</t>
  </si>
  <si>
    <t>ZW</t>
  </si>
  <si>
    <t>Zimbabwe</t>
  </si>
  <si>
    <t>ZA</t>
  </si>
  <si>
    <t>South Africa</t>
  </si>
  <si>
    <t>GS</t>
  </si>
  <si>
    <t>South Georgia and South Sandwich Islands</t>
  </si>
  <si>
    <t>KR</t>
  </si>
  <si>
    <t>Korea South</t>
  </si>
  <si>
    <t>SE</t>
  </si>
  <si>
    <t>Sweden</t>
  </si>
  <si>
    <t>CH</t>
  </si>
  <si>
    <t>Switzerland</t>
  </si>
  <si>
    <t>SS</t>
  </si>
  <si>
    <t>South Sudan</t>
  </si>
  <si>
    <t>4Z</t>
  </si>
  <si>
    <t>International organisations in European Union excluding ECB</t>
  </si>
  <si>
    <t>7Z</t>
  </si>
  <si>
    <t>International organisations excluding institutions in the European Union</t>
  </si>
  <si>
    <t>XU</t>
  </si>
  <si>
    <t>iso_4217_currency_code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</si>
  <si>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</si>
  <si>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</si>
  <si>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</si>
  <si>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</si>
  <si>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</si>
  <si>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</si>
  <si>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</si>
  <si>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</si>
  <si>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</si>
  <si>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</si>
  <si>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</si>
  <si>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</si>
  <si>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</si>
  <si>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</si>
  <si>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</si>
  <si>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</si>
  <si>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</si>
  <si>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</si>
  <si>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</si>
  <si>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</si>
  <si>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</si>
  <si>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</si>
  <si>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</si>
  <si>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</si>
  <si>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</si>
  <si>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</si>
  <si>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</si>
  <si>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</si>
  <si>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</si>
  <si>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</si>
  <si>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</si>
  <si>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</si>
  <si>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</si>
  <si>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</si>
  <si>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</si>
  <si>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</si>
  <si>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</si>
  <si>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</si>
  <si>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</si>
  <si>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</si>
  <si>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</si>
  <si>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</si>
  <si>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</si>
  <si>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</si>
  <si>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</si>
  <si>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</si>
  <si>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</si>
  <si>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</si>
  <si>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</si>
  <si>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</si>
  <si>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</si>
  <si>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</si>
  <si>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</si>
  <si>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</si>
  <si>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</si>
  <si>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</si>
  <si>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</si>
  <si>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</si>
  <si>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</si>
  <si>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</si>
  <si>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</si>
  <si>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</si>
  <si>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</si>
  <si>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</si>
  <si>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</si>
  <si>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</si>
  <si>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</si>
  <si>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</si>
  <si>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</si>
  <si>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</si>
  <si>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</si>
  <si>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</si>
  <si>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</si>
  <si>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</si>
  <si>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</si>
  <si>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</si>
  <si>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</si>
  <si>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</si>
  <si>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</si>
  <si>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</si>
  <si>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</si>
  <si>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</si>
  <si>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</si>
  <si>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</si>
  <si>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</si>
  <si>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</si>
  <si>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</si>
  <si>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</si>
  <si>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</si>
  <si>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</si>
  <si>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</si>
  <si>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</si>
  <si>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</si>
  <si>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</si>
  <si>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</si>
  <si>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</si>
  <si>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</si>
  <si>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</si>
  <si>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</si>
  <si>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</si>
  <si>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</si>
  <si>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</si>
  <si>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</si>
  <si>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</si>
  <si>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</si>
  <si>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</si>
  <si>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</si>
  <si>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</si>
  <si>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</si>
  <si>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</si>
  <si>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</si>
  <si>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</si>
  <si>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</si>
  <si>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</si>
  <si>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</si>
  <si>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</si>
  <si>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</si>
  <si>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</si>
  <si>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</si>
  <si>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</si>
  <si>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</si>
  <si>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</si>
  <si>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</si>
  <si>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</si>
  <si>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</si>
  <si>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</si>
  <si>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</si>
  <si>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</si>
  <si>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</si>
  <si>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</si>
  <si>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</si>
  <si>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</si>
  <si>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</si>
  <si>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</si>
  <si>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</si>
  <si>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</si>
  <si>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</si>
  <si>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</si>
  <si>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</si>
  <si>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</si>
  <si>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</si>
  <si>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</si>
  <si>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</si>
  <si>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</si>
  <si>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</si>
  <si>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</si>
  <si>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</si>
  <si>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</si>
  <si>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</si>
  <si>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</si>
  <si>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</si>
  <si>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</si>
  <si>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</si>
  <si>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</si>
  <si>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</si>
  <si>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</si>
  <si>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</si>
  <si>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</si>
  <si>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</si>
  <si>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</si>
  <si>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</si>
  <si>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</si>
  <si>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</si>
  <si>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</si>
  <si>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</si>
  <si>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</si>
  <si>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</si>
  <si>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</si>
  <si>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</si>
  <si>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</si>
  <si>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</si>
  <si>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</si>
  <si>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</si>
  <si>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</si>
  <si>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</si>
  <si>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</si>
  <si>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</si>
  <si>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</si>
  <si>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</si>
  <si>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</si>
  <si>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</si>
  <si>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</si>
  <si>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</si>
  <si>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</si>
  <si>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</si>
  <si>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</si>
  <si>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</si>
  <si>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</si>
  <si>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</si>
  <si>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</si>
  <si>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</si>
  <si>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</si>
  <si>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</si>
  <si>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</si>
  <si>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</si>
  <si>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</si>
  <si>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</si>
  <si>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</si>
  <si>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</si>
  <si>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</si>
  <si>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</si>
  <si>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</si>
  <si>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</si>
  <si>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</si>
  <si>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</si>
  <si>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</si>
  <si>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</si>
  <si>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</si>
  <si>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</si>
  <si>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</si>
  <si>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</si>
  <si>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</si>
  <si>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</si>
  <si>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</si>
  <si>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</si>
  <si>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</si>
  <si>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</si>
  <si>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</si>
  <si>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</si>
  <si>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</si>
  <si>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</si>
  <si>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</si>
  <si>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</si>
  <si>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</si>
  <si>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</si>
  <si>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</si>
  <si>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</si>
  <si>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Piso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</si>
  <si>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</si>
  <si>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</si>
  <si>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</si>
  <si>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</si>
  <si>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</si>
  <si>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</si>
  <si>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</si>
  <si>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</si>
  <si>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</si>
  <si>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</si>
  <si>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</si>
  <si>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</si>
  <si>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</si>
  <si>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</si>
  <si>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</si>
  <si>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</si>
  <si>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</si>
  <si>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</si>
  <si>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</si>
  <si>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</si>
  <si>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</si>
  <si>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</si>
  <si>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</si>
  <si>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</si>
  <si>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</si>
  <si>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</si>
  <si>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</si>
  <si>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</si>
  <si>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</si>
  <si>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</si>
  <si>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</si>
  <si>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</si>
  <si>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</si>
  <si>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</si>
  <si>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</si>
  <si>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</si>
  <si>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</si>
  <si>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</si>
  <si>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</si>
  <si>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</si>
  <si>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</si>
  <si>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</si>
  <si>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</si>
  <si>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</si>
  <si>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</si>
  <si>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</si>
  <si>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</si>
  <si>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</si>
  <si>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</si>
  <si>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</si>
  <si>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</si>
  <si>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</si>
  <si>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</si>
  <si>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</si>
  <si>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</si>
  <si>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</si>
  <si>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</si>
  <si>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</si>
  <si>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</si>
  <si>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</si>
  <si>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</si>
  <si>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</si>
  <si>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</si>
  <si>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</si>
  <si>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</si>
  <si>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</si>
  <si>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</si>
  <si>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</si>
  <si>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</si>
  <si>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</si>
  <si>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</si>
  <si>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</si>
  <si>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</si>
  <si>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(URUIURUI)</t>
  </si>
  <si>
    <t>UYU</t>
  </si>
  <si>
    <t>Peso Uruguayo</t>
  </si>
  <si>
    <t>UZS</t>
  </si>
  <si>
    <t>Uzbekistan Sum</t>
  </si>
  <si>
    <t>VEF</t>
  </si>
  <si>
    <t>Bolívar</t>
  </si>
  <si>
    <t>VND</t>
  </si>
  <si>
    <t>Dong</t>
  </si>
  <si>
    <t>VUV</t>
  </si>
  <si>
    <t>Vatu</t>
  </si>
  <si>
    <t>WST</t>
  </si>
  <si>
    <t>Tala</t>
  </si>
  <si>
    <t>XAF</t>
  </si>
  <si>
    <t>CFA Franc BEAC</t>
  </si>
  <si>
    <t>XAG</t>
  </si>
  <si>
    <t>Silver</t>
  </si>
  <si>
    <t>XAU</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</si>
  <si>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</si>
  <si>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</si>
  <si>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</si>
  <si>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</si>
  <si>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</si>
  <si>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</si>
  <si>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</si>
  <si>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</si>
  <si>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</si>
  <si>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</si>
  <si>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</si>
  <si>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</si>
  <si>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</si>
  <si>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</si>
  <si>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</si>
  <si>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</si>
  <si>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</si>
  <si>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</si>
  <si>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</si>
  <si>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</si>
  <si>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</si>
  <si>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</si>
  <si>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</si>
  <si>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</si>
  <si>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</si>
  <si>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</si>
  <si>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XUN</t>
  </si>
  <si>
    <t>Currency unknown</t>
  </si>
  <si>
    <t>XXX</t>
  </si>
  <si>
    <t>The codes assigned for transactions where no currency is involved</t>
  </si>
  <si>
    <t>YER</t>
  </si>
  <si>
    <t>Yemeni Rial</t>
  </si>
  <si>
    <t>ZAR</t>
  </si>
  <si>
    <t>Rand</t>
  </si>
  <si>
    <t>ZMW</t>
  </si>
  <si>
    <t>Zambian Kwacha</t>
  </si>
  <si>
    <t>ZWL</t>
  </si>
  <si>
    <t>Zimbabwe Dollar</t>
  </si>
  <si>
    <t>cr_rsk_dtrtn_prch_ind_dtrt_cr_rsk_imt</t>
  </si>
  <si>
    <t>cr_rsk_dtrtn_prch_ind_ndtrt_cr_rsk_imt</t>
  </si>
  <si>
    <t>od_imt_crn_ac_imt_w_cr_lmt</t>
  </si>
  <si>
    <t>od_imt_crn_ac_imt_w_n_cr_lmt</t>
  </si>
  <si>
    <t>dflt_st_not_in_dflt</t>
  </si>
  <si>
    <t>dflt_st_dflt_bcs_unlkl_to_py</t>
  </si>
  <si>
    <t>dflt_st_dflt_bcs_more_thn_90_180_dys_past_due</t>
  </si>
  <si>
    <t>dflt_st_dflt_bcs_bth_unlkl_to_py_and_more_thn_90_180_dys_past_due</t>
  </si>
  <si>
    <t>dflt_st_unk</t>
  </si>
  <si>
    <t>dflt_st_na</t>
  </si>
  <si>
    <t>dlv_cntl_tp_cnt_cntl</t>
  </si>
  <si>
    <t>dlv_cntl_tp_hsh_cntl</t>
  </si>
  <si>
    <t>dlv_cntl_tp_sm_cntl</t>
  </si>
  <si>
    <t>dlv_cntl_tp_cntrl_na</t>
  </si>
  <si>
    <t>drn_imt_ind_drn_imt</t>
  </si>
  <si>
    <t>drn_imt_ind_undrwn_imt</t>
  </si>
  <si>
    <t>Code</t>
  </si>
  <si>
    <t>01</t>
  </si>
  <si>
    <t>Crop and animal production, hunting and related service activities</t>
  </si>
  <si>
    <t>01.1</t>
  </si>
  <si>
    <t>Growing of non-perennial crops</t>
  </si>
  <si>
    <t>note: 00 - Activities as yet unknown is added by DNB and to be used when the reporting agent does not yet have the correct value available for reporting.</t>
  </si>
  <si>
    <t>01.11</t>
  </si>
  <si>
    <t>Growing of cereals (except rice), leguminous crops and oil seeds</t>
  </si>
  <si>
    <t>01.12</t>
  </si>
  <si>
    <t>Growing of rice</t>
  </si>
  <si>
    <t>01.13</t>
  </si>
  <si>
    <t>Growing of vegetables and melons, roots and tubers</t>
  </si>
  <si>
    <t>01.14</t>
  </si>
  <si>
    <t>Growing of sugar cane</t>
  </si>
  <si>
    <t>01.15</t>
  </si>
  <si>
    <t>Growing of tobacco</t>
  </si>
  <si>
    <t>01.16</t>
  </si>
  <si>
    <t>Growing of fibre crops</t>
  </si>
  <si>
    <t>01.19</t>
  </si>
  <si>
    <t>Growing of other non-perennial crops</t>
  </si>
  <si>
    <t>01.2</t>
  </si>
  <si>
    <t>Growing of perennial crops</t>
  </si>
  <si>
    <t>01.21</t>
  </si>
  <si>
    <t>Growing of grapes</t>
  </si>
  <si>
    <t>01.22</t>
  </si>
  <si>
    <t>Growing of tropical and subtropical fruits</t>
  </si>
  <si>
    <t>01.23</t>
  </si>
  <si>
    <t>Growing of citrus fruits</t>
  </si>
  <si>
    <t>01.24</t>
  </si>
  <si>
    <t>Growing of pome fruits and stone fruits</t>
  </si>
  <si>
    <t>01.25</t>
  </si>
  <si>
    <t>Growing of other tree and bush fruits and nuts</t>
  </si>
  <si>
    <t>01.26</t>
  </si>
  <si>
    <t>Growing of oleaginous fruits</t>
  </si>
  <si>
    <t>01.27</t>
  </si>
  <si>
    <t>Growing of beverage crops</t>
  </si>
  <si>
    <t>01.28</t>
  </si>
  <si>
    <t>Growing of spices, aromatic, drug and pharmaceutical crops</t>
  </si>
  <si>
    <t>01.29</t>
  </si>
  <si>
    <t>Growing of other perennial crops</t>
  </si>
  <si>
    <t>01.3</t>
  </si>
  <si>
    <t>Plant propagation</t>
  </si>
  <si>
    <t>01.30</t>
  </si>
  <si>
    <t>01.4</t>
  </si>
  <si>
    <t>Animal production</t>
  </si>
  <si>
    <t>01.41</t>
  </si>
  <si>
    <t>Raising of dairy cattle</t>
  </si>
  <si>
    <t>01.42</t>
  </si>
  <si>
    <t>Raising of other cattle and buffaloes</t>
  </si>
  <si>
    <t>01.43</t>
  </si>
  <si>
    <t>Raising of horses and other equines</t>
  </si>
  <si>
    <t>01.44</t>
  </si>
  <si>
    <t>Raising of camels and camelids</t>
  </si>
  <si>
    <t>01.45</t>
  </si>
  <si>
    <t>Raising of sheep and goats</t>
  </si>
  <si>
    <t>01.46</t>
  </si>
  <si>
    <t>Raising of swine/pigs</t>
  </si>
  <si>
    <t>01.47</t>
  </si>
  <si>
    <t>Raising of poultry</t>
  </si>
  <si>
    <t>01.49</t>
  </si>
  <si>
    <t>Raising of other animals</t>
  </si>
  <si>
    <t>01.5</t>
  </si>
  <si>
    <t>Mixed farming</t>
  </si>
  <si>
    <t>01.50</t>
  </si>
  <si>
    <t>01.6</t>
  </si>
  <si>
    <t>Support activities to agriculture and post-harvest crop activities</t>
  </si>
  <si>
    <t>01.61</t>
  </si>
  <si>
    <t>Support activities for crop production</t>
  </si>
  <si>
    <t>01.62</t>
  </si>
  <si>
    <t>Support activities for animal production</t>
  </si>
  <si>
    <t>01.63</t>
  </si>
  <si>
    <t>Post-harvest crop activities</t>
  </si>
  <si>
    <t>01.64</t>
  </si>
  <si>
    <t>Seed processing for propagation</t>
  </si>
  <si>
    <t>01.7</t>
  </si>
  <si>
    <t>Hunting, trapping and related service activities</t>
  </si>
  <si>
    <t>01.70</t>
  </si>
  <si>
    <t>02</t>
  </si>
  <si>
    <t>Forestry and logging</t>
  </si>
  <si>
    <t>02.1</t>
  </si>
  <si>
    <t>Silviculture and other forestry activities</t>
  </si>
  <si>
    <t>02.10</t>
  </si>
  <si>
    <t>02.2</t>
  </si>
  <si>
    <t>Logging</t>
  </si>
  <si>
    <t>02.20</t>
  </si>
  <si>
    <t>02.3</t>
  </si>
  <si>
    <t>Gathering of wild growing non-wood products</t>
  </si>
  <si>
    <t>02.30</t>
  </si>
  <si>
    <t>02.4</t>
  </si>
  <si>
    <t>Support services to forestry</t>
  </si>
  <si>
    <t>02.40</t>
  </si>
  <si>
    <t>03</t>
  </si>
  <si>
    <t>Fishing and aquaculture</t>
  </si>
  <si>
    <t>03.1</t>
  </si>
  <si>
    <t>Fishing</t>
  </si>
  <si>
    <t>03.11</t>
  </si>
  <si>
    <t>Marine fishing</t>
  </si>
  <si>
    <t>03.12</t>
  </si>
  <si>
    <t>Freshwater fishing</t>
  </si>
  <si>
    <t>03.2</t>
  </si>
  <si>
    <t>Aquaculture</t>
  </si>
  <si>
    <t>03.21</t>
  </si>
  <si>
    <t>Marine aquaculture</t>
  </si>
  <si>
    <t>03.22</t>
  </si>
  <si>
    <t>Freshwater aquaculture</t>
  </si>
  <si>
    <t>05</t>
  </si>
  <si>
    <t>Mining of coal and lignite</t>
  </si>
  <si>
    <t>05.1</t>
  </si>
  <si>
    <t>Mining of hard coal</t>
  </si>
  <si>
    <t>05.10</t>
  </si>
  <si>
    <t>05.2</t>
  </si>
  <si>
    <t>Mining of lignite</t>
  </si>
  <si>
    <t>05.20</t>
  </si>
  <si>
    <t>06</t>
  </si>
  <si>
    <t>Extraction of crude petroleum and natural gas</t>
  </si>
  <si>
    <t>06.1</t>
  </si>
  <si>
    <t>Extraction of crude petroleum</t>
  </si>
  <si>
    <t>06.10</t>
  </si>
  <si>
    <t>06.2</t>
  </si>
  <si>
    <t>Extraction of natural gas</t>
  </si>
  <si>
    <t>06.20</t>
  </si>
  <si>
    <t>07</t>
  </si>
  <si>
    <t>Mining of metal ores</t>
  </si>
  <si>
    <t>07.1</t>
  </si>
  <si>
    <t>Mining of iron ores</t>
  </si>
  <si>
    <t>07.10</t>
  </si>
  <si>
    <t>07.2</t>
  </si>
  <si>
    <t>Mining of non-ferrous metal ores</t>
  </si>
  <si>
    <t>07.21</t>
  </si>
  <si>
    <t>Mining of uranium and thorium ores</t>
  </si>
  <si>
    <t>07.29</t>
  </si>
  <si>
    <t>Mining of other non-ferrous metal ores</t>
  </si>
  <si>
    <t>08</t>
  </si>
  <si>
    <t>Other mining and quarrying</t>
  </si>
  <si>
    <t>08.1</t>
  </si>
  <si>
    <t>Quarrying of stone, sand and clay</t>
  </si>
  <si>
    <t>08.11</t>
  </si>
  <si>
    <t>Quarrying of ornamental and building stone, limestone, gypsum, chalk and slate</t>
  </si>
  <si>
    <t>08.12</t>
  </si>
  <si>
    <t>Operation of gravel and sand pits; mining of clays and kaolin</t>
  </si>
  <si>
    <t>08.9</t>
  </si>
  <si>
    <t>Mining and quarrying n.e.c.</t>
  </si>
  <si>
    <t>08.91</t>
  </si>
  <si>
    <t>Mining of chemical and fertiliser minerals</t>
  </si>
  <si>
    <t>08.92</t>
  </si>
  <si>
    <t>Extraction of peat</t>
  </si>
  <si>
    <t>08.93</t>
  </si>
  <si>
    <t>Extraction of salt</t>
  </si>
  <si>
    <t>08.99</t>
  </si>
  <si>
    <t>Other mining and quarrying n.e.c.</t>
  </si>
  <si>
    <t>09</t>
  </si>
  <si>
    <t>Mining support service activities</t>
  </si>
  <si>
    <t>09.1</t>
  </si>
  <si>
    <t>Support activities for petroleum and natural gas extraction</t>
  </si>
  <si>
    <t>09.10</t>
  </si>
  <si>
    <t>09.9</t>
  </si>
  <si>
    <t>Support activities for other mining and quarrying</t>
  </si>
  <si>
    <t>09.90</t>
  </si>
  <si>
    <t>Manufacture of food products</t>
  </si>
  <si>
    <t>10.1</t>
  </si>
  <si>
    <t>Processing and preserving of meat and production of meat products</t>
  </si>
  <si>
    <t>10.11</t>
  </si>
  <si>
    <t>Processing and preserving of meat</t>
  </si>
  <si>
    <t>10.12</t>
  </si>
  <si>
    <t>Processing and preserving of poultry meat</t>
  </si>
  <si>
    <t>10.13</t>
  </si>
  <si>
    <t>Production of meat and poultry meat products</t>
  </si>
  <si>
    <t>10.2</t>
  </si>
  <si>
    <t>Processing and preserving of fish, crustaceans and molluscs</t>
  </si>
  <si>
    <t>10.20</t>
  </si>
  <si>
    <t>10.3</t>
  </si>
  <si>
    <t>Processing and preserving of fruit and vegetables</t>
  </si>
  <si>
    <t>10.31</t>
  </si>
  <si>
    <t>Processing and preserving of potatoes</t>
  </si>
  <si>
    <t>10.32</t>
  </si>
  <si>
    <t>Manufacture of fruit and vegetable juice</t>
  </si>
  <si>
    <t>10.39</t>
  </si>
  <si>
    <t>Other processing and preserving of fruit and vegetables</t>
  </si>
  <si>
    <t>10.4</t>
  </si>
  <si>
    <t>Manufacture of vegetable and animal oils and fats</t>
  </si>
  <si>
    <t>10.41</t>
  </si>
  <si>
    <t>Manufacture of oils and fats</t>
  </si>
  <si>
    <t>10.42</t>
  </si>
  <si>
    <t>Manufacture of margarine and similar edible fats</t>
  </si>
  <si>
    <t>10.5</t>
  </si>
  <si>
    <t>Manufacture of dairy products</t>
  </si>
  <si>
    <t>10.51</t>
  </si>
  <si>
    <t>Operation of dairies and cheese making</t>
  </si>
  <si>
    <t>10.52</t>
  </si>
  <si>
    <t>Manufacture of ice cream</t>
  </si>
  <si>
    <t>10.6</t>
  </si>
  <si>
    <t>Manufacture of grain mill products, starches and starch products</t>
  </si>
  <si>
    <t>10.61</t>
  </si>
  <si>
    <t>Manufacture of grain mill products</t>
  </si>
  <si>
    <t>10.62</t>
  </si>
  <si>
    <t>Manufacture of starches and starch products</t>
  </si>
  <si>
    <t>10.7</t>
  </si>
  <si>
    <t>Manufacture of bakery and farinaceous products</t>
  </si>
  <si>
    <t>10.71</t>
  </si>
  <si>
    <t>Manufacture of bread; manufacture of fresh pastry goods and cakes</t>
  </si>
  <si>
    <t>10.72</t>
  </si>
  <si>
    <t>Manufacture of rusks and biscuits; manufacture of preserved pastry goods and cakes</t>
  </si>
  <si>
    <t>10.73</t>
  </si>
  <si>
    <t>Manufacture of macaroni, noodles, couscous and similar farinaceous products</t>
  </si>
  <si>
    <t>10.8</t>
  </si>
  <si>
    <t>Manufacture of other food products</t>
  </si>
  <si>
    <t>10.81</t>
  </si>
  <si>
    <t>Manufacture of sugar</t>
  </si>
  <si>
    <t>10.82</t>
  </si>
  <si>
    <t>Manufacture of cocoa, chocolate and sugar confectionery</t>
  </si>
  <si>
    <t>10.83</t>
  </si>
  <si>
    <t>Processing of tea and coffee</t>
  </si>
  <si>
    <t>10.84</t>
  </si>
  <si>
    <t>Manufacture of condiments and seasonings</t>
  </si>
  <si>
    <t>10.85</t>
  </si>
  <si>
    <t>Manufacture of prepared meals and dishes</t>
  </si>
  <si>
    <t>10.86</t>
  </si>
  <si>
    <t>Manufacture of homogenised food preparations and dietetic food</t>
  </si>
  <si>
    <t>10.89</t>
  </si>
  <si>
    <t>Manufacture of other food products n.e.c.</t>
  </si>
  <si>
    <t>10.9</t>
  </si>
  <si>
    <t>Manufacture of prepared animal feeds</t>
  </si>
  <si>
    <t>10.91</t>
  </si>
  <si>
    <t>Manufacture of prepared feeds for farm animals</t>
  </si>
  <si>
    <t>10.92</t>
  </si>
  <si>
    <t>Manufacture of prepared pet foods</t>
  </si>
  <si>
    <t>Manufacture of beverages</t>
  </si>
  <si>
    <t>11.0</t>
  </si>
  <si>
    <t>11.01</t>
  </si>
  <si>
    <t>Distilling, rectifying and blending of spirits</t>
  </si>
  <si>
    <t>11.02</t>
  </si>
  <si>
    <t>Manufacture of wine from grape</t>
  </si>
  <si>
    <t>11.03</t>
  </si>
  <si>
    <t>Manufacture of cider and other fruit wines</t>
  </si>
  <si>
    <t>11.04</t>
  </si>
  <si>
    <t>Manufacture of other non-distilled fermented beverages</t>
  </si>
  <si>
    <t>11.05</t>
  </si>
  <si>
    <t>Manufacture of beer</t>
  </si>
  <si>
    <t>11.06</t>
  </si>
  <si>
    <t>Manufacture of malt</t>
  </si>
  <si>
    <t>11.07</t>
  </si>
  <si>
    <t>Manufacture of soft drinks; production of mineral waters and other bottled waters</t>
  </si>
  <si>
    <t>Manufacture of tobacco products</t>
  </si>
  <si>
    <t>12.0</t>
  </si>
  <si>
    <t>12.00</t>
  </si>
  <si>
    <t>Manufacture of textiles</t>
  </si>
  <si>
    <t>13.1</t>
  </si>
  <si>
    <t>Preparation and spinning of textile fibres</t>
  </si>
  <si>
    <t>13.10</t>
  </si>
  <si>
    <t>13.2</t>
  </si>
  <si>
    <t>Weaving of textiles</t>
  </si>
  <si>
    <t>13.20</t>
  </si>
  <si>
    <t>13.3</t>
  </si>
  <si>
    <t>Finishing of textiles</t>
  </si>
  <si>
    <t>13.30</t>
  </si>
  <si>
    <t>13.9</t>
  </si>
  <si>
    <t>Manufacture of other textiles</t>
  </si>
  <si>
    <t>13.91</t>
  </si>
  <si>
    <t>Manufacture of knitted and crocheted fabrics</t>
  </si>
  <si>
    <t>13.92</t>
  </si>
  <si>
    <t>Manufacture of made-up textile articles, except apparel</t>
  </si>
  <si>
    <t>13.93</t>
  </si>
  <si>
    <t>Manufacture of carpets and rugs</t>
  </si>
  <si>
    <t>13.94</t>
  </si>
  <si>
    <t>Manufacture of cordage, rope, twine and netting</t>
  </si>
  <si>
    <t>13.95</t>
  </si>
  <si>
    <t>Manufacture of non-wovens and articles made from non-wovens, except apparel</t>
  </si>
  <si>
    <t>13.96</t>
  </si>
  <si>
    <t>Manufacture of other technical and industrial textiles</t>
  </si>
  <si>
    <t>13.99</t>
  </si>
  <si>
    <t>Manufacture of other textiles n.e.c.</t>
  </si>
  <si>
    <t>Manufacture of wearing apparel</t>
  </si>
  <si>
    <t>14.1</t>
  </si>
  <si>
    <t>Manufacture of wearing apparel, except fur apparel</t>
  </si>
  <si>
    <t>14.11</t>
  </si>
  <si>
    <t>Manufacture of leather clothes</t>
  </si>
  <si>
    <t>14.12</t>
  </si>
  <si>
    <t>Manufacture of workwear</t>
  </si>
  <si>
    <t>14.13</t>
  </si>
  <si>
    <t>Manufacture of other outerwear</t>
  </si>
  <si>
    <t>14.14</t>
  </si>
  <si>
    <t>Manufacture of underwear</t>
  </si>
  <si>
    <t>14.19</t>
  </si>
  <si>
    <t>Manufacture of other wearing apparel and accessories</t>
  </si>
  <si>
    <t>14.2</t>
  </si>
  <si>
    <t>Manufacture of articles of fur</t>
  </si>
  <si>
    <t>14.20</t>
  </si>
  <si>
    <t>14.3</t>
  </si>
  <si>
    <t>Manufacture of knitted and crocheted apparel</t>
  </si>
  <si>
    <t>14.31</t>
  </si>
  <si>
    <t>Manufacture of knitted and crocheted hosiery</t>
  </si>
  <si>
    <t>14.39</t>
  </si>
  <si>
    <t>Manufacture of other knitted and crocheted apparel</t>
  </si>
  <si>
    <t>Manufacture of leather and related products</t>
  </si>
  <si>
    <t>15.1</t>
  </si>
  <si>
    <t>Tanning and dressing of leather; manufacture of luggage, handbags, saddlery and harness; dressing and dyeing of fur</t>
  </si>
  <si>
    <t>15.11</t>
  </si>
  <si>
    <t>Tanning and dressing of leather; dressing and dyeing of fur</t>
  </si>
  <si>
    <t>15.12</t>
  </si>
  <si>
    <t>Manufacture of luggage, handbags and the like, saddlery and harness</t>
  </si>
  <si>
    <t>15.2</t>
  </si>
  <si>
    <t>Manufacture of footwear</t>
  </si>
  <si>
    <t>15.20</t>
  </si>
  <si>
    <t>Manufacture of wood and of products of wood and cork, except furniture; manufacture of articles of straw and plaiting materials</t>
  </si>
  <si>
    <t>16.1</t>
  </si>
  <si>
    <t>Sawmilling and planing of wood</t>
  </si>
  <si>
    <t>16.10</t>
  </si>
  <si>
    <t>16.2</t>
  </si>
  <si>
    <t>Manufacture of products of wood, cork, straw and plaiting materials</t>
  </si>
  <si>
    <t>16.21</t>
  </si>
  <si>
    <t>Manufacture of veneer sheets and wood-based panels</t>
  </si>
  <si>
    <t>16.22</t>
  </si>
  <si>
    <t>Manufacture of assembled parquet floors</t>
  </si>
  <si>
    <t>16.23</t>
  </si>
  <si>
    <t>Manufacture of other builders' carpentry and joinery</t>
  </si>
  <si>
    <t>16.24</t>
  </si>
  <si>
    <t>Manufacture of wooden containers</t>
  </si>
  <si>
    <t>16.29</t>
  </si>
  <si>
    <t>Manufacture of other products of wood; manufacture of articles of cork, straw and plaiting materials</t>
  </si>
  <si>
    <t>Manufacture of paper and paper products</t>
  </si>
  <si>
    <t>17.1</t>
  </si>
  <si>
    <t>Manufacture of pulp, paper and paperboard</t>
  </si>
  <si>
    <t>17.11</t>
  </si>
  <si>
    <t>Manufacture of pulp</t>
  </si>
  <si>
    <t>17.12</t>
  </si>
  <si>
    <t>Manufacture of paper and paperboard</t>
  </si>
  <si>
    <t>17.2</t>
  </si>
  <si>
    <t xml:space="preserve">Manufacture of articles of paper and paperboard </t>
  </si>
  <si>
    <t>17.21</t>
  </si>
  <si>
    <t>Manufacture of corrugated paper and paperboard and of containers of paper and paperboard</t>
  </si>
  <si>
    <t>17.22</t>
  </si>
  <si>
    <t>Manufacture of household and sanitary goods and of toilet requisites</t>
  </si>
  <si>
    <t>17.23</t>
  </si>
  <si>
    <t>Manufacture of paper stationery</t>
  </si>
  <si>
    <t>17.24</t>
  </si>
  <si>
    <t>Manufacture of wallpaper</t>
  </si>
  <si>
    <t>17.29</t>
  </si>
  <si>
    <t>Manufacture of other articles of paper and paperboard</t>
  </si>
  <si>
    <t>Printing and reproduction of recorded media</t>
  </si>
  <si>
    <t>18.1</t>
  </si>
  <si>
    <t>Printing and service activities related to printing</t>
  </si>
  <si>
    <t>18.11</t>
  </si>
  <si>
    <t>Printing of newspapers</t>
  </si>
  <si>
    <t>18.12</t>
  </si>
  <si>
    <t>Other printing</t>
  </si>
  <si>
    <t>18.13</t>
  </si>
  <si>
    <t>Pre-press and pre-media services</t>
  </si>
  <si>
    <t>18.14</t>
  </si>
  <si>
    <t>Binding and related services</t>
  </si>
  <si>
    <t>18.2</t>
  </si>
  <si>
    <t>Reproduction of recorded media</t>
  </si>
  <si>
    <t>18.20</t>
  </si>
  <si>
    <t>Manufacture of coke and refined petroleum products</t>
  </si>
  <si>
    <t>19.1</t>
  </si>
  <si>
    <t>Manufacture of coke oven products</t>
  </si>
  <si>
    <t>19.10</t>
  </si>
  <si>
    <t>19.2</t>
  </si>
  <si>
    <t>Manufacture of refined petroleum products</t>
  </si>
  <si>
    <t>19.20</t>
  </si>
  <si>
    <t>Manufacture of chemicals and chemical products</t>
  </si>
  <si>
    <t>20.1</t>
  </si>
  <si>
    <t>Manufacture of basic chemicals, fertilisers and nitrogen compounds, plastics and synthetic rubber in primary forms</t>
  </si>
  <si>
    <t>20.11</t>
  </si>
  <si>
    <t>Manufacture of industrial gases</t>
  </si>
  <si>
    <t>20.12</t>
  </si>
  <si>
    <t>Manufacture of dyes and pigments</t>
  </si>
  <si>
    <t>20.13</t>
  </si>
  <si>
    <t>Manufacture of other inorganic basic chemicals</t>
  </si>
  <si>
    <t>20.14</t>
  </si>
  <si>
    <t>Manufacture of other organic basic chemicals</t>
  </si>
  <si>
    <t>20.15</t>
  </si>
  <si>
    <t>Manufacture of fertilisers and nitrogen compounds</t>
  </si>
  <si>
    <t>20.16</t>
  </si>
  <si>
    <t>Manufacture of plastics in primary forms</t>
  </si>
  <si>
    <t>20.17</t>
  </si>
  <si>
    <t>Manufacture of synthetic rubber in primary forms</t>
  </si>
  <si>
    <t>20.2</t>
  </si>
  <si>
    <t>Manufacture of pesticides and other agrochemical products</t>
  </si>
  <si>
    <t>20.20</t>
  </si>
  <si>
    <t>20.3</t>
  </si>
  <si>
    <t>Manufacture of paints, varnishes and similar coatings, printing ink and mastics</t>
  </si>
  <si>
    <t>20.30</t>
  </si>
  <si>
    <t>20.4</t>
  </si>
  <si>
    <t>Manufacture of soap and detergents, cleaning and polishing preparations, perfumes and toilet preparations</t>
  </si>
  <si>
    <t>20.41</t>
  </si>
  <si>
    <t>Manufacture of soap and detergents, cleaning and polishing preparations</t>
  </si>
  <si>
    <t>20.42</t>
  </si>
  <si>
    <t>Manufacture of perfumes and toilet preparations</t>
  </si>
  <si>
    <t>20.5</t>
  </si>
  <si>
    <t>Manufacture of other chemical products</t>
  </si>
  <si>
    <t>20.51</t>
  </si>
  <si>
    <t>Manufacture of explosives</t>
  </si>
  <si>
    <t>20.52</t>
  </si>
  <si>
    <t>Manufacture of glues</t>
  </si>
  <si>
    <t>20.53</t>
  </si>
  <si>
    <t>Manufacture of essential oils</t>
  </si>
  <si>
    <t>20.59</t>
  </si>
  <si>
    <t>Manufacture of other chemical products n.e.c.</t>
  </si>
  <si>
    <t>20.6</t>
  </si>
  <si>
    <t>Manufacture of man-made fibres</t>
  </si>
  <si>
    <t>20.60</t>
  </si>
  <si>
    <t>Manufacture of basic pharmaceutical products and pharmaceutical preparations</t>
  </si>
  <si>
    <t>21.1</t>
  </si>
  <si>
    <t>Manufacture of basic pharmaceutical products</t>
  </si>
  <si>
    <t>21.10</t>
  </si>
  <si>
    <t>21.2</t>
  </si>
  <si>
    <t>Manufacture of pharmaceutical preparations</t>
  </si>
  <si>
    <t>21.20</t>
  </si>
  <si>
    <t>Manufacture of rubber and plastic products</t>
  </si>
  <si>
    <t>22.1</t>
  </si>
  <si>
    <t>Manufacture of rubber products</t>
  </si>
  <si>
    <t>22.11</t>
  </si>
  <si>
    <t>Manufacture of rubber tyres and tubes; retreading and rebuilding of rubber tyres</t>
  </si>
  <si>
    <t>22.19</t>
  </si>
  <si>
    <t>Manufacture of other rubber products</t>
  </si>
  <si>
    <t>22.2</t>
  </si>
  <si>
    <t>Manufacture of plastic products</t>
  </si>
  <si>
    <t>22.21</t>
  </si>
  <si>
    <t>Manufacture of plastic plates, sheets, tubes and profiles</t>
  </si>
  <si>
    <t>22.22</t>
  </si>
  <si>
    <t>Manufacture of plastic packing goods</t>
  </si>
  <si>
    <t>22.23</t>
  </si>
  <si>
    <t>Manufacture of buildersâ€™ ware of plastic</t>
  </si>
  <si>
    <t>22.29</t>
  </si>
  <si>
    <t>Manufacture of other plastic products</t>
  </si>
  <si>
    <t>Manufacture of other non-metallic mineral products</t>
  </si>
  <si>
    <t>23.1</t>
  </si>
  <si>
    <t>Manufacture of glass and glass products</t>
  </si>
  <si>
    <t>23.11</t>
  </si>
  <si>
    <t>Manufacture of flat glass</t>
  </si>
  <si>
    <t>23.12</t>
  </si>
  <si>
    <t>Shaping and processing of flat glass</t>
  </si>
  <si>
    <t>23.13</t>
  </si>
  <si>
    <t>Manufacture of hollow glass</t>
  </si>
  <si>
    <t>23.14</t>
  </si>
  <si>
    <t>Manufacture of glass fibres</t>
  </si>
  <si>
    <t>23.19</t>
  </si>
  <si>
    <t>Manufacture and processing of other glass, including technical glassware</t>
  </si>
  <si>
    <t>23.2</t>
  </si>
  <si>
    <t>Manufacture of refractory products</t>
  </si>
  <si>
    <t>23.20</t>
  </si>
  <si>
    <t>23.3</t>
  </si>
  <si>
    <t>Manufacture of clay building materials</t>
  </si>
  <si>
    <t>23.31</t>
  </si>
  <si>
    <t>Manufacture of ceramic tiles and flags</t>
  </si>
  <si>
    <t>23.32</t>
  </si>
  <si>
    <t>Manufacture of bricks, tiles and construction products, in baked clay</t>
  </si>
  <si>
    <t>23.4</t>
  </si>
  <si>
    <t>Manufacture of other porcelain and ceramic products</t>
  </si>
  <si>
    <t>23.41</t>
  </si>
  <si>
    <t>Manufacture of ceramic household and ornamental articles</t>
  </si>
  <si>
    <t>23.42</t>
  </si>
  <si>
    <t>Manufacture of ceramic sanitary fixtures</t>
  </si>
  <si>
    <t>23.43</t>
  </si>
  <si>
    <t>Manufacture of ceramic insulators and insulating fittings</t>
  </si>
  <si>
    <t>23.44</t>
  </si>
  <si>
    <t>Manufacture of other technical ceramic products</t>
  </si>
  <si>
    <t>23.49</t>
  </si>
  <si>
    <t>Manufacture of other ceramic products</t>
  </si>
  <si>
    <t>23.5</t>
  </si>
  <si>
    <t>Manufacture of cement, lime and plaster</t>
  </si>
  <si>
    <t>23.51</t>
  </si>
  <si>
    <t>Manufacture of cement</t>
  </si>
  <si>
    <t>23.52</t>
  </si>
  <si>
    <t>Manufacture of lime and plaster</t>
  </si>
  <si>
    <t>23.6</t>
  </si>
  <si>
    <t>Manufacture of articles of concrete, cement and plaster</t>
  </si>
  <si>
    <t>23.61</t>
  </si>
  <si>
    <t>Manufacture of concrete products for construction purposes</t>
  </si>
  <si>
    <t>23.62</t>
  </si>
  <si>
    <t>Manufacture of plaster products for construction purposes</t>
  </si>
  <si>
    <t>23.63</t>
  </si>
  <si>
    <t>Manufacture of ready-mixed concrete</t>
  </si>
  <si>
    <t>23.64</t>
  </si>
  <si>
    <t>Manufacture of mortars</t>
  </si>
  <si>
    <t>23.65</t>
  </si>
  <si>
    <t>Manufacture of fibre cement</t>
  </si>
  <si>
    <t>23.69</t>
  </si>
  <si>
    <t>Manufacture of other articles of concrete, plaster and cement</t>
  </si>
  <si>
    <t>23.7</t>
  </si>
  <si>
    <t>Cutting, shaping and finishing of stone</t>
  </si>
  <si>
    <t>23.70</t>
  </si>
  <si>
    <t>23.9</t>
  </si>
  <si>
    <t>Manufacture of abrasive products and non-metallic mineral products n.e.c.</t>
  </si>
  <si>
    <t>23.91</t>
  </si>
  <si>
    <t>Production of abrasive products</t>
  </si>
  <si>
    <t>23.99</t>
  </si>
  <si>
    <t>Manufacture of other non-metallic mineral products n.e.c.</t>
  </si>
  <si>
    <t>Manufacture of basic metals</t>
  </si>
  <si>
    <t>24.1</t>
  </si>
  <si>
    <t>Manufacture of basic iron and steel and of ferro-alloys</t>
  </si>
  <si>
    <t>24.10</t>
  </si>
  <si>
    <t xml:space="preserve">Manufacture of basic iron and steel and of ferro-alloys </t>
  </si>
  <si>
    <t>24.2</t>
  </si>
  <si>
    <t>Manufacture of tubes, pipes, hollow profiles and related fittings, of steel</t>
  </si>
  <si>
    <t>24.20</t>
  </si>
  <si>
    <t>24.3</t>
  </si>
  <si>
    <t>Manufacture of other products of first processing of steel</t>
  </si>
  <si>
    <t>24.31</t>
  </si>
  <si>
    <t>Cold drawing of bars</t>
  </si>
  <si>
    <t>24.32</t>
  </si>
  <si>
    <t>Cold rolling of narrow strip</t>
  </si>
  <si>
    <t>24.33</t>
  </si>
  <si>
    <t>Cold forming or folding</t>
  </si>
  <si>
    <t>24.34</t>
  </si>
  <si>
    <t>Cold drawing of wire</t>
  </si>
  <si>
    <t>24.4</t>
  </si>
  <si>
    <t>Manufacture of basic precious and other non-ferrous metals</t>
  </si>
  <si>
    <t>24.41</t>
  </si>
  <si>
    <t>Precious metals production</t>
  </si>
  <si>
    <t>24.42</t>
  </si>
  <si>
    <t>Aluminium production</t>
  </si>
  <si>
    <t>24.43</t>
  </si>
  <si>
    <t>Lead, zinc and tin production</t>
  </si>
  <si>
    <t>24.44</t>
  </si>
  <si>
    <t>Copper production</t>
  </si>
  <si>
    <t>24.45</t>
  </si>
  <si>
    <t>Other non-ferrous metal production</t>
  </si>
  <si>
    <t>24.46</t>
  </si>
  <si>
    <t xml:space="preserve">Processing of nuclear fuel </t>
  </si>
  <si>
    <t>24.5</t>
  </si>
  <si>
    <t>Casting of metals</t>
  </si>
  <si>
    <t>24.51</t>
  </si>
  <si>
    <t>Casting of iron</t>
  </si>
  <si>
    <t>24.52</t>
  </si>
  <si>
    <t>Casting of steel</t>
  </si>
  <si>
    <t>24.53</t>
  </si>
  <si>
    <t>Casting of light metals</t>
  </si>
  <si>
    <t>24.54</t>
  </si>
  <si>
    <t>Casting of other non-ferrous metals</t>
  </si>
  <si>
    <t>Manufacture of fabricated metal products, except machinery and equipment</t>
  </si>
  <si>
    <t>25.1</t>
  </si>
  <si>
    <t>Manufacture of structural metal products</t>
  </si>
  <si>
    <t>25.11</t>
  </si>
  <si>
    <t>Manufacture of metal structures and parts of structures</t>
  </si>
  <si>
    <t>25.12</t>
  </si>
  <si>
    <t>Manufacture of doors and windows of metal</t>
  </si>
  <si>
    <t>25.2</t>
  </si>
  <si>
    <t>Manufacture of tanks, reservoirs and containers of metal</t>
  </si>
  <si>
    <t>25.21</t>
  </si>
  <si>
    <t>Manufacture of central heating radiators and boilers</t>
  </si>
  <si>
    <t>25.29</t>
  </si>
  <si>
    <t>Manufacture of other tanks, reservoirs and containers of metal</t>
  </si>
  <si>
    <t>25.3</t>
  </si>
  <si>
    <t>Manufacture of steam generators, except central heating hot water boilers</t>
  </si>
  <si>
    <t>25.30</t>
  </si>
  <si>
    <t>25.4</t>
  </si>
  <si>
    <t>Manufacture of weapons and ammunition</t>
  </si>
  <si>
    <t>25.40</t>
  </si>
  <si>
    <t>25.5</t>
  </si>
  <si>
    <t>Forging, pressing, stamping and roll-forming of metal; powder metallurgy</t>
  </si>
  <si>
    <t>25.50</t>
  </si>
  <si>
    <t>25.6</t>
  </si>
  <si>
    <t>Treatment and coating of metals; machining</t>
  </si>
  <si>
    <t>25.61</t>
  </si>
  <si>
    <t>Treatment and coating of metals</t>
  </si>
  <si>
    <t>25.62</t>
  </si>
  <si>
    <t>Machining</t>
  </si>
  <si>
    <t>25.7</t>
  </si>
  <si>
    <t>Manufacture of cutlery, tools and general hardware</t>
  </si>
  <si>
    <t>25.71</t>
  </si>
  <si>
    <t>Manufacture of cutlery</t>
  </si>
  <si>
    <t>25.72</t>
  </si>
  <si>
    <t>Manufacture of locks and hinges</t>
  </si>
  <si>
    <t>25.73</t>
  </si>
  <si>
    <t>Manufacture of tools</t>
  </si>
  <si>
    <t>25.9</t>
  </si>
  <si>
    <t>Manufacture of other fabricated metal products</t>
  </si>
  <si>
    <t>25.91</t>
  </si>
  <si>
    <t>Manufacture of steel drums and similar containers</t>
  </si>
  <si>
    <t>25.92</t>
  </si>
  <si>
    <t xml:space="preserve">Manufacture of light metal packaging </t>
  </si>
  <si>
    <t>25.93</t>
  </si>
  <si>
    <t>Manufacture of wire products, chain and springs</t>
  </si>
  <si>
    <t>25.94</t>
  </si>
  <si>
    <t>Manufacture of fasteners and screw machine products</t>
  </si>
  <si>
    <t>25.99</t>
  </si>
  <si>
    <t>Manufacture of other fabricated metal products n.e.c.</t>
  </si>
  <si>
    <t>Manufacture of computer, electronic and optical products</t>
  </si>
  <si>
    <t>26.1</t>
  </si>
  <si>
    <t>Manufacture of electronic components and boards</t>
  </si>
  <si>
    <t>26.11</t>
  </si>
  <si>
    <t>Manufacture of electronic components</t>
  </si>
  <si>
    <t>26.12</t>
  </si>
  <si>
    <t>Manufacture of loaded electronic boards</t>
  </si>
  <si>
    <t>26.2</t>
  </si>
  <si>
    <t>Manufacture of computers and peripheral equipment</t>
  </si>
  <si>
    <t>26.20</t>
  </si>
  <si>
    <t>26.3</t>
  </si>
  <si>
    <t>Manufacture of communication equipment</t>
  </si>
  <si>
    <t>26.30</t>
  </si>
  <si>
    <t>26.4</t>
  </si>
  <si>
    <t>Manufacture of consumer electronics</t>
  </si>
  <si>
    <t>26.40</t>
  </si>
  <si>
    <t>26.5</t>
  </si>
  <si>
    <t>Manufacture of instruments and appliances for measuring, testing and navigation; watches and clocks</t>
  </si>
  <si>
    <t>26.51</t>
  </si>
  <si>
    <t>Manufacture of instruments and appliances for measuring, testing and navigation</t>
  </si>
  <si>
    <t>26.52</t>
  </si>
  <si>
    <t>Manufacture of watches and clocks</t>
  </si>
  <si>
    <t>26.6</t>
  </si>
  <si>
    <t>Manufacture of irradiation, electromedical and electrotherapeutic equipment</t>
  </si>
  <si>
    <t>26.60</t>
  </si>
  <si>
    <t>26.7</t>
  </si>
  <si>
    <t>Manufacture of optical instruments and photographic equipment</t>
  </si>
  <si>
    <t>26.70</t>
  </si>
  <si>
    <t>26.8</t>
  </si>
  <si>
    <t>Manufacture of magnetic and optical media</t>
  </si>
  <si>
    <t>26.80</t>
  </si>
  <si>
    <t>Manufacture of electrical equipment</t>
  </si>
  <si>
    <t>27.1</t>
  </si>
  <si>
    <t>Manufacture of electric motors, generators, transformers and electricity distribution and control apparatus</t>
  </si>
  <si>
    <t>27.11</t>
  </si>
  <si>
    <t>Manufacture of electric motors, generators and transformers</t>
  </si>
  <si>
    <t>27.12</t>
  </si>
  <si>
    <t>Manufacture of electricity distribution and control apparatus</t>
  </si>
  <si>
    <t>27.2</t>
  </si>
  <si>
    <t>Manufacture of batteries and accumulators</t>
  </si>
  <si>
    <t>27.20</t>
  </si>
  <si>
    <t>27.3</t>
  </si>
  <si>
    <t>Manufacture of wiring and wiring devices</t>
  </si>
  <si>
    <t>27.31</t>
  </si>
  <si>
    <t>Manufacture of fibre optic cables</t>
  </si>
  <si>
    <t>27.32</t>
  </si>
  <si>
    <t>Manufacture of other electronic and electric wires and cables</t>
  </si>
  <si>
    <t>27.33</t>
  </si>
  <si>
    <t>Manufacture of wiring devices</t>
  </si>
  <si>
    <t>27.4</t>
  </si>
  <si>
    <t>Manufacture of electric lighting equipment</t>
  </si>
  <si>
    <t>27.40</t>
  </si>
  <si>
    <t>27.5</t>
  </si>
  <si>
    <t>Manufacture of domestic appliances</t>
  </si>
  <si>
    <t>27.51</t>
  </si>
  <si>
    <t>Manufacture of electric domestic appliances</t>
  </si>
  <si>
    <t>27.52</t>
  </si>
  <si>
    <t>Manufacture of non-electric domestic appliances</t>
  </si>
  <si>
    <t>27.9</t>
  </si>
  <si>
    <t>Manufacture of other electrical equipment</t>
  </si>
  <si>
    <t>27.90</t>
  </si>
  <si>
    <t>Manufacture of machinery and equipment n.e.c.</t>
  </si>
  <si>
    <t>28.1</t>
  </si>
  <si>
    <t>Manufacture of general-purpose machinery</t>
  </si>
  <si>
    <t>28.11</t>
  </si>
  <si>
    <t>Manufacture of engines and turbines, except aircraft, vehicle and cycle engines</t>
  </si>
  <si>
    <t>28.12</t>
  </si>
  <si>
    <t>Manufacture of fluid power equipment</t>
  </si>
  <si>
    <t>28.13</t>
  </si>
  <si>
    <t>Manufacture of other pumps and compressors</t>
  </si>
  <si>
    <t>28.14</t>
  </si>
  <si>
    <t>Manufacture of other taps and valves</t>
  </si>
  <si>
    <t>28.15</t>
  </si>
  <si>
    <t>Manufacture of bearings, gears, gearing and driving elements</t>
  </si>
  <si>
    <t>28.2</t>
  </si>
  <si>
    <t>Manufacture of other general-purpose machinery</t>
  </si>
  <si>
    <t>28.21</t>
  </si>
  <si>
    <t>Manufacture of ovens, furnaces and furnace burners</t>
  </si>
  <si>
    <t>28.22</t>
  </si>
  <si>
    <t>Manufacture of lifting and handling equipment</t>
  </si>
  <si>
    <t>28.23</t>
  </si>
  <si>
    <t>Manufacture of office machinery and equipment (except computers and peripheral equipment)</t>
  </si>
  <si>
    <t>28.24</t>
  </si>
  <si>
    <t>Manufacture of power-driven hand tools</t>
  </si>
  <si>
    <t>28.25</t>
  </si>
  <si>
    <t>Manufacture of non-domestic cooling and ventilation equipment</t>
  </si>
  <si>
    <t>28.29</t>
  </si>
  <si>
    <t>Manufacture of other general-purpose machinery n.e.c.</t>
  </si>
  <si>
    <t>28.3</t>
  </si>
  <si>
    <t>Manufacture of agricultural and forestry machinery</t>
  </si>
  <si>
    <t>28.30</t>
  </si>
  <si>
    <t>28.4</t>
  </si>
  <si>
    <t>Manufacture of metal forming machinery and machine tools</t>
  </si>
  <si>
    <t>28.41</t>
  </si>
  <si>
    <t>Manufacture of metal forming machinery</t>
  </si>
  <si>
    <t>28.49</t>
  </si>
  <si>
    <t>Manufacture of other machine tools</t>
  </si>
  <si>
    <t>28.9</t>
  </si>
  <si>
    <t>Manufacture of other special-purpose machinery</t>
  </si>
  <si>
    <t>28.91</t>
  </si>
  <si>
    <t>Manufacture of machinery for metallurgy</t>
  </si>
  <si>
    <t>28.92</t>
  </si>
  <si>
    <t>Manufacture of machinery for mining, quarrying and construction</t>
  </si>
  <si>
    <t>28.93</t>
  </si>
  <si>
    <t>Manufacture of machinery for food, beverage and tobacco processing</t>
  </si>
  <si>
    <t>28.94</t>
  </si>
  <si>
    <t>Manufacture of machinery for textile, apparel and leather production</t>
  </si>
  <si>
    <t>28.95</t>
  </si>
  <si>
    <t>Manufacture of machinery for paper and paperboard production</t>
  </si>
  <si>
    <t>28.96</t>
  </si>
  <si>
    <t>Manufacture of plastics and rubber machinery</t>
  </si>
  <si>
    <t>28.99</t>
  </si>
  <si>
    <t>Manufacture of other special-purpose machinery n.e.c.</t>
  </si>
  <si>
    <t>Manufacture of motor vehicles, trailers and semi-trailers</t>
  </si>
  <si>
    <t>29.1</t>
  </si>
  <si>
    <t>Manufacture of motor vehicles</t>
  </si>
  <si>
    <t>29.10</t>
  </si>
  <si>
    <t>29.2</t>
  </si>
  <si>
    <t>Manufacture of bodies (coachwork) for motor vehicles; manufacture of trailers and semi-trailers</t>
  </si>
  <si>
    <t>29.20</t>
  </si>
  <si>
    <t>29.3</t>
  </si>
  <si>
    <t>Manufacture of parts and accessories for motor vehicles</t>
  </si>
  <si>
    <t>29.31</t>
  </si>
  <si>
    <t>Manufacture of electrical and electronic equipment for motor vehicles</t>
  </si>
  <si>
    <t>29.32</t>
  </si>
  <si>
    <t>Manufacture of other parts and accessories for motor vehicles</t>
  </si>
  <si>
    <t>Manufacture of other transport equipment</t>
  </si>
  <si>
    <t>30.1</t>
  </si>
  <si>
    <t>Building of ships and boats</t>
  </si>
  <si>
    <t>30.11</t>
  </si>
  <si>
    <t>Building of ships and floating structures</t>
  </si>
  <si>
    <t>30.12</t>
  </si>
  <si>
    <t>Building of pleasure and sporting boats</t>
  </si>
  <si>
    <t>30.2</t>
  </si>
  <si>
    <t>Manufacture of railway locomotives and rolling stock</t>
  </si>
  <si>
    <t>30.20</t>
  </si>
  <si>
    <t>30.3</t>
  </si>
  <si>
    <t>Manufacture of air and spacecraft and related machinery</t>
  </si>
  <si>
    <t>30.30</t>
  </si>
  <si>
    <t>30.4</t>
  </si>
  <si>
    <t>Manufacture of military fighting vehicles</t>
  </si>
  <si>
    <t>30.40</t>
  </si>
  <si>
    <t>30.9</t>
  </si>
  <si>
    <t>Manufacture of transport equipment n.e.c.</t>
  </si>
  <si>
    <t>30.91</t>
  </si>
  <si>
    <t>Manufacture of motorcycles</t>
  </si>
  <si>
    <t>30.92</t>
  </si>
  <si>
    <t>Manufacture of bicycles and invalid carriages</t>
  </si>
  <si>
    <t>30.99</t>
  </si>
  <si>
    <t>Manufacture of other transport equipment n.e.c.</t>
  </si>
  <si>
    <t>Manufacture of furniture</t>
  </si>
  <si>
    <t>31.0</t>
  </si>
  <si>
    <t>31.01</t>
  </si>
  <si>
    <t>Manufacture of office and shop furniture</t>
  </si>
  <si>
    <t>31.02</t>
  </si>
  <si>
    <t>Manufacture of kitchen furniture</t>
  </si>
  <si>
    <t>31.03</t>
  </si>
  <si>
    <t>Manufacture of mattresses</t>
  </si>
  <si>
    <t>31.09</t>
  </si>
  <si>
    <t>Manufacture of other furniture</t>
  </si>
  <si>
    <t>Other manufacturing</t>
  </si>
  <si>
    <t>32.1</t>
  </si>
  <si>
    <t>Manufacture of jewellery, bijouterie and related articles</t>
  </si>
  <si>
    <t>32.11</t>
  </si>
  <si>
    <t>Striking of coins</t>
  </si>
  <si>
    <t>32.12</t>
  </si>
  <si>
    <t>Manufacture of jewellery and related articles</t>
  </si>
  <si>
    <t>32.13</t>
  </si>
  <si>
    <t>Manufacture of imitation jewellery and related articles</t>
  </si>
  <si>
    <t>32.2</t>
  </si>
  <si>
    <t>Manufacture of musical instruments</t>
  </si>
  <si>
    <t>32.20</t>
  </si>
  <si>
    <t>32.3</t>
  </si>
  <si>
    <t>Manufacture of sports goods</t>
  </si>
  <si>
    <t>32.30</t>
  </si>
  <si>
    <t>32.4</t>
  </si>
  <si>
    <t>Manufacture of games and toys</t>
  </si>
  <si>
    <t>32.40</t>
  </si>
  <si>
    <t>32.5</t>
  </si>
  <si>
    <t>Manufacture of medical and dental instruments and supplies</t>
  </si>
  <si>
    <t>32.50</t>
  </si>
  <si>
    <t>32.9</t>
  </si>
  <si>
    <t>Manufacturing n.e.c.</t>
  </si>
  <si>
    <t>32.91</t>
  </si>
  <si>
    <t>Manufacture of brooms and brushes</t>
  </si>
  <si>
    <t>32.99</t>
  </si>
  <si>
    <t xml:space="preserve">Other manufacturing n.e.c. </t>
  </si>
  <si>
    <t>Repair and installation of machinery and equipment</t>
  </si>
  <si>
    <t>33.1</t>
  </si>
  <si>
    <t>Repair of fabricated metal products, machinery and equipment</t>
  </si>
  <si>
    <t>33.11</t>
  </si>
  <si>
    <t>Repair of fabricated metal products</t>
  </si>
  <si>
    <t>33.12</t>
  </si>
  <si>
    <t>Repair of machinery</t>
  </si>
  <si>
    <t>33.13</t>
  </si>
  <si>
    <t>Repair of electronic and optical equipment</t>
  </si>
  <si>
    <t>33.14</t>
  </si>
  <si>
    <t>Repair of electrical equipment</t>
  </si>
  <si>
    <t>33.15</t>
  </si>
  <si>
    <t>Repair and maintenance of ships and boats</t>
  </si>
  <si>
    <t>33.16</t>
  </si>
  <si>
    <t>Repair and maintenance of aircraft and spacecraft</t>
  </si>
  <si>
    <t>33.17</t>
  </si>
  <si>
    <t>Repair and maintenance of other transport equipment</t>
  </si>
  <si>
    <t>33.19</t>
  </si>
  <si>
    <t>Repair of other equipment</t>
  </si>
  <si>
    <t>33.2</t>
  </si>
  <si>
    <t>Installation of industrial machinery and equipment</t>
  </si>
  <si>
    <t>33.20</t>
  </si>
  <si>
    <t>Electricity, gas, steam and air conditioning supply</t>
  </si>
  <si>
    <t>35.1</t>
  </si>
  <si>
    <t>Electric power generation, transmission and distribution</t>
  </si>
  <si>
    <t>35.11</t>
  </si>
  <si>
    <t>Production of electricity</t>
  </si>
  <si>
    <t>35.12</t>
  </si>
  <si>
    <t>Transmission of electricity</t>
  </si>
  <si>
    <t>35.13</t>
  </si>
  <si>
    <t>Distribution of electricity</t>
  </si>
  <si>
    <t>35.14</t>
  </si>
  <si>
    <t>Trade of electricity</t>
  </si>
  <si>
    <t>35.2</t>
  </si>
  <si>
    <t>Manufacture of gas; distribution of gaseous fuels through mains</t>
  </si>
  <si>
    <t>35.21</t>
  </si>
  <si>
    <t>Manufacture of gas</t>
  </si>
  <si>
    <t>35.22</t>
  </si>
  <si>
    <t>Distribution of gaseous fuels through mains</t>
  </si>
  <si>
    <t>35.23</t>
  </si>
  <si>
    <t>Trade of gas through mains</t>
  </si>
  <si>
    <t>35.3</t>
  </si>
  <si>
    <t>Steam and air conditioning supply</t>
  </si>
  <si>
    <t>35.30</t>
  </si>
  <si>
    <t>Water collection, treatment and supply</t>
  </si>
  <si>
    <t>36.0</t>
  </si>
  <si>
    <t>36.00</t>
  </si>
  <si>
    <t>Sewerage</t>
  </si>
  <si>
    <t>37.0</t>
  </si>
  <si>
    <t>37.00</t>
  </si>
  <si>
    <t>Waste collection, treatment and disposal activities; materials recovery</t>
  </si>
  <si>
    <t>38.1</t>
  </si>
  <si>
    <t>Waste collection</t>
  </si>
  <si>
    <t>38.11</t>
  </si>
  <si>
    <t>Collection of non-hazardous waste</t>
  </si>
  <si>
    <t>38.12</t>
  </si>
  <si>
    <t>Collection of hazardous waste</t>
  </si>
  <si>
    <t>38.2</t>
  </si>
  <si>
    <t>Waste treatment and disposal</t>
  </si>
  <si>
    <t>38.21</t>
  </si>
  <si>
    <t>Treatment and disposal of non-hazardous waste</t>
  </si>
  <si>
    <t>38.22</t>
  </si>
  <si>
    <t>Treatment and disposal of hazardous waste</t>
  </si>
  <si>
    <t>38.3</t>
  </si>
  <si>
    <t>Materials recovery</t>
  </si>
  <si>
    <t>38.31</t>
  </si>
  <si>
    <t>Dismantling of wrecks</t>
  </si>
  <si>
    <t>38.32</t>
  </si>
  <si>
    <t>Recovery of sorted materials</t>
  </si>
  <si>
    <t>Remediation activities and other waste management services</t>
  </si>
  <si>
    <t>39.0</t>
  </si>
  <si>
    <t>39.00</t>
  </si>
  <si>
    <t>Construction of buildings</t>
  </si>
  <si>
    <t>41.1</t>
  </si>
  <si>
    <t>Development of building projects</t>
  </si>
  <si>
    <t>41.10</t>
  </si>
  <si>
    <t>41.2</t>
  </si>
  <si>
    <t>Construction of residential and non-residential buildings</t>
  </si>
  <si>
    <t>41.20</t>
  </si>
  <si>
    <t>Civil engineering</t>
  </si>
  <si>
    <t>42.1</t>
  </si>
  <si>
    <t>Construction of roads and railways</t>
  </si>
  <si>
    <t>42.11</t>
  </si>
  <si>
    <t>Construction of roads and motorways</t>
  </si>
  <si>
    <t>42.12</t>
  </si>
  <si>
    <t>Construction of railways and underground railways</t>
  </si>
  <si>
    <t>42.13</t>
  </si>
  <si>
    <t>Construction of bridges and tunnels</t>
  </si>
  <si>
    <t>42.2</t>
  </si>
  <si>
    <t>Construction of utility projects</t>
  </si>
  <si>
    <t>42.21</t>
  </si>
  <si>
    <t>Construction of utility projects for fluids</t>
  </si>
  <si>
    <t>42.22</t>
  </si>
  <si>
    <t>Construction of utility projects for electricity and telecommunications</t>
  </si>
  <si>
    <t>42.9</t>
  </si>
  <si>
    <t>Construction of other civil engineering projects</t>
  </si>
  <si>
    <t>42.91</t>
  </si>
  <si>
    <t>Construction of water projects</t>
  </si>
  <si>
    <t>42.99</t>
  </si>
  <si>
    <t>Construction of other civil engineering projects n.e.c.</t>
  </si>
  <si>
    <t>Specialised construction activities</t>
  </si>
  <si>
    <t>43.1</t>
  </si>
  <si>
    <t>Demolition and site preparation</t>
  </si>
  <si>
    <t>43.11</t>
  </si>
  <si>
    <t>Demolition</t>
  </si>
  <si>
    <t>43.12</t>
  </si>
  <si>
    <t>Site preparation</t>
  </si>
  <si>
    <t>43.13</t>
  </si>
  <si>
    <t>Test drilling and boring</t>
  </si>
  <si>
    <t>43.2</t>
  </si>
  <si>
    <t>Electrical, plumbing and other construction installation activities</t>
  </si>
  <si>
    <t>43.21</t>
  </si>
  <si>
    <t>Electrical installation</t>
  </si>
  <si>
    <t>43.22</t>
  </si>
  <si>
    <t>Plumbing, heat and air-conditioning installation</t>
  </si>
  <si>
    <t>43.29</t>
  </si>
  <si>
    <t>Other construction installation</t>
  </si>
  <si>
    <t>43.3</t>
  </si>
  <si>
    <t>Building completion and finishing</t>
  </si>
  <si>
    <t>43.31</t>
  </si>
  <si>
    <t>Plastering</t>
  </si>
  <si>
    <t>43.32</t>
  </si>
  <si>
    <t>Joinery installation</t>
  </si>
  <si>
    <t>43.33</t>
  </si>
  <si>
    <t>Floor and wall covering</t>
  </si>
  <si>
    <t>43.34</t>
  </si>
  <si>
    <t>Painting and glazing</t>
  </si>
  <si>
    <t>43.39</t>
  </si>
  <si>
    <t>Other building completion and finishing</t>
  </si>
  <si>
    <t>43.9</t>
  </si>
  <si>
    <t>Other specialised construction activities</t>
  </si>
  <si>
    <t>43.91</t>
  </si>
  <si>
    <t>Roofing activities</t>
  </si>
  <si>
    <t>43.99</t>
  </si>
  <si>
    <t>Other specialised construction activities n.e.c.</t>
  </si>
  <si>
    <t>Wholesale and retail trade and repair of motor vehicles and motorcycles</t>
  </si>
  <si>
    <t>45.1</t>
  </si>
  <si>
    <t>Sale of motor vehicles</t>
  </si>
  <si>
    <t>45.11</t>
  </si>
  <si>
    <t>Sale of cars and light motor vehicles</t>
  </si>
  <si>
    <t>45.19</t>
  </si>
  <si>
    <t>Sale of other motor vehicles</t>
  </si>
  <si>
    <t>45.2</t>
  </si>
  <si>
    <t>Maintenance and repair of motor vehicles</t>
  </si>
  <si>
    <t>45.20</t>
  </si>
  <si>
    <t>45.3</t>
  </si>
  <si>
    <t>Sale of motor vehicle parts and accessories</t>
  </si>
  <si>
    <t>45.31</t>
  </si>
  <si>
    <t>Wholesale trade of motor vehicle parts and accessories</t>
  </si>
  <si>
    <t>45.32</t>
  </si>
  <si>
    <t>Retail trade of motor vehicle parts and accessories</t>
  </si>
  <si>
    <t>45.4</t>
  </si>
  <si>
    <t>Sale, maintenance and repair of motorcycles and related parts and accessories</t>
  </si>
  <si>
    <t>45.40</t>
  </si>
  <si>
    <t>Wholesale trade, except of motor vehicles and motorcycles</t>
  </si>
  <si>
    <t>46.1</t>
  </si>
  <si>
    <t>Wholesale on a fee or contract basis</t>
  </si>
  <si>
    <t>46.11</t>
  </si>
  <si>
    <t>Agents involved in the sale of agricultural raw materials, live animals, textile raw materials and semi-finished goods</t>
  </si>
  <si>
    <t>46.12</t>
  </si>
  <si>
    <t>Agents involved in the sale of fuels, ores, metals and industrial chemicals</t>
  </si>
  <si>
    <t>46.13</t>
  </si>
  <si>
    <t>Agents involved in the sale of timber and building materials</t>
  </si>
  <si>
    <t>46.14</t>
  </si>
  <si>
    <t>Agents involved in the sale of machinery, industrial equipment, ships and aircraft</t>
  </si>
  <si>
    <t>46.15</t>
  </si>
  <si>
    <t>Agents involved in the sale of furniture, household goods, hardware and ironmongery</t>
  </si>
  <si>
    <t>46.16</t>
  </si>
  <si>
    <t>Agents involved in the sale of textiles, clothing, fur, footwear and leather goods</t>
  </si>
  <si>
    <t>46.17</t>
  </si>
  <si>
    <t>Agents involved in the sale of food, beverages and tobacco</t>
  </si>
  <si>
    <t>46.18</t>
  </si>
  <si>
    <t>Agents specialised in the sale of other particular products</t>
  </si>
  <si>
    <t>46.19</t>
  </si>
  <si>
    <t>Agents involved in the sale of a variety of goods</t>
  </si>
  <si>
    <t>46.2</t>
  </si>
  <si>
    <t>Wholesale of agricultural raw materials and live animals</t>
  </si>
  <si>
    <t>46.21</t>
  </si>
  <si>
    <t>Wholesale of grain, unmanufactured tobacco, seeds and animal feeds</t>
  </si>
  <si>
    <t>46.22</t>
  </si>
  <si>
    <t>Wholesale of flowers and plants</t>
  </si>
  <si>
    <t>46.23</t>
  </si>
  <si>
    <t>Wholesale of live animals</t>
  </si>
  <si>
    <t>46.24</t>
  </si>
  <si>
    <t>Wholesale of hides, skins and leather</t>
  </si>
  <si>
    <t>46.3</t>
  </si>
  <si>
    <t>Wholesale of food, beverages and tobacco</t>
  </si>
  <si>
    <t>46.31</t>
  </si>
  <si>
    <t>Wholesale of fruit and vegetables</t>
  </si>
  <si>
    <t>46.32</t>
  </si>
  <si>
    <t>Wholesale of meat and meat products</t>
  </si>
  <si>
    <t>46.33</t>
  </si>
  <si>
    <t>Wholesale of dairy products, eggs and edible oils and fats</t>
  </si>
  <si>
    <t>46.34</t>
  </si>
  <si>
    <t>Wholesale of beverages</t>
  </si>
  <si>
    <t>46.35</t>
  </si>
  <si>
    <t>Wholesale of tobacco products</t>
  </si>
  <si>
    <t>46.36</t>
  </si>
  <si>
    <t>Wholesale of sugar and chocolate and sugar confectionery</t>
  </si>
  <si>
    <t>46.37</t>
  </si>
  <si>
    <t>Wholesale of coffee, tea, cocoa and spices</t>
  </si>
  <si>
    <t>46.38</t>
  </si>
  <si>
    <t>Wholesale of other food, including fish, crustaceans and molluscs</t>
  </si>
  <si>
    <t>46.39</t>
  </si>
  <si>
    <t>Non-specialised wholesale of food, beverages and tobacco</t>
  </si>
  <si>
    <t>46.4</t>
  </si>
  <si>
    <t>Wholesale of household goods</t>
  </si>
  <si>
    <t>46.41</t>
  </si>
  <si>
    <t>Wholesale of textiles</t>
  </si>
  <si>
    <t>46.42</t>
  </si>
  <si>
    <t>Wholesale of clothing and footwear</t>
  </si>
  <si>
    <t>46.43</t>
  </si>
  <si>
    <t>Wholesale of electrical household appliances</t>
  </si>
  <si>
    <t>46.44</t>
  </si>
  <si>
    <t>Wholesale of china and glassware and cleaning materials</t>
  </si>
  <si>
    <t>46.45</t>
  </si>
  <si>
    <t>Wholesale of perfume and cosmetics</t>
  </si>
  <si>
    <t>46.46</t>
  </si>
  <si>
    <t>Wholesale of pharmaceutical goods</t>
  </si>
  <si>
    <t>46.47</t>
  </si>
  <si>
    <t>Wholesale of furniture, carpets and lighting equipment</t>
  </si>
  <si>
    <t>46.48</t>
  </si>
  <si>
    <t>Wholesale of watches and jewellery</t>
  </si>
  <si>
    <t>46.49</t>
  </si>
  <si>
    <t>Wholesale of other household goods</t>
  </si>
  <si>
    <t>46.5</t>
  </si>
  <si>
    <t>Wholesale of information and communication equipment</t>
  </si>
  <si>
    <t>46.51</t>
  </si>
  <si>
    <t>Wholesale of computers, computer peripheral equipment and software</t>
  </si>
  <si>
    <t>46.52</t>
  </si>
  <si>
    <t>Wholesale of electronic and telecommunications equipment and parts</t>
  </si>
  <si>
    <t>46.6</t>
  </si>
  <si>
    <t>Wholesale of other machinery, equipment and supplies</t>
  </si>
  <si>
    <t>46.61</t>
  </si>
  <si>
    <t>Wholesale of agricultural machinery, equipment and supplies</t>
  </si>
  <si>
    <t>46.62</t>
  </si>
  <si>
    <t>Wholesale of machine tools</t>
  </si>
  <si>
    <t>46.63</t>
  </si>
  <si>
    <t>Wholesale of mining, construction and civil engineering machinery</t>
  </si>
  <si>
    <t>46.64</t>
  </si>
  <si>
    <t>Wholesale of machinery for the textile industry and of sewing and knitting machines</t>
  </si>
  <si>
    <t>46.65</t>
  </si>
  <si>
    <t>Wholesale of office furniture</t>
  </si>
  <si>
    <t>46.66</t>
  </si>
  <si>
    <t>Wholesale of other office machinery and equipment</t>
  </si>
  <si>
    <t>46.69</t>
  </si>
  <si>
    <t>Wholesale of other machinery and equipment</t>
  </si>
  <si>
    <t>46.7</t>
  </si>
  <si>
    <t>Other specialised wholesale</t>
  </si>
  <si>
    <t>46.71</t>
  </si>
  <si>
    <t>Wholesale of solid, liquid and gaseous fuels and related products</t>
  </si>
  <si>
    <t>46.72</t>
  </si>
  <si>
    <t>Wholesale of metals and metal ores</t>
  </si>
  <si>
    <t>46.73</t>
  </si>
  <si>
    <t>Wholesale of wood, construction materials and sanitary equipment</t>
  </si>
  <si>
    <t>46.74</t>
  </si>
  <si>
    <t>Wholesale of hardware, plumbing and heating equipment and supplies</t>
  </si>
  <si>
    <t>46.75</t>
  </si>
  <si>
    <t>Wholesale of chemical products</t>
  </si>
  <si>
    <t>46.76</t>
  </si>
  <si>
    <t>Wholesale of other intermediate products</t>
  </si>
  <si>
    <t>46.77</t>
  </si>
  <si>
    <t>Wholesale of waste and scrap</t>
  </si>
  <si>
    <t>46.9</t>
  </si>
  <si>
    <t>Non-specialised wholesale trade</t>
  </si>
  <si>
    <t>46.90</t>
  </si>
  <si>
    <t>Retail trade, except of motor vehicles and motorcycles</t>
  </si>
  <si>
    <t>47.1</t>
  </si>
  <si>
    <t>Retail sale in non-specialised stores</t>
  </si>
  <si>
    <t>47.11</t>
  </si>
  <si>
    <t>Retail sale in non-specialised stores with food, beverages or tobacco predominating</t>
  </si>
  <si>
    <t>47.19</t>
  </si>
  <si>
    <t>Other retail sale in non-specialised stores</t>
  </si>
  <si>
    <t>47.2</t>
  </si>
  <si>
    <t>Retail sale of food, beverages and tobacco in specialised stores</t>
  </si>
  <si>
    <t>47.21</t>
  </si>
  <si>
    <t>Retail sale of fruit and vegetables in specialised stores</t>
  </si>
  <si>
    <t>47.22</t>
  </si>
  <si>
    <t>Retail sale of meat and meat products in specialised stores</t>
  </si>
  <si>
    <t>47.23</t>
  </si>
  <si>
    <t>Retail sale of fish, crustaceans and molluscs in specialised stores</t>
  </si>
  <si>
    <t>47.24</t>
  </si>
  <si>
    <t>Retail sale of bread, cakes, flour confectionery and sugar confectionery in specialised stores</t>
  </si>
  <si>
    <t>47.25</t>
  </si>
  <si>
    <t>Retail sale of beverages in specialised stores</t>
  </si>
  <si>
    <t>47.26</t>
  </si>
  <si>
    <t>Retail sale of tobacco products in specialised stores</t>
  </si>
  <si>
    <t>47.29</t>
  </si>
  <si>
    <t>Other retail sale of food in specialised stores</t>
  </si>
  <si>
    <t>47.3</t>
  </si>
  <si>
    <t>Retail sale of automotive fuel in specialised stores</t>
  </si>
  <si>
    <t>47.30</t>
  </si>
  <si>
    <t>47.4</t>
  </si>
  <si>
    <t>Retail sale of information and communication equipment in specialised stores</t>
  </si>
  <si>
    <t>47.41</t>
  </si>
  <si>
    <t>Retail sale of computers, peripheral units and software in specialised stores</t>
  </si>
  <si>
    <t>47.42</t>
  </si>
  <si>
    <t>Retail sale of telecommunications equipment in specialised stores</t>
  </si>
  <si>
    <t>47.43</t>
  </si>
  <si>
    <t>Retail sale of audio and video equipment in specialised stores</t>
  </si>
  <si>
    <t>47.5</t>
  </si>
  <si>
    <t>Retail sale of other household equipment in specialised stores</t>
  </si>
  <si>
    <t>47.51</t>
  </si>
  <si>
    <t>Retail sale of textiles in specialised stores</t>
  </si>
  <si>
    <t>47.52</t>
  </si>
  <si>
    <t>Retail sale of hardware, paints and glass in specialised stores</t>
  </si>
  <si>
    <t>47.53</t>
  </si>
  <si>
    <t>Retail sale of carpets, rugs, wall and floor coverings in specialised stores</t>
  </si>
  <si>
    <t>47.54</t>
  </si>
  <si>
    <t>Retail sale of electrical household appliances in specialised stores</t>
  </si>
  <si>
    <t>47.59</t>
  </si>
  <si>
    <t>Retail sale of furniture, lighting equipment and other household articles in specialised stores</t>
  </si>
  <si>
    <t>47.6</t>
  </si>
  <si>
    <t>Retail sale of cultural and recreation goods in specialised stores</t>
  </si>
  <si>
    <t>47.61</t>
  </si>
  <si>
    <t>Retail sale of books in specialised stores</t>
  </si>
  <si>
    <t>47.62</t>
  </si>
  <si>
    <t>Retail sale of newspapers and stationery in specialised stores</t>
  </si>
  <si>
    <t>47.63</t>
  </si>
  <si>
    <t>Retail sale of music and video recordings in specialised stores</t>
  </si>
  <si>
    <t>47.64</t>
  </si>
  <si>
    <t>Retail sale of sporting equipment in specialised stores</t>
  </si>
  <si>
    <t>47.65</t>
  </si>
  <si>
    <t>Retail sale of games and toys in specialised stores</t>
  </si>
  <si>
    <t>47.7</t>
  </si>
  <si>
    <t>Retail sale of other goods in specialised stores</t>
  </si>
  <si>
    <t>47.71</t>
  </si>
  <si>
    <t>Retail sale of clothing in specialised stores</t>
  </si>
  <si>
    <t>47.72</t>
  </si>
  <si>
    <t>Retail sale of footwear and leather goods in specialised stores</t>
  </si>
  <si>
    <t>47.73</t>
  </si>
  <si>
    <t>Dispensing chemist in specialised stores</t>
  </si>
  <si>
    <t>47.74</t>
  </si>
  <si>
    <t>Retail sale of medical and orthopaedic goods in specialised stores</t>
  </si>
  <si>
    <t>47.75</t>
  </si>
  <si>
    <t>Retail sale of cosmetic and toilet articles in specialised stores</t>
  </si>
  <si>
    <t>47.76</t>
  </si>
  <si>
    <t>Retail sale of flowers, plants, seeds, fertilisers, pet animals and pet food in specialised stores</t>
  </si>
  <si>
    <t>47.77</t>
  </si>
  <si>
    <t>Retail sale of watches and jewellery in specialised stores</t>
  </si>
  <si>
    <t>47.78</t>
  </si>
  <si>
    <t>Other retail sale of new goods in specialised stores</t>
  </si>
  <si>
    <t>47.79</t>
  </si>
  <si>
    <t>Retail sale of second-hand goods in stores</t>
  </si>
  <si>
    <t>47.8</t>
  </si>
  <si>
    <t>Retail sale via stalls and markets</t>
  </si>
  <si>
    <t>47.81</t>
  </si>
  <si>
    <t>Retail sale via stalls and markets of food, beverages and tobacco products</t>
  </si>
  <si>
    <t>47.82</t>
  </si>
  <si>
    <t>Retail sale via stalls and markets of textiles, clothing and footwear</t>
  </si>
  <si>
    <t>47.89</t>
  </si>
  <si>
    <t>Retail sale via stalls and markets of other goods</t>
  </si>
  <si>
    <t>47.9</t>
  </si>
  <si>
    <t>Retail trade not in stores, stalls or markets</t>
  </si>
  <si>
    <t>47.91</t>
  </si>
  <si>
    <t>Retail sale via mail order houses or via Internet</t>
  </si>
  <si>
    <t>47.99</t>
  </si>
  <si>
    <t>Other retail sale not in stores, stalls or markets</t>
  </si>
  <si>
    <t>Land transport and transport via pipelines</t>
  </si>
  <si>
    <t>49.1</t>
  </si>
  <si>
    <t>Passenger rail transport, interurban</t>
  </si>
  <si>
    <t>49.10</t>
  </si>
  <si>
    <t>49.2</t>
  </si>
  <si>
    <t>Freight rail transport</t>
  </si>
  <si>
    <t>49.20</t>
  </si>
  <si>
    <t>49.3</t>
  </si>
  <si>
    <t xml:space="preserve">Other passenger land transport </t>
  </si>
  <si>
    <t>49.31</t>
  </si>
  <si>
    <t>Urban and suburban passenger land transport</t>
  </si>
  <si>
    <t>49.32</t>
  </si>
  <si>
    <t>Taxi operation</t>
  </si>
  <si>
    <t>49.39</t>
  </si>
  <si>
    <t>Other passenger land transport n.e.c.</t>
  </si>
  <si>
    <t>49.4</t>
  </si>
  <si>
    <t>Freight transport by road and removal services</t>
  </si>
  <si>
    <t>49.41</t>
  </si>
  <si>
    <t>Freight transport by road</t>
  </si>
  <si>
    <t>49.42</t>
  </si>
  <si>
    <t>Removal services</t>
  </si>
  <si>
    <t>49.5</t>
  </si>
  <si>
    <t>Transport via pipeline</t>
  </si>
  <si>
    <t>49.50</t>
  </si>
  <si>
    <t>Water transport</t>
  </si>
  <si>
    <t>50.1</t>
  </si>
  <si>
    <t>Sea and coastal passenger water transport</t>
  </si>
  <si>
    <t>50.10</t>
  </si>
  <si>
    <t>50.2</t>
  </si>
  <si>
    <t>Sea and coastal freight water transport</t>
  </si>
  <si>
    <t>50.20</t>
  </si>
  <si>
    <t>50.3</t>
  </si>
  <si>
    <t>Inland passenger water transport</t>
  </si>
  <si>
    <t>50.30</t>
  </si>
  <si>
    <t>50.4</t>
  </si>
  <si>
    <t>Inland freight water transport</t>
  </si>
  <si>
    <t>50.40</t>
  </si>
  <si>
    <t>Air transport</t>
  </si>
  <si>
    <t>51.1</t>
  </si>
  <si>
    <t>Passenger air transport</t>
  </si>
  <si>
    <t>51.10</t>
  </si>
  <si>
    <t>51.2</t>
  </si>
  <si>
    <t>Freight air transport and space transport</t>
  </si>
  <si>
    <t>51.21</t>
  </si>
  <si>
    <t>Freight air transport</t>
  </si>
  <si>
    <t>51.22</t>
  </si>
  <si>
    <t>Space transport</t>
  </si>
  <si>
    <t>Warehousing and support activities for transportation</t>
  </si>
  <si>
    <t>52.1</t>
  </si>
  <si>
    <t>Warehousing and storage</t>
  </si>
  <si>
    <t>52.10</t>
  </si>
  <si>
    <t>52.2</t>
  </si>
  <si>
    <t>Support activities for transportation</t>
  </si>
  <si>
    <t>52.21</t>
  </si>
  <si>
    <t>Service activities incidental to land transportation</t>
  </si>
  <si>
    <t>52.22</t>
  </si>
  <si>
    <t>Service activities incidental to water transportation</t>
  </si>
  <si>
    <t>52.23</t>
  </si>
  <si>
    <t>Service activities incidental to air transportation</t>
  </si>
  <si>
    <t>52.24</t>
  </si>
  <si>
    <t>Cargo handling</t>
  </si>
  <si>
    <t>52.29</t>
  </si>
  <si>
    <t xml:space="preserve">Other transportation support activities </t>
  </si>
  <si>
    <t>Postal and courier activities</t>
  </si>
  <si>
    <t>53.1</t>
  </si>
  <si>
    <t>Postal activities under universal service obligation</t>
  </si>
  <si>
    <t>53.10</t>
  </si>
  <si>
    <t>53.2</t>
  </si>
  <si>
    <t>Other postal and courier activities</t>
  </si>
  <si>
    <t>53.20</t>
  </si>
  <si>
    <t>Accommodation</t>
  </si>
  <si>
    <t>55.1</t>
  </si>
  <si>
    <t>Hotels and similar accommodation</t>
  </si>
  <si>
    <t>55.10</t>
  </si>
  <si>
    <t>55.2</t>
  </si>
  <si>
    <t>Holiday and other short-stay accommodation</t>
  </si>
  <si>
    <t>55.20</t>
  </si>
  <si>
    <t>55.3</t>
  </si>
  <si>
    <t>Camping grounds, recreational vehicle parks and trailer parks</t>
  </si>
  <si>
    <t>55.30</t>
  </si>
  <si>
    <t>55.9</t>
  </si>
  <si>
    <t>Other accommodation</t>
  </si>
  <si>
    <t>55.90</t>
  </si>
  <si>
    <t>Food and beverage service activities</t>
  </si>
  <si>
    <t>56.1</t>
  </si>
  <si>
    <t>Restaurants and mobile food service activities</t>
  </si>
  <si>
    <t>56.10</t>
  </si>
  <si>
    <t>56.2</t>
  </si>
  <si>
    <t>Event catering and other food service activities</t>
  </si>
  <si>
    <t>56.21</t>
  </si>
  <si>
    <t>Event catering activities</t>
  </si>
  <si>
    <t>56.29</t>
  </si>
  <si>
    <t>Other food service activities</t>
  </si>
  <si>
    <t>56.3</t>
  </si>
  <si>
    <t>Beverage serving activities</t>
  </si>
  <si>
    <t>56.30</t>
  </si>
  <si>
    <t>Publishing activities</t>
  </si>
  <si>
    <t>58.1</t>
  </si>
  <si>
    <t>Publishing of books, periodicals and other publishing activities</t>
  </si>
  <si>
    <t>58.11</t>
  </si>
  <si>
    <t>Book publishing</t>
  </si>
  <si>
    <t>58.12</t>
  </si>
  <si>
    <t>Publishing of directories and mailing lists</t>
  </si>
  <si>
    <t>58.13</t>
  </si>
  <si>
    <t>Publishing of newspapers</t>
  </si>
  <si>
    <t>58.14</t>
  </si>
  <si>
    <t>Publishing of journals and periodicals</t>
  </si>
  <si>
    <t>58.19</t>
  </si>
  <si>
    <t>Other publishing activities</t>
  </si>
  <si>
    <t>58.2</t>
  </si>
  <si>
    <t>Software publishing</t>
  </si>
  <si>
    <t>58.21</t>
  </si>
  <si>
    <t>Publishing of computer games</t>
  </si>
  <si>
    <t>58.29</t>
  </si>
  <si>
    <t>Other software publishing</t>
  </si>
  <si>
    <t>Motion picture, video and television programme production, sound recording and music publishing activities</t>
  </si>
  <si>
    <t>59.1</t>
  </si>
  <si>
    <t>Motion picture, video and television programme activities</t>
  </si>
  <si>
    <t>59.11</t>
  </si>
  <si>
    <t>Motion picture, video and television programme production activities</t>
  </si>
  <si>
    <t>59.12</t>
  </si>
  <si>
    <t>Motion picture, video and television programme post-production activities</t>
  </si>
  <si>
    <t>59.13</t>
  </si>
  <si>
    <t>Motion picture, video and television programme distribution activities</t>
  </si>
  <si>
    <t>59.14</t>
  </si>
  <si>
    <t>Motion picture projection activities</t>
  </si>
  <si>
    <t>59.2</t>
  </si>
  <si>
    <t>Sound recording and music publishing activities</t>
  </si>
  <si>
    <t>59.20</t>
  </si>
  <si>
    <t>Programming and broadcasting activities</t>
  </si>
  <si>
    <t>60.1</t>
  </si>
  <si>
    <t>Radio broadcasting</t>
  </si>
  <si>
    <t>60.10</t>
  </si>
  <si>
    <t>60.2</t>
  </si>
  <si>
    <t>Television programming and broadcasting activities</t>
  </si>
  <si>
    <t>60.20</t>
  </si>
  <si>
    <t>Telecommunications</t>
  </si>
  <si>
    <t>61.1</t>
  </si>
  <si>
    <t>Wired telecommunications activities</t>
  </si>
  <si>
    <t>61.10</t>
  </si>
  <si>
    <t>61.2</t>
  </si>
  <si>
    <t>Wireless telecommunications activities</t>
  </si>
  <si>
    <t>61.20</t>
  </si>
  <si>
    <t>61.3</t>
  </si>
  <si>
    <t>Satellite telecommunications activities</t>
  </si>
  <si>
    <t>61.30</t>
  </si>
  <si>
    <t>61.9</t>
  </si>
  <si>
    <t>Other telecommunications activities</t>
  </si>
  <si>
    <t>61.90</t>
  </si>
  <si>
    <t>Computer programming, consultancy and related activities</t>
  </si>
  <si>
    <t>62.0</t>
  </si>
  <si>
    <t>62.01</t>
  </si>
  <si>
    <t>Computer programming activities</t>
  </si>
  <si>
    <t>62.02</t>
  </si>
  <si>
    <t>Computer consultancy activities</t>
  </si>
  <si>
    <t>62.03</t>
  </si>
  <si>
    <t>Computer facilities management activities</t>
  </si>
  <si>
    <t>62.09</t>
  </si>
  <si>
    <t>Other information technology and computer service activities</t>
  </si>
  <si>
    <t>Information service activities</t>
  </si>
  <si>
    <t>63.1</t>
  </si>
  <si>
    <t>Data processing, hosting and related activities; web portals</t>
  </si>
  <si>
    <t>63.11</t>
  </si>
  <si>
    <t>Data processing, hosting and related activities</t>
  </si>
  <si>
    <t>63.12</t>
  </si>
  <si>
    <t>Web portals</t>
  </si>
  <si>
    <t>63.9</t>
  </si>
  <si>
    <t>Other information service activities</t>
  </si>
  <si>
    <t>63.91</t>
  </si>
  <si>
    <t>News agency activities</t>
  </si>
  <si>
    <t>63.99</t>
  </si>
  <si>
    <t>Other information service activities n.e.c.</t>
  </si>
  <si>
    <t>Financial service activities, except insurance and pension funding</t>
  </si>
  <si>
    <t>64.1</t>
  </si>
  <si>
    <t>Monetary intermediation</t>
  </si>
  <si>
    <t>64.11</t>
  </si>
  <si>
    <t>Central banking</t>
  </si>
  <si>
    <t>64.19</t>
  </si>
  <si>
    <t>Other monetary intermediation</t>
  </si>
  <si>
    <t>64.2</t>
  </si>
  <si>
    <t>Activities of holding companies</t>
  </si>
  <si>
    <t>64.20</t>
  </si>
  <si>
    <t>64.3</t>
  </si>
  <si>
    <t>Trusts, funds and similar financial entities</t>
  </si>
  <si>
    <t>64.30</t>
  </si>
  <si>
    <t>64.9</t>
  </si>
  <si>
    <t>Other financial service activities, except insurance and pension funding</t>
  </si>
  <si>
    <t>64.91</t>
  </si>
  <si>
    <t>Financial leasing</t>
  </si>
  <si>
    <t>64.92</t>
  </si>
  <si>
    <t>Other credit granting</t>
  </si>
  <si>
    <t>64.99</t>
  </si>
  <si>
    <t>Other financial service activities, except insurance and pension funding n.e.c.</t>
  </si>
  <si>
    <t>Insurance, reinsurance and pension funding, except compulsory social security</t>
  </si>
  <si>
    <t>65.1</t>
  </si>
  <si>
    <t>Insurance</t>
  </si>
  <si>
    <t>65.11</t>
  </si>
  <si>
    <t>Life insurance</t>
  </si>
  <si>
    <t>65.12</t>
  </si>
  <si>
    <t>Non-life insurance</t>
  </si>
  <si>
    <t>65.2</t>
  </si>
  <si>
    <t>Reinsurance</t>
  </si>
  <si>
    <t>65.20</t>
  </si>
  <si>
    <t>65.3</t>
  </si>
  <si>
    <t>Pension funding</t>
  </si>
  <si>
    <t>65.30</t>
  </si>
  <si>
    <t>Activities auxiliary to financial services and insurance activities</t>
  </si>
  <si>
    <t>66.1</t>
  </si>
  <si>
    <t>Activities auxiliary to financial services, except insurance and pension funding</t>
  </si>
  <si>
    <t>66.11</t>
  </si>
  <si>
    <t>Administration of financial markets</t>
  </si>
  <si>
    <t>66.12</t>
  </si>
  <si>
    <t>Security and commodity contracts brokerage</t>
  </si>
  <si>
    <t>66.19</t>
  </si>
  <si>
    <t>Other activities auxiliary to financial services, except insurance and pension funding</t>
  </si>
  <si>
    <t>66.2</t>
  </si>
  <si>
    <t>Activities auxiliary to insurance and pension funding</t>
  </si>
  <si>
    <t>66.21</t>
  </si>
  <si>
    <t>Risk and damage evaluation</t>
  </si>
  <si>
    <t>66.22</t>
  </si>
  <si>
    <t>Activities of insurance agents and brokers</t>
  </si>
  <si>
    <t>66.29</t>
  </si>
  <si>
    <t>Other activities auxiliary to insurance and pension funding</t>
  </si>
  <si>
    <t>66.3</t>
  </si>
  <si>
    <t>Fund management activities</t>
  </si>
  <si>
    <t>66.30</t>
  </si>
  <si>
    <t>Real estate activities</t>
  </si>
  <si>
    <t>68.1</t>
  </si>
  <si>
    <t>Buying and selling of own real estate</t>
  </si>
  <si>
    <t>68.10</t>
  </si>
  <si>
    <t>68.2</t>
  </si>
  <si>
    <t>Rental and operating of own or leased real estate</t>
  </si>
  <si>
    <t>68.20</t>
  </si>
  <si>
    <t>68.3</t>
  </si>
  <si>
    <t>Real estate activities on a fee or contract basis</t>
  </si>
  <si>
    <t>68.31</t>
  </si>
  <si>
    <t>Real estate agencies</t>
  </si>
  <si>
    <t>68.32</t>
  </si>
  <si>
    <t>Management of real estate on a fee or contract basis</t>
  </si>
  <si>
    <t>Legal and accounting activities</t>
  </si>
  <si>
    <t>69.1</t>
  </si>
  <si>
    <t>Legal activities</t>
  </si>
  <si>
    <t>69.10</t>
  </si>
  <si>
    <t>69.2</t>
  </si>
  <si>
    <t>Accounting, bookkeeping and auditing activities; tax consultancy</t>
  </si>
  <si>
    <t>69.20</t>
  </si>
  <si>
    <t>Activities of head offices; management consultancy activities</t>
  </si>
  <si>
    <t>70.1</t>
  </si>
  <si>
    <t>Activities of head offices</t>
  </si>
  <si>
    <t>70.10</t>
  </si>
  <si>
    <t>70.2</t>
  </si>
  <si>
    <t>Management consultancy activities</t>
  </si>
  <si>
    <t>70.21</t>
  </si>
  <si>
    <t>Public relations and communication activities</t>
  </si>
  <si>
    <t>70.22</t>
  </si>
  <si>
    <t>Business and other management consultancy activities</t>
  </si>
  <si>
    <t>Architectural and engineering activities; technical testing and analysis</t>
  </si>
  <si>
    <t>71.1</t>
  </si>
  <si>
    <t>Architectural and engineering activities and related technical consultancy</t>
  </si>
  <si>
    <t>71.11</t>
  </si>
  <si>
    <t xml:space="preserve">Architectural activities </t>
  </si>
  <si>
    <t>71.12</t>
  </si>
  <si>
    <t>Engineering activities and related technical consultancy</t>
  </si>
  <si>
    <t>71.2</t>
  </si>
  <si>
    <t>Technical testing and analysis</t>
  </si>
  <si>
    <t>71.20</t>
  </si>
  <si>
    <t xml:space="preserve">Scientific research and development </t>
  </si>
  <si>
    <t>72.1</t>
  </si>
  <si>
    <t>Research and experimental development on natural sciences and engineering</t>
  </si>
  <si>
    <t>72.11</t>
  </si>
  <si>
    <t>Research and experimental development on biotechnology</t>
  </si>
  <si>
    <t>72.19</t>
  </si>
  <si>
    <t>Other research and experimental development on natural sciences and engineering</t>
  </si>
  <si>
    <t>72.2</t>
  </si>
  <si>
    <t>Research and experimental development on social sciences and humanities</t>
  </si>
  <si>
    <t>72.20</t>
  </si>
  <si>
    <t>Advertising and market research</t>
  </si>
  <si>
    <t>73.1</t>
  </si>
  <si>
    <t>Advertising</t>
  </si>
  <si>
    <t>73.11</t>
  </si>
  <si>
    <t>Advertising agencies</t>
  </si>
  <si>
    <t>73.12</t>
  </si>
  <si>
    <t>Media representation</t>
  </si>
  <si>
    <t>73.2</t>
  </si>
  <si>
    <t>Market research and public opinion polling</t>
  </si>
  <si>
    <t>73.20</t>
  </si>
  <si>
    <t>Other professional, scientific and technical activities</t>
  </si>
  <si>
    <t>74.1</t>
  </si>
  <si>
    <t>Specialised design activities</t>
  </si>
  <si>
    <t>74.10</t>
  </si>
  <si>
    <t>74.2</t>
  </si>
  <si>
    <t>Photographic activities</t>
  </si>
  <si>
    <t>74.20</t>
  </si>
  <si>
    <t>74.3</t>
  </si>
  <si>
    <t>Translation and interpretation activities</t>
  </si>
  <si>
    <t>74.30</t>
  </si>
  <si>
    <t>74.9</t>
  </si>
  <si>
    <t>Other professional, scientific and technical activities n.e.c.</t>
  </si>
  <si>
    <t>74.90</t>
  </si>
  <si>
    <t>Veterinary activities</t>
  </si>
  <si>
    <t>75.0</t>
  </si>
  <si>
    <t>75.00</t>
  </si>
  <si>
    <t>Rental and leasing activities</t>
  </si>
  <si>
    <t>77.1</t>
  </si>
  <si>
    <t>Rental and leasing of motor vehicles</t>
  </si>
  <si>
    <t>77.11</t>
  </si>
  <si>
    <t>Rental and leasing of cars and light motor vehicles</t>
  </si>
  <si>
    <t>77.12</t>
  </si>
  <si>
    <t>Rental and leasing of trucks</t>
  </si>
  <si>
    <t>77.2</t>
  </si>
  <si>
    <t>Rental and leasing of personal and household goods</t>
  </si>
  <si>
    <t>77.21</t>
  </si>
  <si>
    <t>Rental and leasing of recreational and sports goods</t>
  </si>
  <si>
    <t>77.22</t>
  </si>
  <si>
    <t>Rental of video tapes and disks</t>
  </si>
  <si>
    <t>77.29</t>
  </si>
  <si>
    <t>Rental and leasing of other personal and household goods</t>
  </si>
  <si>
    <t>77.3</t>
  </si>
  <si>
    <t>Rental and leasing of other machinery, equipment and tangible goods</t>
  </si>
  <si>
    <t>77.31</t>
  </si>
  <si>
    <t>Rental and leasing of agricultural machinery and equipment</t>
  </si>
  <si>
    <t>77.32</t>
  </si>
  <si>
    <t>Rental and leasing of construction and civil engineering machinery and equipment</t>
  </si>
  <si>
    <t>77.33</t>
  </si>
  <si>
    <t>Rental and leasing of office machinery and equipment (including computers)</t>
  </si>
  <si>
    <t>77.34</t>
  </si>
  <si>
    <t>Rental and leasing of water transport equipment</t>
  </si>
  <si>
    <t>77.35</t>
  </si>
  <si>
    <t>Rental and leasing of air transport equipment</t>
  </si>
  <si>
    <t>77.39</t>
  </si>
  <si>
    <t>Rental and leasing of other machinery, equipment and tangible goods n.e.c.</t>
  </si>
  <si>
    <t>77.4</t>
  </si>
  <si>
    <t>Leasing of intellectual property and similar products, except copyrighted works</t>
  </si>
  <si>
    <t>77.40</t>
  </si>
  <si>
    <t>Employment activities</t>
  </si>
  <si>
    <t>78.1</t>
  </si>
  <si>
    <t>Activities of employment placement agencies</t>
  </si>
  <si>
    <t>78.10</t>
  </si>
  <si>
    <t>78.2</t>
  </si>
  <si>
    <t>Temporary employment agency activities</t>
  </si>
  <si>
    <t>78.20</t>
  </si>
  <si>
    <t>78.3</t>
  </si>
  <si>
    <t>Other human resources provision</t>
  </si>
  <si>
    <t>78.30</t>
  </si>
  <si>
    <t>Travel agency, tour operator and other reservation service and related activities</t>
  </si>
  <si>
    <t>79.1</t>
  </si>
  <si>
    <t>Travel agency and tour operator activities</t>
  </si>
  <si>
    <t>79.11</t>
  </si>
  <si>
    <t>Travel agency activities</t>
  </si>
  <si>
    <t>79.12</t>
  </si>
  <si>
    <t>Tour operator activities</t>
  </si>
  <si>
    <t>79.9</t>
  </si>
  <si>
    <t>Other reservation service and related activities</t>
  </si>
  <si>
    <t>79.90</t>
  </si>
  <si>
    <t>Security and investigation activities</t>
  </si>
  <si>
    <t>80.1</t>
  </si>
  <si>
    <t>Private security activities</t>
  </si>
  <si>
    <t>80.10</t>
  </si>
  <si>
    <t>80.2</t>
  </si>
  <si>
    <t>Security systems service activities</t>
  </si>
  <si>
    <t>80.20</t>
  </si>
  <si>
    <t>80.3</t>
  </si>
  <si>
    <t>Investigation activities</t>
  </si>
  <si>
    <t>80.30</t>
  </si>
  <si>
    <t>Services to buildings and landscape activities</t>
  </si>
  <si>
    <t>81.1</t>
  </si>
  <si>
    <t>Combined facilities support activities</t>
  </si>
  <si>
    <t>81.10</t>
  </si>
  <si>
    <t>81.2</t>
  </si>
  <si>
    <t>Cleaning activities</t>
  </si>
  <si>
    <t>81.21</t>
  </si>
  <si>
    <t>General cleaning of buildings</t>
  </si>
  <si>
    <t>81.22</t>
  </si>
  <si>
    <t>Other building and industrial cleaning activities</t>
  </si>
  <si>
    <t>81.29</t>
  </si>
  <si>
    <t>Other cleaning activities</t>
  </si>
  <si>
    <t>81.3</t>
  </si>
  <si>
    <t>Landscape service activities</t>
  </si>
  <si>
    <t>81.30</t>
  </si>
  <si>
    <t>Office administrative, office support and other business support activities</t>
  </si>
  <si>
    <t>82.1</t>
  </si>
  <si>
    <t>Office administrative and support activities</t>
  </si>
  <si>
    <t>82.11</t>
  </si>
  <si>
    <t>Combined office administrative service activities</t>
  </si>
  <si>
    <t>82.19</t>
  </si>
  <si>
    <t>Photocopying, document preparation and other specialised office support activities</t>
  </si>
  <si>
    <t>82.2</t>
  </si>
  <si>
    <t>Activities of call centres</t>
  </si>
  <si>
    <t>82.20</t>
  </si>
  <si>
    <t>82.3</t>
  </si>
  <si>
    <t>Organisation of conventions and trade shows</t>
  </si>
  <si>
    <t>82.30</t>
  </si>
  <si>
    <t>82.9</t>
  </si>
  <si>
    <t>Business support service activities n.e.c.</t>
  </si>
  <si>
    <t>82.91</t>
  </si>
  <si>
    <t>Activities of collection agencies and credit bureaus</t>
  </si>
  <si>
    <t>82.92</t>
  </si>
  <si>
    <t>Packaging activities</t>
  </si>
  <si>
    <t>82.99</t>
  </si>
  <si>
    <t>Other business support service activities n.e.c.</t>
  </si>
  <si>
    <t>Public administration and defence; compulsory social security</t>
  </si>
  <si>
    <t>84.1</t>
  </si>
  <si>
    <t>Administration of the State and the economic and social policy of the community</t>
  </si>
  <si>
    <t>84.11</t>
  </si>
  <si>
    <t>General public administration activities</t>
  </si>
  <si>
    <t>84.12</t>
  </si>
  <si>
    <t>Regulation of the activities of providing health care, education, cultural services and other social services, excluding social security</t>
  </si>
  <si>
    <t>84.13</t>
  </si>
  <si>
    <t>Regulation of and contribution to more efficient operation of businesses</t>
  </si>
  <si>
    <t>84.2</t>
  </si>
  <si>
    <t>Provision of services to the community as a whole</t>
  </si>
  <si>
    <t>84.21</t>
  </si>
  <si>
    <t>Foreign affairs</t>
  </si>
  <si>
    <t>84.22</t>
  </si>
  <si>
    <t>Defence activities</t>
  </si>
  <si>
    <t>84.23</t>
  </si>
  <si>
    <t>Justice and judicial activities</t>
  </si>
  <si>
    <t>84.24</t>
  </si>
  <si>
    <t>Public order and safety activities</t>
  </si>
  <si>
    <t>84.25</t>
  </si>
  <si>
    <t>Fire service activities</t>
  </si>
  <si>
    <t>84.3</t>
  </si>
  <si>
    <t>Compulsory social security activities</t>
  </si>
  <si>
    <t>84.30</t>
  </si>
  <si>
    <t>Education</t>
  </si>
  <si>
    <t>85.1</t>
  </si>
  <si>
    <t>Pre-primary education</t>
  </si>
  <si>
    <t>85.10</t>
  </si>
  <si>
    <t xml:space="preserve">Pre-primary education </t>
  </si>
  <si>
    <t>85.2</t>
  </si>
  <si>
    <t>Primary education</t>
  </si>
  <si>
    <t>85.20</t>
  </si>
  <si>
    <t xml:space="preserve">Primary education </t>
  </si>
  <si>
    <t>85.3</t>
  </si>
  <si>
    <t>Secondary education</t>
  </si>
  <si>
    <t>85.31</t>
  </si>
  <si>
    <t xml:space="preserve">General secondary education </t>
  </si>
  <si>
    <t>85.32</t>
  </si>
  <si>
    <t xml:space="preserve">Technical and vocational secondary education </t>
  </si>
  <si>
    <t>85.4</t>
  </si>
  <si>
    <t>Higher education</t>
  </si>
  <si>
    <t>85.41</t>
  </si>
  <si>
    <t>Post-secondary non-tertiary education</t>
  </si>
  <si>
    <t>85.42</t>
  </si>
  <si>
    <t>Tertiary education</t>
  </si>
  <si>
    <t>85.5</t>
  </si>
  <si>
    <t>Other education</t>
  </si>
  <si>
    <t>85.51</t>
  </si>
  <si>
    <t>Sports and recreation education</t>
  </si>
  <si>
    <t>85.52</t>
  </si>
  <si>
    <t>Cultural education</t>
  </si>
  <si>
    <t>85.53</t>
  </si>
  <si>
    <t>Driving school activities</t>
  </si>
  <si>
    <t>85.59</t>
  </si>
  <si>
    <t>Other education n.e.c.</t>
  </si>
  <si>
    <t>85.6</t>
  </si>
  <si>
    <t>Educational support activities</t>
  </si>
  <si>
    <t>85.60</t>
  </si>
  <si>
    <t>Human health activities</t>
  </si>
  <si>
    <t>86.1</t>
  </si>
  <si>
    <t>Hospital activities</t>
  </si>
  <si>
    <t>86.10</t>
  </si>
  <si>
    <t>86.2</t>
  </si>
  <si>
    <t>Medical and dental practice activities</t>
  </si>
  <si>
    <t>86.21</t>
  </si>
  <si>
    <t>General medical practice activities</t>
  </si>
  <si>
    <t>86.22</t>
  </si>
  <si>
    <t>Specialist medical practice activities</t>
  </si>
  <si>
    <t>86.23</t>
  </si>
  <si>
    <t>Dental practice activities</t>
  </si>
  <si>
    <t>86.9</t>
  </si>
  <si>
    <t>Other human health activities</t>
  </si>
  <si>
    <t>86.90</t>
  </si>
  <si>
    <t>Residential care activities</t>
  </si>
  <si>
    <t>87.1</t>
  </si>
  <si>
    <t>Residential nursing care activities</t>
  </si>
  <si>
    <t>87.10</t>
  </si>
  <si>
    <t>87.2</t>
  </si>
  <si>
    <t>Residential care activities for mental retardation, mental health and substance abuse</t>
  </si>
  <si>
    <t>87.20</t>
  </si>
  <si>
    <t>87.3</t>
  </si>
  <si>
    <t>Residential care activities for the elderly and disabled</t>
  </si>
  <si>
    <t>87.30</t>
  </si>
  <si>
    <t>87.9</t>
  </si>
  <si>
    <t>Other residential care activities</t>
  </si>
  <si>
    <t>87.90</t>
  </si>
  <si>
    <t>Social work activities without accommodation</t>
  </si>
  <si>
    <t>88.1</t>
  </si>
  <si>
    <t>Social work activities without accommodation for the elderly and disabled</t>
  </si>
  <si>
    <t>88.10</t>
  </si>
  <si>
    <t>88.9</t>
  </si>
  <si>
    <t>Other social work activities without accommodation</t>
  </si>
  <si>
    <t>88.91</t>
  </si>
  <si>
    <t>Child day-care activities</t>
  </si>
  <si>
    <t>88.99</t>
  </si>
  <si>
    <t>Other social work activities without accommodation n.e.c.</t>
  </si>
  <si>
    <t>Creative, arts and entertainment activities</t>
  </si>
  <si>
    <t>90.0</t>
  </si>
  <si>
    <t>90.01</t>
  </si>
  <si>
    <t>Performing arts</t>
  </si>
  <si>
    <t>90.02</t>
  </si>
  <si>
    <t>Support activities to performing arts</t>
  </si>
  <si>
    <t>90.03</t>
  </si>
  <si>
    <t>Artistic creation</t>
  </si>
  <si>
    <t>90.04</t>
  </si>
  <si>
    <t>Operation of arts facilities</t>
  </si>
  <si>
    <t>Libraries, archives, museums and other cultural activities</t>
  </si>
  <si>
    <t>91.0</t>
  </si>
  <si>
    <t>91.01</t>
  </si>
  <si>
    <t>Library and archives activities</t>
  </si>
  <si>
    <t>91.02</t>
  </si>
  <si>
    <t>Museums activities</t>
  </si>
  <si>
    <t>91.03</t>
  </si>
  <si>
    <t>Operation of historical sites and buildings and similar visitor attractions</t>
  </si>
  <si>
    <t>91.04</t>
  </si>
  <si>
    <t>Botanical and zoological gardens and nature reserves activities</t>
  </si>
  <si>
    <t>Gambling and betting activities</t>
  </si>
  <si>
    <t>92.0</t>
  </si>
  <si>
    <t>92.00</t>
  </si>
  <si>
    <t>Sports activities and amusement and recreation activities</t>
  </si>
  <si>
    <t>93.1</t>
  </si>
  <si>
    <t>Sports activities</t>
  </si>
  <si>
    <t>93.11</t>
  </si>
  <si>
    <t>Operation of sports facilities</t>
  </si>
  <si>
    <t>93.12</t>
  </si>
  <si>
    <t>Activities of sports clubs</t>
  </si>
  <si>
    <t>93.13</t>
  </si>
  <si>
    <t>Fitness facilities</t>
  </si>
  <si>
    <t>93.19</t>
  </si>
  <si>
    <t>Other sports activities</t>
  </si>
  <si>
    <t>93.2</t>
  </si>
  <si>
    <t>Amusement and recreation activities</t>
  </si>
  <si>
    <t>93.21</t>
  </si>
  <si>
    <t>Activities of amusement parks and theme parks</t>
  </si>
  <si>
    <t>93.29</t>
  </si>
  <si>
    <t>Other amusement and recreation activities</t>
  </si>
  <si>
    <t>Activities of membership organisations</t>
  </si>
  <si>
    <t>94.1</t>
  </si>
  <si>
    <t>Activities of business, employers and professional membership organisations</t>
  </si>
  <si>
    <t>94.11</t>
  </si>
  <si>
    <t>Activities of business and employers membership organisations</t>
  </si>
  <si>
    <t>94.12</t>
  </si>
  <si>
    <t>Activities of professional membership organisations</t>
  </si>
  <si>
    <t>94.2</t>
  </si>
  <si>
    <t>Activities of trade unions</t>
  </si>
  <si>
    <t>94.20</t>
  </si>
  <si>
    <t>94.9</t>
  </si>
  <si>
    <t>Activities of other membership organisations</t>
  </si>
  <si>
    <t>94.91</t>
  </si>
  <si>
    <t>Activities of religious organisations</t>
  </si>
  <si>
    <t>94.92</t>
  </si>
  <si>
    <t>Activities of political organisations</t>
  </si>
  <si>
    <t>94.99</t>
  </si>
  <si>
    <t>Activities of other membership organisations n.e.c.</t>
  </si>
  <si>
    <t>Repair of computers and personal and household goods</t>
  </si>
  <si>
    <t>95.1</t>
  </si>
  <si>
    <t>Repair of computers and communication equipment</t>
  </si>
  <si>
    <t>95.11</t>
  </si>
  <si>
    <t>Repair of computers and peripheral equipment</t>
  </si>
  <si>
    <t>95.12</t>
  </si>
  <si>
    <t>Repair of communication equipment</t>
  </si>
  <si>
    <t>95.2</t>
  </si>
  <si>
    <t>Repair of personal and household goods</t>
  </si>
  <si>
    <t>95.21</t>
  </si>
  <si>
    <t>Repair of consumer electronics</t>
  </si>
  <si>
    <t>95.22</t>
  </si>
  <si>
    <t>Repair of household appliances and home and garden equipment</t>
  </si>
  <si>
    <t>95.23</t>
  </si>
  <si>
    <t>Repair of footwear and leather goods</t>
  </si>
  <si>
    <t>95.24</t>
  </si>
  <si>
    <t>Repair of furniture and home furnishings</t>
  </si>
  <si>
    <t>95.25</t>
  </si>
  <si>
    <t>Repair of watches, clocks and jewellery</t>
  </si>
  <si>
    <t>95.29</t>
  </si>
  <si>
    <t>Repair of other personal and household goods</t>
  </si>
  <si>
    <t>Other personal service activities</t>
  </si>
  <si>
    <t>96.0</t>
  </si>
  <si>
    <t>96.01</t>
  </si>
  <si>
    <t>Washing and (dry-)cleaning of textile and fur products</t>
  </si>
  <si>
    <t>96.02</t>
  </si>
  <si>
    <t>Hairdressing and other beauty treatment</t>
  </si>
  <si>
    <t>96.03</t>
  </si>
  <si>
    <t>Funeral and related activities</t>
  </si>
  <si>
    <t>96.04</t>
  </si>
  <si>
    <t>Physical well-being activities</t>
  </si>
  <si>
    <t>96.09</t>
  </si>
  <si>
    <t>Other personal service activities n.e.c.</t>
  </si>
  <si>
    <t>Activities of households as employers of domestic personnel</t>
  </si>
  <si>
    <t>97.0</t>
  </si>
  <si>
    <t>97.00</t>
  </si>
  <si>
    <t>Undifferentiated goods- and services-producing activities of private households for own use</t>
  </si>
  <si>
    <t>98.1</t>
  </si>
  <si>
    <t>Undifferentiated goods-producing activities of private households for own use</t>
  </si>
  <si>
    <t>98.10</t>
  </si>
  <si>
    <t>98.2</t>
  </si>
  <si>
    <t>Undifferentiated service-producing activities of private households for own use</t>
  </si>
  <si>
    <t>98.20</t>
  </si>
  <si>
    <t>Activities of extraterritorial organisations and bodies</t>
  </si>
  <si>
    <t>99.0</t>
  </si>
  <si>
    <t>99.00</t>
  </si>
  <si>
    <t>00</t>
  </si>
  <si>
    <t>Activities as yet unknown</t>
  </si>
  <si>
    <t>entp_sz_mcrntrprs</t>
  </si>
  <si>
    <t>entp_sz_sml_entp</t>
  </si>
  <si>
    <t>entp_sz_medm_entp</t>
  </si>
  <si>
    <t>entp_sz_lrg_entp</t>
  </si>
  <si>
    <t>entp_sz_unk</t>
  </si>
  <si>
    <t>entity type name</t>
  </si>
  <si>
    <t>accntng_clssfctn_ancrdt_cllctn</t>
  </si>
  <si>
    <t>Accounting portfolio where the instrument is recorded in accordance with the accounting standard – IFRS or nGAAP –under Regulation (EU) 2015/534 applied by the observed agent's legal entity.</t>
  </si>
  <si>
    <t>6.1 The level of granularity for the accounting data is the instrument. Each record is uniquely identified by the combination of the following data attributes: (a) reporting agent identifier; (b) observed agent identifier; (c) contract identifier; and (d) instrument identifier. _x000D_
6.2 This data describes the development of the instrument in accordance with the relevant accounting statements._x000D_
6.3 The records must be reported on a quarterly basis.</t>
  </si>
  <si>
    <t>acct</t>
  </si>
  <si>
    <t xml:space="preserve">Counterparty's address where the counterparty is residing._x000D_
_x000D_
For the purpose of unique identification of counterparties, the legal address should be stored in the counterparty reference data._x000D_
Furthermore, as regards the concern that the country of residency may differ from the country of the legal address, we would like to clarify that the term resident, as referred to in the AnaCredit Regulation, essentially concerns foreign branches of a legal entity, rather than legal entities. This view is in line with Manual Part II which states that (i) the name and address reported for a head office undertaking are always those of the legal entity and (ii) the head office undertaking includes data attributes which refer to the legal entity as a whole._x000D_
 Consequently, the country to be reported in the counterparty reference is:_x000D_
 • For stand-alone legal entities and for head-offices/domestic parts of legal entities with foreign branches – the country in the legal address of the legal entity,_x000D_
 • For foreign branches – the country where the foreign branch has a centre of economic interest in the economic territory_x000D_
</t>
  </si>
  <si>
    <t>typ_amrtstn_ancrdt_cllctn</t>
  </si>
  <si>
    <t>rcgntn_stts_ancrdt_cllctn</t>
  </si>
  <si>
    <t>collateral_not_located_in_a_reporting_member_state</t>
  </si>
  <si>
    <t>contract' means a legally binding agreement between two or more parties under which one or multiple instruments are created.</t>
  </si>
  <si>
    <t>institutional unit' has the same meaning as defined in paragraphs 2.12 and 2.13 of Annex A to Regulation (EU) No 549/2013 of the European Parliament and of the Council;_x000D_
_x000D_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accounts._x000D_
_x000D_
To have autonomy of decision in respect of its principal function, an entity must be:_x000D_
(a) entitled to own goods and assets in its own right; it will be able to exchange the ownership of goods and assets in transactions with other institutional units;_x000D_
(b) able to take economic decisions and engage in economic activities for which it is responsible and accountable at law;_x000D_
(c) able to incur liabilities on its own behalf, to take on other obligations or further commitments and to enter into contracts; and_x000D_
(d) able to draw up a complete set of accounts, comprised of accounting records covering all its transactions carried out during the accounting period, as well as a balance sheet of assets and liabilities._x000D_
_x000D_
2.13 The following principles apply whenever an entity does not possess the characteristics of an institutional unit:_x000D_
(a) households are deemed to enjoy autonomy of decision in respect of their principal function and are, therefore, institutional units nonetheless, even though they do not keep a complete set of accounts;_x000D_
(b) entities which do not keep a complete set of accounts, and are not able to compile a complete set of accounts if required to do so, are not institutional units;_x000D_
(c) entities which, while keeping a complete set of accounts, have no autonomy of decision, are part of the units which control them;_x000D_
(d) entities do not need to publish accounts to be an institutional unit;_x000D_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controls;_x000D_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units._x000D_
_x000D_
The term institutional unit is a central concept of AnaCredit as pursuant to Article 1(10) of the AnaCredit Regulation all counterparties required to be reported to AnaCredit are defined to be institutional units.</t>
  </si>
  <si>
    <t>counterparty default status</t>
  </si>
  <si>
    <t>counterparty_default_status</t>
  </si>
  <si>
    <t>Counterparty default status is a default status that classifies debtors and protection providers according to the manner in which they are in default._x000D_
_x000D_
Note: This subset of default status does not include the value "Non-applicable".</t>
  </si>
  <si>
    <t>entty_rl_ancrdt_cllctn</t>
  </si>
  <si>
    <t xml:space="preserve">Role of the counterparty in an instrument._x000D_
</t>
  </si>
  <si>
    <t>This definition is left blank until a definition is provided in the context of AnaCredit.</t>
  </si>
  <si>
    <t>credit card debt instrument</t>
  </si>
  <si>
    <t>Credit granted via delayed debit cards, i.e. cards providing convenience credit, or via credit cards, i.e. cards providing convenience credit and extended credit.</t>
  </si>
  <si>
    <t>credit lines other than revolving credit instrument</t>
  </si>
  <si>
    <t>Credit that has the following features: (i) the debtor may use or withdraw funds up to a pre-approved credit limit without giving prior notice to the creditor; (ii) the credit may be used repeatedly; (iii) it is not revolving credit, credit card debt or overdrafts.</t>
  </si>
  <si>
    <t xml:space="preserve">creditor' means the counterparty bearing the credit risk of an instrument, other than a protection provider._x000D_
</t>
  </si>
  <si>
    <t>Creditor-instrument data is the combination of creditor and instrument that indicates which creditor has credit risk for which instrument._x000D_
_x000D_
This entity type is a subset of the counterparty-instrument data from the regulation.</t>
  </si>
  <si>
    <t>iso4217</t>
  </si>
  <si>
    <t xml:space="preserve">Currency denomination of instruments, in accordance with the ISO’s 4217 standard._x000D_
_x000D_
For example, USD for United States dollar, GBP for British pound sterling, EUR for Euro._x000D_
Please note that precious metals can be considered currencies as well._x000D_
</t>
  </si>
  <si>
    <t>current_account_instrument_with_no_credit_limit</t>
  </si>
  <si>
    <t>debtor' means the counterparty which has the unconditional obligation to make repayments arising under the instrument.</t>
  </si>
  <si>
    <t>Debtor risk data is data which allows the assessment of the debtor's credit risk.</t>
  </si>
  <si>
    <t>Debtor-instrument data is the combination of debtor and instrument that indicates which debtor is debtor for which instrument._x000D_
_x000D_
This entity type is a subset of the counterparty-instrument data from the regulation.</t>
  </si>
  <si>
    <t>crdt_qlty_dflt_stts_ancrdt_cllctn</t>
  </si>
  <si>
    <t>deposits other than reverse repurchase agreements instrument</t>
  </si>
  <si>
    <t>deposits_other_than_reverse_repurchase_agreements_instrument</t>
  </si>
  <si>
    <t xml:space="preserve">instrument purchased for an amount lower than the outstanding amount due to credit risk deterioration_x000D_
</t>
  </si>
  <si>
    <t>Drawn instrument is an instrument whose financial data relates to a situation in which money has been drawn under the conditions of the instrument._x000D_
_x000D_
Partly implements ECB  Validation Identifier: CN0935</t>
  </si>
  <si>
    <t>dutch_counterparty</t>
  </si>
  <si>
    <t>dutch_legal_entity</t>
  </si>
  <si>
    <t xml:space="preserve">Dutch legal entity is a legal entity that is registered in the Dutch trade register via the Dutch chamber of commerce and therefor has a KvK-nummer or RSIN as identifier._x000D_
</t>
  </si>
  <si>
    <t>economic_activity</t>
  </si>
  <si>
    <t>Classification of counterparties according to their economic activities, in accordance with the NACE revision 2 statistical classification as laid down in Regulation (EC) No 1893/2006 of the European Parliament and of the Council.</t>
  </si>
  <si>
    <t>es</t>
  </si>
  <si>
    <t>entity_type</t>
  </si>
  <si>
    <t>Entity type delivery describes the specific delivery of an entity type._x000D_
_x000D_
Note:_x000D_
This is the delivery of the logical entities within the logical entity type. It is not the delivery of the rows in a corresponding .csv file. _x000D_
This means that even for those entity types that are not defined as a corresponding .cvs file, an entity delivery is expected.</t>
  </si>
  <si>
    <t>enumeration_type</t>
  </si>
  <si>
    <t>fdcry_ancrdt_cllctn</t>
  </si>
  <si>
    <t>3.1 The level of granularity for the financial data is the instrument. Each record is uniquely identified by the combination of the following data attributes: (a) reporting agent identifier; (b) observed agent identifier; (c) contract identifier and (d) instrument identifier._x000D_
3.2 The financial data describes the instrument’s financial development.</t>
  </si>
  <si>
    <t>financial leases instrument</t>
  </si>
  <si>
    <t>financial_leases_instrument</t>
  </si>
  <si>
    <t xml:space="preserve">Financial leases as defined in paragraphs 5.134 to 5.135 of Annex A to Regulation (EU) No 549/2013._x000D_
_x000D_
Under IFRS or compatible National GAAP, “financial leases” correspond to “finance lease” as defined in IAS 17. The definition is in line with the FINREP (cf. Part 2, para. 41 (d) of Annex V to Regulation (EU) No 680/2014)._x000D_
In the context of AnaCredit, financial leases are loans from the lessor (i.e. the legal owner of an asset (durable good)) to the lessee (the party to whom the lessor lends this asset) enabling the lessee to purchase the durable good. The asset (durable goods) which has been lent to the lessee is recorded as protection in the protection received dataset._x000D_
The lessor should be recorded as the creditor to the instrument whereas the lessee is the debtor to the instrument._x000D_
</t>
  </si>
  <si>
    <t>fixed_interest_instrument</t>
  </si>
  <si>
    <t>Foreign branch debtor is the combination of foreign branch and debtor where the foreign branch has the counterparty role of debtor. _x000D_
_x000D_
Only when the debtor is also a foreign branch, the head office undertaking is to be reported.</t>
  </si>
  <si>
    <t>foreign_branch_in_reporting_member_state</t>
  </si>
  <si>
    <t>Foreign branch in reporting member state is a part of a legal entity that is a foreign branch whose residence country is a reporting member state._x000D_
_x000D_
'foreign branch' means an institutional unit which is a legally dependent part of a legal entity resident in a different country to that where the legal entity is incorporated in accordance with the concept of a 'single branch' referred to in Article 2(3) of Regulation (EC) No 2533/98_x000D_
_x000D_
Article 2(3) of Regulation (EC) No 2533/98:_x000D_
_x000D_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it._x000D_
_x000D_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</si>
  <si>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protection provider is the combination of foreign branch and debtor where the foreign branch has the role of protection provider. _x000D_
_x000D_
Only when the protection provider is also a foreign branch, the head office undertaking is to be reported.</t>
  </si>
  <si>
    <t>foreign_counterparty_with_regular_national_identifier</t>
  </si>
  <si>
    <t xml:space="preserve">Foreign legal entity is a legal entity that is not registered in the Dutch trade register._x000D_
</t>
  </si>
  <si>
    <t xml:space="preserve">Foreign legal entity in reporting member state is a foreign legal entity whose residence country is a reporting member state._x000D_
</t>
  </si>
  <si>
    <t>foreign_legal_entity_outside_reporting_member_state</t>
  </si>
  <si>
    <t xml:space="preserve">Foreign legal entity outside reporting member state is a foreign legal entity  whose residence country is not a reporting member state._x000D_
</t>
  </si>
  <si>
    <t>fully derecognised instrument being serviced</t>
  </si>
  <si>
    <t>fully_derecognised_instrument_being_serviced</t>
  </si>
  <si>
    <t xml:space="preserve">Fully derecognised instrument being serviced is accounting data that applies to an instrument that, although its balance sheet recognition is entirely derecognised, according to the accounting standard in use, it is still being serviced by the observed agent._x000D_
_x000D_
From the reporting manual part II:_x000D_
Entirely derecognised instruments which are serviced but not held by the observed agent, and only such instruments, are “fully derecognised instruments being serviced” in accordance with Annex II of the AnaCredit Regulation._x000D_
In particular, fiduciary loans which are not treated as assets by a trustee which is the observed agent as well as intracompany loans are always treated as “fully derecognised loans being serviced” according to Annex II of the AnaCredit Regulation._x000D_
_x000D_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_x000D_
</t>
  </si>
  <si>
    <t>immediate_parent_undertaking</t>
  </si>
  <si>
    <t xml:space="preserve">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575/2013._x000D_
</t>
  </si>
  <si>
    <t>impaired instrument</t>
  </si>
  <si>
    <t>imprmnt_assssmnt_mthd_ancrdt_cllctn</t>
  </si>
  <si>
    <t xml:space="preserve">instrument' means any item specified in the data attribute 'type of instrument', as defined in Annex IV._x000D_
_x000D_
The level of granularity for the instrument data is the instrument. Each record is uniquely identified by the combination of the following data attributes: (a) reporting agent identifier; (b) observed agent identifier; (c) contract identifier; and (d) instrument identifier."_x000D_
</t>
  </si>
  <si>
    <t>instrument_not_past_due</t>
  </si>
  <si>
    <t>instrument not subject to impairment</t>
  </si>
  <si>
    <t>instrument_not_subject_to_impairment</t>
  </si>
  <si>
    <t>To be used if the instrument is not subject to impairment in accordance with an applied accounting standard, or if the impairment assessment method is "Non-applicable" for the recognised instrument.</t>
  </si>
  <si>
    <t>instrument not subject to securitisation</t>
  </si>
  <si>
    <t>instrument_not_subject_to_securitisation</t>
  </si>
  <si>
    <t>Instrument past due is financial data that is applicable when the counterparty has failed to make a payment when contractually due._x000D_
_x000D_
ECB Validation identifier: CN0270.</t>
  </si>
  <si>
    <t>prps_ancrdt_cllctn</t>
  </si>
  <si>
    <t>frqncy_intrst_rt_rst_ancrdt_cllctn</t>
  </si>
  <si>
    <t>typ_intrst_rt_ancrdt_cllctn</t>
  </si>
  <si>
    <t>These data register the joint liability amount of the instrument that corresponds to each debtor that is jointly liable in relation to a single instrument._x000D_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t>
  </si>
  <si>
    <t xml:space="preserve">‘legal entity’ means any entity, other than a natural person, which under national law may acquire legal rights and obligations in the country where the entity is resident._x000D_
_x000D_
A single entity may be the counterparty in several instruments or take different roles as a counterparty for the same instrument._x000D_
_x000D_
It is clarified that a sole proprietorship (as defined in Annex A to Regulation (EU) No 549/2013) is not in the scope of AnaCredit unless it is a legal entity according to the national law. (Reporting Manual Part I)_x000D_
</t>
  </si>
  <si>
    <t>legal form type</t>
  </si>
  <si>
    <t>legal_form_type</t>
  </si>
  <si>
    <t xml:space="preserve">Type of business entity as defined in the national legal system._x000D_
_x000D_
See the annexes on the AnaCredit page of the ECB for the list to be used. _x000D_
https://www.ecb.europa.eu/stats/money_credit_banking/anacredit/html/index.en.html </t>
  </si>
  <si>
    <t>logical_data_model</t>
  </si>
  <si>
    <t>national_identifier_type</t>
  </si>
  <si>
    <t>National identifier type is an identifier type that descibes how in a specific country an institutional unit is identified._x000D_
_x000D_
The full list can be found at the ECB website on AnaCredit:_x000D_
https://www.ecb.europa.eu/stats/money/aggregates/anacredit/shared/pdf/List_of_national_identifiers.xlsx</t>
  </si>
  <si>
    <t>non_deteriorated_credit_risk_instrument</t>
  </si>
  <si>
    <t>Non-deteriorated credit risk instrument is an instrument not purchased for an amount lower than the outstanding amount due to credit risk deterioration</t>
  </si>
  <si>
    <t>non-fixed interest instrument</t>
  </si>
  <si>
    <t>Non-fixed interest instrument is an instrument where the interest rate type is 'mixed' or 'variable'._x000D_
_x000D_
This entity also implement the following ECB consistency validations:_x000D_
CN0836, CN0837, CN0838, CN0839</t>
  </si>
  <si>
    <t>non_immovable_property</t>
  </si>
  <si>
    <t>non_interest_only_instrument</t>
  </si>
  <si>
    <t>non_protection_providing_counterparty</t>
  </si>
  <si>
    <t>not_immediate_parent_undertaking_legal_entity</t>
  </si>
  <si>
    <t>not_ultimate_parent_undertaking_legal_entity</t>
  </si>
  <si>
    <t>County or similar administrative division of counterparties resident in European Union Member States._x000D_
_x000D_
The current NUTS 2013 classification is valid from 1 January 2015 and lists 98 regions at NUTS 1, 276 regions at NUTS 2 and 1342 regions at NUTS 3 level. _x000D_
The NUTS 2013 classification for EU member countries can be accessed via the following link:_x000D_
_x000D_
http://ec.europa.eu/eurostat/ramon/nomenclatures/index.cfm?TargetUrl=LST_CLS_DLD&amp;StrNom=NUTS_2013L&amp;StrLanguageCode=EN&amp;StrLayoutCode=HIERARCHIC</t>
  </si>
  <si>
    <t>observed_agent</t>
  </si>
  <si>
    <t xml:space="preserve">observed agent' means an institutional unit whose activity as creditor or servicer is reported by the reporting agent. The observed agent is either:_x000D_
(a) the institutional unit resident in the same country as the reporting agent of which it forms part; or_x000D_
(b) a reporting agent’s foreign branch, resident in a reporting Member State; or_x000D_
(c) a reporting agent’s foreign branch, non-resident in a reporting Member State._x000D_
_x000D_
_x000D_
Note: Only part (a) and (b) are applicable to reporting agents in the Netherlands._x000D_
_x000D_
If a branch, of a reporting agent in the Netherlands, is resident in a country that is a reporting member state, then that branch is an observed agent to de Nederlandsche Bank._x000D_
</t>
  </si>
  <si>
    <t>Counterparty in a securitisation transaction as defined in Article 1(3) of Regulation (EU) No 1075/2013 (ECB/2013/40)._x000D_
_x000D_
‘originator’ means the transferor of an asset or a pool of assets, and/or the credit risk of the asset or pool of assets to the securitisation structure;</t>
  </si>
  <si>
    <t>Originator-securitized instrument data is the combination of originator and instrument subject to securitisation data, that indicates which originator is the origin for which instrument subject to securitisation data._x000D_
_x000D_
From the reporting manual part I:_x000D_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originator._x000D_
_x000D_
This entity type is a subset of the counterparty-instrument data from the regulation.</t>
  </si>
  <si>
    <t>other loans instrument</t>
  </si>
  <si>
    <t>Other loans not included in any of the categories listed above. Loan has the same meaning as defined in paragraphs 5.112, 5.113 and 5.114 of Annex A to Regulation (EU) No 549/2013.</t>
  </si>
  <si>
    <t>other_part_of_legal_entity</t>
  </si>
  <si>
    <t>Other part of legal entity is a part of legal entity that is not a foreign branch in a reporting member state.</t>
  </si>
  <si>
    <t>overdraft instrument</t>
  </si>
  <si>
    <t>frqncy_pymnt_ancrdt_cllctn</t>
  </si>
  <si>
    <t>crdt_qlty_prfrmng_stts_ancrdt_cllctn</t>
  </si>
  <si>
    <t>prjct_fnnc_ln_ancrdt_cllctn</t>
  </si>
  <si>
    <t>Identification of project finance.</t>
  </si>
  <si>
    <t>Protection provider risk data is data which allows the assessment of the protection provider's credit risk.</t>
  </si>
  <si>
    <t xml:space="preserve">protection' means an assurance or coverage against a negative credit event, by means of any item listed in the data attribute 'type of protection' as defined in Annex IV._x000D_
_x000D_
A single protection might secure multiple instruments._x000D_
_x000D_
Reporting agents should report any protection received as security for the repayment of any instrument(s) reported in the instrument data regardless of the protection’s eligibility for credit risk mitigation in accordance with Regulation (EU) No 575/2013._x000D_
_x000D_
7.3 This data describes the protection received_x000D_
</t>
  </si>
  <si>
    <t>prtctn_vltn_apprch_ancrdt_cllctn</t>
  </si>
  <si>
    <t xml:space="preserve">Type of protection valuation; method used to determine the protection value._x000D_
</t>
  </si>
  <si>
    <t>prdntl_prtfl_ancrdt_cllctn</t>
  </si>
  <si>
    <t xml:space="preserve">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680/2014._x000D_
_x000D_
ECB validation identifier: CN0702; CN0852; CN0865_x000D_
_x000D_
</t>
  </si>
  <si>
    <t>rcrse_ancrdt_cllctn</t>
  </si>
  <si>
    <t>rfrnc_rt_ancrdt_cllctn</t>
  </si>
  <si>
    <t xml:space="preserve">Reference rate used for the calculation of the actual interest rate._x000D_
_x000D_
Reference rate code is a combination of the reference rate value type and the reference rate maturity type._x000D_
_x000D_
The following reference rate values must be used:_x000D_
EURIBOR, USD LIBOR, GBP LIBOR, EUR LIBOR, JPY LIBOR, CHF LIBOR, MIBOR, other single reference rates, other multiple reference rates._x000D_
_x000D_
The following maturity values must be used:_x000D_
Overnight, one week, two weeks, three weeks, one month, two months, three months, four months, five months, six months, seven months, eight months, nine months, ten months, eleven months, twelve months._x000D_
_x000D_
The reference rate code is formed in the following manner: the reference rate value is combined with the maturity value._x000D_
_x000D_
EONIA must be reported as “EURIBOR - Overnight”._x000D_
In the case of a maturity longer than twelve months, the maturity value twelve months must be reported._x000D_
_x000D_
Single reference rates which are not EURIBOR, USD LIBOR, GBP LIBOR, EUR LIBOR, JPY LIBOR, CHF LIBOR, MIBOR, are registered using the value other single reference rate. _x000D_
Instruments using multiple reference rates are registered using the value other multiple reference rates._x000D_
</t>
  </si>
  <si>
    <t>reference_rate_maturity_type</t>
  </si>
  <si>
    <t>reference_rate_value_type</t>
  </si>
  <si>
    <t>The following reference rate values must be used:_x000D_
EURIBOR, USD LIBOR, GBP LIBOR, EUR LIBOR, JPY LIBOR, CHF LIBOR, MIBOR, other single reference rates, other multiple reference rates.</t>
  </si>
  <si>
    <t>rpymnt_rghts_ancrdt_cllctn</t>
  </si>
  <si>
    <t>reporting_agent</t>
  </si>
  <si>
    <t xml:space="preserve">reporting agent' means either a legal entity or a foreign branch that is resident in a reporting Member State and that is subject to the ECB’s reporting requirements pursuant to this Regulation [AnaCredit]._x000D_
_x000D_
_x000D_
The observed agent is the entity that gives credit to counterparties for the reporting agent._x000D_
The reporting agent is the "bank", the observed agent does the work for the "bank". The observed agent can be the bank itself or a branch of the bank._x000D_
</t>
  </si>
  <si>
    <t>reporting_membership_type</t>
  </si>
  <si>
    <t>Reporting membership  type distinguishes countries into the applicability of the reporting to the ECB.</t>
  </si>
  <si>
    <t>reverse repurchase agreements instrument</t>
  </si>
  <si>
    <t>reverse_repurchase_agreements_instrument</t>
  </si>
  <si>
    <t>Reverse repurchase agreements as defined Part 2, points 14.91 and 14.92 of the Annex V to Regulation (EU) No 680/2014_x000D_
_x000D_
ECB validation identifier: CN0821</t>
  </si>
  <si>
    <t>revolving credit other than overdrafts and credit card debt instrument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</si>
  <si>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t>
  </si>
  <si>
    <t xml:space="preserve">servicer' means the counterparty responsible for the administrative and financial management of an instrument._x000D_
</t>
  </si>
  <si>
    <t>Servicer-instrument data is the combination of servicer and instrument that indicates which servicer services which instrument._x000D_
_x000D_
This entity type is a subset of the counterparty-instrument data from the regulation.</t>
  </si>
  <si>
    <t>single_participation_contract</t>
  </si>
  <si>
    <t>src_encmbrnc_ancrdt_cllctn</t>
  </si>
  <si>
    <t>Type of transaction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</si>
  <si>
    <t>frbrnc_stts_ancrdt_cllctn</t>
  </si>
  <si>
    <t xml:space="preserve">Categories describing a counterparty’s legal status in relation to its solvency based on the national legal framework. </t>
  </si>
  <si>
    <t>sbrdntd_dbt_ancrdt_cllctn</t>
  </si>
  <si>
    <t>syndicated_leader_contract</t>
  </si>
  <si>
    <t>syndicated leader contract is a syndicated contract that is administered as the overall contract of the syndication in the administration of the lead arranger of the syndicated contract.</t>
  </si>
  <si>
    <t>trade receivables instrument</t>
  </si>
  <si>
    <t>trade_receivables_instrument</t>
  </si>
  <si>
    <t>crdt_qlty_imprmnt_stts_ancrdt_cllctn</t>
  </si>
  <si>
    <t>Type of impairment.</t>
  </si>
  <si>
    <t>typ_instrmnt_ancrdt_cllctn</t>
  </si>
  <si>
    <t>typ_prtctn_ancrdt_cllctn</t>
  </si>
  <si>
    <t>typ_prtctn_vl_ancrdt_cllctn</t>
  </si>
  <si>
    <t xml:space="preserve">Identification of the type of value provided in the data attribute ‘Protection value’._x000D_
</t>
  </si>
  <si>
    <t>typ_trnsfr_ancrdt_cllctn</t>
  </si>
  <si>
    <t>ultimate_parent_undertaking</t>
  </si>
  <si>
    <t>undrawn_instrument</t>
  </si>
  <si>
    <t>Undrawn instrument is an instrument whose financial data relates to a situation in which no money has been drawn under the conditions of the instrument.</t>
  </si>
  <si>
    <t>fdcr_imt_ind_fdcr_imt</t>
  </si>
  <si>
    <t>fdcr_imt_ind_non_fdcr_imt</t>
  </si>
  <si>
    <t>fdcr_imt_ind_unk</t>
  </si>
  <si>
    <t>st_of_frbrnc_and_rngtn_frbrn_imt_w_mdf_int_rate_blw_mkt_cndtns</t>
  </si>
  <si>
    <t>st_of_frbrnc_and_rngtn_frbrn_imt_w_othr_mdf_trms_and_cndtns</t>
  </si>
  <si>
    <t>st_of_frbrnc_and_rngtn_frbrn_tl_or_prtl_refnc_dbt</t>
  </si>
  <si>
    <t>st_of_frbrnc_and_rngtn_not_frbrn_or_rngt</t>
  </si>
  <si>
    <t>st_of_frbrnc_and_rngtn_rngt_imt_wtht_frbrnc_msrs</t>
  </si>
  <si>
    <t>st_of_frbrnc_and_rngtn_unk</t>
  </si>
  <si>
    <t>frgn_br_in_rpt_mbr_ste_ind_frgn_br_in_rpt_mbr_ste</t>
  </si>
  <si>
    <t>frgn_br_in_rpt_mbr_ste_ind_othr_prt_of_lgl_ent</t>
  </si>
  <si>
    <t>frgn_lgl_ent_in_rpt_mbr_ste_ind_frgn_lgl_ent_in_rpt_mbr_ste</t>
  </si>
  <si>
    <t>frgn_lgl_ent_in_rpt_mbr_ste_ind_frgn_lgl_ent_otsd_rpt_mbr_ste</t>
  </si>
  <si>
    <t>fl_drcgns_imt_bg_srvc_ind_fl_drcgns_imt_bg_srvc</t>
  </si>
  <si>
    <t>fl_drcgns_imt_bg_srvc_ind_recnsd_imt</t>
  </si>
  <si>
    <t>imdt_prn_undrtkg_ind_imdt_prn_undrtkg</t>
  </si>
  <si>
    <t>imdt_prn_undrtkg_ind_not_imdt_prn_undrtkg_lgl_ent</t>
  </si>
  <si>
    <t>imvbl_pty_ind_imvbl_pty</t>
  </si>
  <si>
    <t>immovabple property indicator</t>
  </si>
  <si>
    <t>imvbl_pty_ind_non_imvbl_pty</t>
  </si>
  <si>
    <t>imvbl_pty_lo_ind_clt_lct_in_rpt_mbr_ste</t>
  </si>
  <si>
    <t>imvbl_pty_lo_ind_clt_not_lct_in_rpt_mbr_ste</t>
  </si>
  <si>
    <t>imprm_ases_mth_indvdl_ases</t>
  </si>
  <si>
    <t>imprm_ases_mth_clctvl_ases</t>
  </si>
  <si>
    <t>imprm_ases_mth_na</t>
  </si>
  <si>
    <t>instnl_sectr_nf_corp</t>
  </si>
  <si>
    <t>instnl_sectr_cr_inst</t>
  </si>
  <si>
    <t>instnl_sectr_dep_tkg_corp_othr_thn_cr_inst</t>
  </si>
  <si>
    <t>instnl_sectr_cnrl_bnk</t>
  </si>
  <si>
    <t>instnl_sectr_mmf</t>
  </si>
  <si>
    <t>instnl_sectr_non_mmf_ivsm_fnd</t>
  </si>
  <si>
    <t>instnl_sectr_fvcs_eng_in_scrtn_txns</t>
  </si>
  <si>
    <t>instnl_sectr_othr_fnc_intrmdrs_excpt_ins_crprtns_pnsn_fnd_and_fvcs_eng_in_scrtn_txns</t>
  </si>
  <si>
    <t>instnl_sectr_fnc_axlrs</t>
  </si>
  <si>
    <t>instnl_sectr_cptv_fi_and_mny_lndrs</t>
  </si>
  <si>
    <t>instnl_sectr_ins_crprtns</t>
  </si>
  <si>
    <t>instnl_sectr_pnsn_fnd</t>
  </si>
  <si>
    <t>instnl_sectr_cnrl_govt</t>
  </si>
  <si>
    <t>instnl_sectr_ste_govt</t>
  </si>
  <si>
    <t>instnl_sectr_lcl_govt</t>
  </si>
  <si>
    <t>instnl_sectr_soc_scr_fnd</t>
  </si>
  <si>
    <t>instnl_sectr_non_pft_instns_srvg_hshlds</t>
  </si>
  <si>
    <t>instnl_sectr_unk</t>
  </si>
  <si>
    <t>imt_pps_rsdnt_real_estate_prch</t>
  </si>
  <si>
    <t>imt_pps_cmrcl_real_estate_prch</t>
  </si>
  <si>
    <t>imt_pps_mrgn_lndg</t>
  </si>
  <si>
    <t>imt_pps_dbt_fncg</t>
  </si>
  <si>
    <t>imt_pps_imprts</t>
  </si>
  <si>
    <t>imt_pps_exprts</t>
  </si>
  <si>
    <t>imt_pps_cnstrctn_ivsm</t>
  </si>
  <si>
    <t>imt_pps_wrkg_cptl_fcy</t>
  </si>
  <si>
    <t>imt_pps_othr_prps</t>
  </si>
  <si>
    <t>imt_pps_unk</t>
  </si>
  <si>
    <t>int_rate_tp_fix</t>
  </si>
  <si>
    <t>int_rate_tp_var</t>
  </si>
  <si>
    <t>int_rate_tp_mx</t>
  </si>
  <si>
    <t>int_rate_tp_na</t>
  </si>
  <si>
    <t>int_rate_rst_frq_na</t>
  </si>
  <si>
    <t>int_rate_rst_frq_ovrnght</t>
  </si>
  <si>
    <t>overnight</t>
  </si>
  <si>
    <t>int_rate_rst_frq_mo</t>
  </si>
  <si>
    <t>int_rate_rst_frq_qrtrl</t>
  </si>
  <si>
    <t>int_rate_rst_frq_sm_anl</t>
  </si>
  <si>
    <t>int_rate_rst_frq_anl</t>
  </si>
  <si>
    <t>int_rate_rst_frq_at_crdr_dscrtn</t>
  </si>
  <si>
    <t>int_rate_rst_frq_othr_frq</t>
  </si>
  <si>
    <t>int_rate_rst_frq_unk</t>
  </si>
  <si>
    <t>int_only_ind_int_only_imt</t>
  </si>
  <si>
    <t>int_only_ind_non_int_only_imt</t>
  </si>
  <si>
    <t>lgl_ent_ind_lgl_ent</t>
  </si>
  <si>
    <t>lgl_ent_ind_prt_of_lgl_ent</t>
  </si>
  <si>
    <t>Legal form</t>
  </si>
  <si>
    <t>Applicable to legal entities resident in</t>
  </si>
  <si>
    <t>Country ISO code</t>
  </si>
  <si>
    <r>
      <t xml:space="preserve">Legal form acronym
</t>
    </r>
    <r>
      <rPr>
        <sz val="12"/>
        <color theme="0"/>
        <rFont val="Arial"/>
        <family val="2"/>
      </rPr>
      <t>(in the country of origin, if applicable)</t>
    </r>
  </si>
  <si>
    <t>Extensive title / description</t>
  </si>
  <si>
    <t>English name / description</t>
  </si>
  <si>
    <t>Comments</t>
  </si>
  <si>
    <t>XU000</t>
  </si>
  <si>
    <t>any country</t>
  </si>
  <si>
    <t>UNK</t>
  </si>
  <si>
    <t>Legal form unknown</t>
  </si>
  <si>
    <t>Legal form unknown is to be used when the reporting agent does not yet have the correct value available.</t>
  </si>
  <si>
    <t>Note: This lists the additions to the list of legal forms as published by the European Central Bank on their web pages for AnaCredit.</t>
  </si>
  <si>
    <t>version</t>
  </si>
  <si>
    <t>Logical Data Model AnaCredit</t>
  </si>
  <si>
    <t>2.0</t>
  </si>
  <si>
    <r>
      <t xml:space="preserve">Identifier type 
</t>
    </r>
    <r>
      <rPr>
        <sz val="12"/>
        <color theme="0"/>
        <rFont val="Arial"/>
        <family val="2"/>
      </rPr>
      <t>(item to be reported, together with the corresponding identifier value)</t>
    </r>
  </si>
  <si>
    <r>
      <t xml:space="preserve">Rank
</t>
    </r>
    <r>
      <rPr>
        <sz val="12"/>
        <color theme="0"/>
        <rFont val="Arial"/>
        <family val="2"/>
      </rPr>
      <t>(always report first available applicable identifier)</t>
    </r>
  </si>
  <si>
    <t>Applicable to counterparties resident in</t>
  </si>
  <si>
    <r>
      <t xml:space="preserve">Identifier name
</t>
    </r>
    <r>
      <rPr>
        <sz val="12"/>
        <color theme="0"/>
        <rFont val="Arial"/>
        <family val="2"/>
      </rPr>
      <t>(in the relevant country, if applicable)</t>
    </r>
  </si>
  <si>
    <r>
      <t xml:space="preserve">Short name
</t>
    </r>
    <r>
      <rPr>
        <sz val="11"/>
        <color theme="1"/>
        <rFont val="Calibri"/>
        <family val="2"/>
        <scheme val="minor"/>
      </rPr>
      <t>(if applicable)</t>
    </r>
  </si>
  <si>
    <r>
      <t xml:space="preserve">Macro class / category
</t>
    </r>
    <r>
      <rPr>
        <sz val="11"/>
        <color theme="1"/>
        <rFont val="Calibri"/>
        <family val="2"/>
        <scheme val="minor"/>
      </rPr>
      <t>(standardised classification; only for information)</t>
    </r>
  </si>
  <si>
    <t>Reporting format: RegEx specification</t>
  </si>
  <si>
    <t>Reporting format: description</t>
  </si>
  <si>
    <r>
      <t xml:space="preserve">Reporting format: illustrative example(s)
</t>
    </r>
    <r>
      <rPr>
        <sz val="11"/>
        <color theme="1"/>
        <rFont val="Calibri"/>
        <family val="2"/>
        <scheme val="minor"/>
      </rPr>
      <t>(typical string length and composition, including possible special characters)</t>
    </r>
  </si>
  <si>
    <t>Applies to</t>
  </si>
  <si>
    <r>
      <t xml:space="preserve">Source
</t>
    </r>
    <r>
      <rPr>
        <sz val="11"/>
        <color theme="1"/>
        <rFont val="Calibri"/>
        <family val="2"/>
        <scheme val="minor"/>
      </rPr>
      <t>(e.g.link to external website providing the list of identifiers)</t>
    </r>
  </si>
  <si>
    <t>Notes</t>
  </si>
  <si>
    <t>GEN_UNK_CD</t>
  </si>
  <si>
    <t>&lt;all countries&gt;</t>
  </si>
  <si>
    <t>unknown national identifier type</t>
  </si>
  <si>
    <t>Unknown national identifier type is to be  reported when the reporting agent does not yet have the correct value available.</t>
  </si>
  <si>
    <t>null explanatory value</t>
  </si>
  <si>
    <t>(Unknown)</t>
  </si>
  <si>
    <t>"Unknown"</t>
  </si>
  <si>
    <t>Unknown</t>
  </si>
  <si>
    <t>all entities where the reporting agent does not yet have the correct value available.</t>
  </si>
  <si>
    <t>De Nederlandsche Bank / Statistiek  / Monetaire en Bancaire Statistieken</t>
  </si>
  <si>
    <t>This is the null explanatory value to aid the reporting agent. It is to be used in stead of "dummy" values.</t>
  </si>
  <si>
    <t>Note: This lists the additions to the list of national identifier types as published by the European Central Bank on their web pages for AnaCredit.</t>
  </si>
  <si>
    <t>country code</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</si>
  <si>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</si>
  <si>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</si>
  <si>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</si>
  <si>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</si>
  <si>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</si>
  <si>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</si>
  <si>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</si>
  <si>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</si>
  <si>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</si>
  <si>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</si>
  <si>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</si>
  <si>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</si>
  <si>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</si>
  <si>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</si>
  <si>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</si>
  <si>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</si>
  <si>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</si>
  <si>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</si>
  <si>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</si>
  <si>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</si>
  <si>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</si>
  <si>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</si>
  <si>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</si>
  <si>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</si>
  <si>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</si>
  <si>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</si>
  <si>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</si>
  <si>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</si>
  <si>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</si>
  <si>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</si>
  <si>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</si>
  <si>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</si>
  <si>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</si>
  <si>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</si>
  <si>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</si>
  <si>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</si>
  <si>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</si>
  <si>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</si>
  <si>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</si>
  <si>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</si>
  <si>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</si>
  <si>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</si>
  <si>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</si>
  <si>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</si>
  <si>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</si>
  <si>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</si>
  <si>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</si>
  <si>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</si>
  <si>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</si>
  <si>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</si>
  <si>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</si>
  <si>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</si>
  <si>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</si>
  <si>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</si>
  <si>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</si>
  <si>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</si>
  <si>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</si>
  <si>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</si>
  <si>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</si>
  <si>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</si>
  <si>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</si>
  <si>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</si>
  <si>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</si>
  <si>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</si>
  <si>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</si>
  <si>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</si>
  <si>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</si>
  <si>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</si>
  <si>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</si>
  <si>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</si>
  <si>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</si>
  <si>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</si>
  <si>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BE100</t>
  </si>
  <si>
    <t>Arr. de Bruxelles-Capitale / Arr. van Brussel-Hoofdstad</t>
  </si>
  <si>
    <t>BE211</t>
  </si>
  <si>
    <t>Arr. Antwerpen</t>
  </si>
  <si>
    <t>BE212</t>
  </si>
  <si>
    <t>Arr. Mechelen</t>
  </si>
  <si>
    <t>BE213</t>
  </si>
  <si>
    <t>Arr. Turnhout</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</si>
  <si>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</si>
  <si>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</si>
  <si>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</si>
  <si>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</si>
  <si>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</si>
  <si>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</si>
  <si>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</si>
  <si>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</si>
  <si>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</si>
  <si>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</si>
  <si>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</si>
  <si>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</si>
  <si>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</si>
  <si>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</si>
  <si>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</si>
  <si>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</si>
  <si>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</si>
  <si>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</si>
  <si>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</si>
  <si>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</si>
  <si>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</si>
  <si>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</si>
  <si>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</si>
  <si>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</si>
  <si>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</si>
  <si>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</si>
  <si>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</si>
  <si>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</si>
  <si>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</si>
  <si>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</si>
  <si>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</si>
  <si>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</si>
  <si>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</si>
  <si>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</si>
  <si>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</si>
  <si>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</si>
  <si>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BE323</t>
  </si>
  <si>
    <t>Arr. Mons</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</si>
  <si>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</si>
  <si>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</si>
  <si>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</si>
  <si>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</si>
  <si>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</si>
  <si>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</si>
  <si>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</si>
  <si>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</si>
  <si>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</si>
  <si>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</si>
  <si>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</si>
  <si>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</si>
  <si>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</si>
  <si>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</si>
  <si>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</si>
  <si>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</si>
  <si>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</si>
  <si>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</si>
  <si>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</si>
  <si>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</si>
  <si>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</si>
  <si>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</si>
  <si>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</si>
  <si>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</si>
  <si>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</si>
  <si>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</si>
  <si>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</si>
  <si>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</si>
  <si>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</si>
  <si>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</si>
  <si>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</si>
  <si>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</si>
  <si>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</si>
  <si>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</si>
  <si>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</si>
  <si>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</si>
  <si>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</si>
  <si>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</si>
  <si>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</si>
  <si>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</si>
  <si>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</si>
  <si>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</si>
  <si>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</si>
  <si>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</si>
  <si>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</si>
  <si>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</si>
  <si>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</si>
  <si>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</si>
  <si>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</si>
  <si>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</si>
  <si>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</si>
  <si>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</si>
  <si>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</si>
  <si>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</si>
  <si>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</si>
  <si>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</si>
  <si>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</si>
  <si>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</si>
  <si>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</si>
  <si>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</si>
  <si>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</si>
  <si>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</si>
  <si>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Stara Zagora</t>
  </si>
  <si>
    <t>BG411</t>
  </si>
  <si>
    <t>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</si>
  <si>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</si>
  <si>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</si>
  <si>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</si>
  <si>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</si>
  <si>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</si>
  <si>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</si>
  <si>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</si>
  <si>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</si>
  <si>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</si>
  <si>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</si>
  <si>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</si>
  <si>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</si>
  <si>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</si>
  <si>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</si>
  <si>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</si>
  <si>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</si>
  <si>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</si>
  <si>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</si>
  <si>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</si>
  <si>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</si>
  <si>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</si>
  <si>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</si>
  <si>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</si>
  <si>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</si>
  <si>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</si>
  <si>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</si>
  <si>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</si>
  <si>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</si>
  <si>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</si>
  <si>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</si>
  <si>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</si>
  <si>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</si>
  <si>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</si>
  <si>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</si>
  <si>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</si>
  <si>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</si>
  <si>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</si>
  <si>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</si>
  <si>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</si>
  <si>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</si>
  <si>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</si>
  <si>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</si>
  <si>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</si>
  <si>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</si>
  <si>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</si>
  <si>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</si>
  <si>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</si>
  <si>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</si>
  <si>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</si>
  <si>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</si>
  <si>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</si>
  <si>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</si>
  <si>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</si>
  <si>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</si>
  <si>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</si>
  <si>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</si>
  <si>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</si>
  <si>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</si>
  <si>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</si>
  <si>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</si>
  <si>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</si>
  <si>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</si>
  <si>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</si>
  <si>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</si>
  <si>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</si>
  <si>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</si>
  <si>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</si>
  <si>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</si>
  <si>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</si>
  <si>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</si>
  <si>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</si>
  <si>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</si>
  <si>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</si>
  <si>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</si>
  <si>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</si>
  <si>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</si>
  <si>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</si>
  <si>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</si>
  <si>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</si>
  <si>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</si>
  <si>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</si>
  <si>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</si>
  <si>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</si>
  <si>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</si>
  <si>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</si>
  <si>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</si>
  <si>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</si>
  <si>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</si>
  <si>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</si>
  <si>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</si>
  <si>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</si>
  <si>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</si>
  <si>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</si>
  <si>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</si>
  <si>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</si>
  <si>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</si>
  <si>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</si>
  <si>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</si>
  <si>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</si>
  <si>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</si>
  <si>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</si>
  <si>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</si>
  <si>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</si>
  <si>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</si>
  <si>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</si>
  <si>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</si>
  <si>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</si>
  <si>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</si>
  <si>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</si>
  <si>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</si>
  <si>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</si>
  <si>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</si>
  <si>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</si>
  <si>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</si>
  <si>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</si>
  <si>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</si>
  <si>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</si>
  <si>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</si>
  <si>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</si>
  <si>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</si>
  <si>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</si>
  <si>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</si>
  <si>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</si>
  <si>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</si>
  <si>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</si>
  <si>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</si>
  <si>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</si>
  <si>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</si>
  <si>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</si>
  <si>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</si>
  <si>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</si>
  <si>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</si>
  <si>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</si>
  <si>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</si>
  <si>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</si>
  <si>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</si>
  <si>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</si>
  <si>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</si>
  <si>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</si>
  <si>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</si>
  <si>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</si>
  <si>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</si>
  <si>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</si>
  <si>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</si>
  <si>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</si>
  <si>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</si>
  <si>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</si>
  <si>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</si>
  <si>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</si>
  <si>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</si>
  <si>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</si>
  <si>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</si>
  <si>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</si>
  <si>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</si>
  <si>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</si>
  <si>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</si>
  <si>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</si>
  <si>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</si>
  <si>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</si>
  <si>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</si>
  <si>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</si>
  <si>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</si>
  <si>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</si>
  <si>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</si>
  <si>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</si>
  <si>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</si>
  <si>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</si>
  <si>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</si>
  <si>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</si>
  <si>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</si>
  <si>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</si>
  <si>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</si>
  <si>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</si>
  <si>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</si>
  <si>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</si>
  <si>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</si>
  <si>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</si>
  <si>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</si>
  <si>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</si>
  <si>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</si>
  <si>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</si>
  <si>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</si>
  <si>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</si>
  <si>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</si>
  <si>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</si>
  <si>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</si>
  <si>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</si>
  <si>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</si>
  <si>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</si>
  <si>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</si>
  <si>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</si>
  <si>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</si>
  <si>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</si>
  <si>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</si>
  <si>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</si>
  <si>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</si>
  <si>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</si>
  <si>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</si>
  <si>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</si>
  <si>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</si>
  <si>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</si>
  <si>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</si>
  <si>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</si>
  <si>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</si>
  <si>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</si>
  <si>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</si>
  <si>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</si>
  <si>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</si>
  <si>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</si>
  <si>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</si>
  <si>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</si>
  <si>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</si>
  <si>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</si>
  <si>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</si>
  <si>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</si>
  <si>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</si>
  <si>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</si>
  <si>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</si>
  <si>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</si>
  <si>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</si>
  <si>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</si>
  <si>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</si>
  <si>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</si>
  <si>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</si>
  <si>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</si>
  <si>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</si>
  <si>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</si>
  <si>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</si>
  <si>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</si>
  <si>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</si>
  <si>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</si>
  <si>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</si>
  <si>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</si>
  <si>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</si>
  <si>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</si>
  <si>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</si>
  <si>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</si>
  <si>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</si>
  <si>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</si>
  <si>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</si>
  <si>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</si>
  <si>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</si>
  <si>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</si>
  <si>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</si>
  <si>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</si>
  <si>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</si>
  <si>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</si>
  <si>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</si>
  <si>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</si>
  <si>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</si>
  <si>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</si>
  <si>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</si>
  <si>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</si>
  <si>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</si>
  <si>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</si>
  <si>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</si>
  <si>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</si>
  <si>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</si>
  <si>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</si>
  <si>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</si>
  <si>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</si>
  <si>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</si>
  <si>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</si>
  <si>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</si>
  <si>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</si>
  <si>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</si>
  <si>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</si>
  <si>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</si>
  <si>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</si>
  <si>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</si>
  <si>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</si>
  <si>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</si>
  <si>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</si>
  <si>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</si>
  <si>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</si>
  <si>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</si>
  <si>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</si>
  <si>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</si>
  <si>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</si>
  <si>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</si>
  <si>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</si>
  <si>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</si>
  <si>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</si>
  <si>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</si>
  <si>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</si>
  <si>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</si>
  <si>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</si>
  <si>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</si>
  <si>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</si>
  <si>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</si>
  <si>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</si>
  <si>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</si>
  <si>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</si>
  <si>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</si>
  <si>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</si>
  <si>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</si>
  <si>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</si>
  <si>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</si>
  <si>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</si>
  <si>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</si>
  <si>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</si>
  <si>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</si>
  <si>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</si>
  <si>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</si>
  <si>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</si>
  <si>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</si>
  <si>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</si>
  <si>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</si>
  <si>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</si>
  <si>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</si>
  <si>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</si>
  <si>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</si>
  <si>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</si>
  <si>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</si>
  <si>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</si>
  <si>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</si>
  <si>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</si>
  <si>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</si>
  <si>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</si>
  <si>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</si>
  <si>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</si>
  <si>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</si>
  <si>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</si>
  <si>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</si>
  <si>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</si>
  <si>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</si>
  <si>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</si>
  <si>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</si>
  <si>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</si>
  <si>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</si>
  <si>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</si>
  <si>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</si>
  <si>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</si>
  <si>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</si>
  <si>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</si>
  <si>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</si>
  <si>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</si>
  <si>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</si>
  <si>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</si>
  <si>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</si>
  <si>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</si>
  <si>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</si>
  <si>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</si>
  <si>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</si>
  <si>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</si>
  <si>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</si>
  <si>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</si>
  <si>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</si>
  <si>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</si>
  <si>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</si>
  <si>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</si>
  <si>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</si>
  <si>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</si>
  <si>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</si>
  <si>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</si>
  <si>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</si>
  <si>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</si>
  <si>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</si>
  <si>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</si>
  <si>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</si>
  <si>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</si>
  <si>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</si>
  <si>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</si>
  <si>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</si>
  <si>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</si>
  <si>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</si>
  <si>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</si>
  <si>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</si>
  <si>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</si>
  <si>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</si>
  <si>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</si>
  <si>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</si>
  <si>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</si>
  <si>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</si>
  <si>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</si>
  <si>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</si>
  <si>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</si>
  <si>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</si>
  <si>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</si>
  <si>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</si>
  <si>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</si>
  <si>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</si>
  <si>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</si>
  <si>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</si>
  <si>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</si>
  <si>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</si>
  <si>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</si>
  <si>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</si>
  <si>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</si>
  <si>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</si>
  <si>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</si>
  <si>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</si>
  <si>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</si>
  <si>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</si>
  <si>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</si>
  <si>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</si>
  <si>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</si>
  <si>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</si>
  <si>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</si>
  <si>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</si>
  <si>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</si>
  <si>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</si>
  <si>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</si>
  <si>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</si>
  <si>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</si>
  <si>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</si>
  <si>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</si>
  <si>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</si>
  <si>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</si>
  <si>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</si>
  <si>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</si>
  <si>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</si>
  <si>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</si>
  <si>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</si>
  <si>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</si>
  <si>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</si>
  <si>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</si>
  <si>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</si>
  <si>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</si>
  <si>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</si>
  <si>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</si>
  <si>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</si>
  <si>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</si>
  <si>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</si>
  <si>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</si>
  <si>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</si>
  <si>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</si>
  <si>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</si>
  <si>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</si>
  <si>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</si>
  <si>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</si>
  <si>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</si>
  <si>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</si>
  <si>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</si>
  <si>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</si>
  <si>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</si>
  <si>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</si>
  <si>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</si>
  <si>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</si>
  <si>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</si>
  <si>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</si>
  <si>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</si>
  <si>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</si>
  <si>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</si>
  <si>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</si>
  <si>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</si>
  <si>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</si>
  <si>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</si>
  <si>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</si>
  <si>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</si>
  <si>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</si>
  <si>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DE916</t>
  </si>
  <si>
    <t>Goslar</t>
  </si>
  <si>
    <t>DE917</t>
  </si>
  <si>
    <t>Helmstedt</t>
  </si>
  <si>
    <t>DE918</t>
  </si>
  <si>
    <t>Northeim</t>
  </si>
  <si>
    <t>DE91A</t>
  </si>
  <si>
    <t>Peine</t>
  </si>
  <si>
    <t>DE91B</t>
  </si>
  <si>
    <t>Wolfenbüttel</t>
  </si>
  <si>
    <t>DE91C</t>
  </si>
  <si>
    <t>Göttingen</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</si>
  <si>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</si>
  <si>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</si>
  <si>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</si>
  <si>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</si>
  <si>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</si>
  <si>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</si>
  <si>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</si>
  <si>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</si>
  <si>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</si>
  <si>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</si>
  <si>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</si>
  <si>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</si>
  <si>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</si>
  <si>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</si>
  <si>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</si>
  <si>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</si>
  <si>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</si>
  <si>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</si>
  <si>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</si>
  <si>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</si>
  <si>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</si>
  <si>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</si>
  <si>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</si>
  <si>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</si>
  <si>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</si>
  <si>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</si>
  <si>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</si>
  <si>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</si>
  <si>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</si>
  <si>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</si>
  <si>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</si>
  <si>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</si>
  <si>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</si>
  <si>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</si>
  <si>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</si>
  <si>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</si>
  <si>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</si>
  <si>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</si>
  <si>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</si>
  <si>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</si>
  <si>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</si>
  <si>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</si>
  <si>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</si>
  <si>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</si>
  <si>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</si>
  <si>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</si>
  <si>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</si>
  <si>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</si>
  <si>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</si>
  <si>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</si>
  <si>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</si>
  <si>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</si>
  <si>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</si>
  <si>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</si>
  <si>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</si>
  <si>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</si>
  <si>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</si>
  <si>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</si>
  <si>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</si>
  <si>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</si>
  <si>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</si>
  <si>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</si>
  <si>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</si>
  <si>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</si>
  <si>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</si>
  <si>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</si>
  <si>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</si>
  <si>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</si>
  <si>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</si>
  <si>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</si>
  <si>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</si>
  <si>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</si>
  <si>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</si>
  <si>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</si>
  <si>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</si>
  <si>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</si>
  <si>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</si>
  <si>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</si>
  <si>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</si>
  <si>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</si>
  <si>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</si>
  <si>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</si>
  <si>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</si>
  <si>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</si>
  <si>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</si>
  <si>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</si>
  <si>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</si>
  <si>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</si>
  <si>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</si>
  <si>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</si>
  <si>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</si>
  <si>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</si>
  <si>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</si>
  <si>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</si>
  <si>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</si>
  <si>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</si>
  <si>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</si>
  <si>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</si>
  <si>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</si>
  <si>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</si>
  <si>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</si>
  <si>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</si>
  <si>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</si>
  <si>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</si>
  <si>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</si>
  <si>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</si>
  <si>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</si>
  <si>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</si>
  <si>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</si>
  <si>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</si>
  <si>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</si>
  <si>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</si>
  <si>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</si>
  <si>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</si>
  <si>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</si>
  <si>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</si>
  <si>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</si>
  <si>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</si>
  <si>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</si>
  <si>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</si>
  <si>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</si>
  <si>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</si>
  <si>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</si>
  <si>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</si>
  <si>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</si>
  <si>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</si>
  <si>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</si>
  <si>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</si>
  <si>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</si>
  <si>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</si>
  <si>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</si>
  <si>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</si>
  <si>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</si>
  <si>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</si>
  <si>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</si>
  <si>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</si>
  <si>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</si>
  <si>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</si>
  <si>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</si>
  <si>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</si>
  <si>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</si>
  <si>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</si>
  <si>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</si>
  <si>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</si>
  <si>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</si>
  <si>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</si>
  <si>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</si>
  <si>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</si>
  <si>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</si>
  <si>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</si>
  <si>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</si>
  <si>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</si>
  <si>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</si>
  <si>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</si>
  <si>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</si>
  <si>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</si>
  <si>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</si>
  <si>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</si>
  <si>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</si>
  <si>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</si>
  <si>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</si>
  <si>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</si>
  <si>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</si>
  <si>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</si>
  <si>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</si>
  <si>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</si>
  <si>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</si>
  <si>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</si>
  <si>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</si>
  <si>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</si>
  <si>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</si>
  <si>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</si>
  <si>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</si>
  <si>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</si>
  <si>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</si>
  <si>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</si>
  <si>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</si>
  <si>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</si>
  <si>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</si>
  <si>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</si>
  <si>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</si>
  <si>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</si>
  <si>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</si>
  <si>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</si>
  <si>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</si>
  <si>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</si>
  <si>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DEB17</t>
  </si>
  <si>
    <t>Mayen-Koblenz</t>
  </si>
  <si>
    <t>DEB18</t>
  </si>
  <si>
    <t>Neuwied</t>
  </si>
  <si>
    <t>DEB1A</t>
  </si>
  <si>
    <t>Rhein-Lahn-Kreis</t>
  </si>
  <si>
    <t>DEB1B</t>
  </si>
  <si>
    <t>Westerwaldkreis</t>
  </si>
  <si>
    <t>DEB1C</t>
  </si>
  <si>
    <t>Cochem-Zell</t>
  </si>
  <si>
    <t>DEB1D</t>
  </si>
  <si>
    <t>Rhein-Hunsrück-Kreis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</si>
  <si>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</si>
  <si>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</si>
  <si>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</si>
  <si>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</si>
  <si>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</si>
  <si>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</si>
  <si>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</si>
  <si>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</si>
  <si>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</si>
  <si>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</si>
  <si>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</si>
  <si>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</si>
  <si>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</si>
  <si>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</si>
  <si>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</si>
  <si>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</si>
  <si>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</si>
  <si>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</si>
  <si>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</si>
  <si>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</si>
  <si>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</si>
  <si>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</si>
  <si>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</si>
  <si>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</si>
  <si>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</si>
  <si>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</si>
  <si>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</si>
  <si>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</si>
  <si>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</si>
  <si>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</si>
  <si>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</si>
  <si>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</si>
  <si>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</si>
  <si>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</si>
  <si>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</si>
  <si>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</si>
  <si>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</si>
  <si>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</si>
  <si>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</si>
  <si>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</si>
  <si>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</si>
  <si>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</si>
  <si>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</si>
  <si>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</si>
  <si>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</si>
  <si>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</si>
  <si>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</si>
  <si>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</si>
  <si>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</si>
  <si>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</si>
  <si>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</si>
  <si>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</si>
  <si>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</si>
  <si>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</si>
  <si>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</si>
  <si>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</si>
  <si>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</si>
  <si>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</si>
  <si>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</si>
  <si>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</si>
  <si>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</si>
  <si>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</si>
  <si>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</si>
  <si>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</si>
  <si>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</si>
  <si>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</si>
  <si>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</si>
  <si>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</si>
  <si>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</si>
  <si>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</si>
  <si>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</si>
  <si>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</si>
  <si>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</si>
  <si>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</si>
  <si>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</si>
  <si>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</si>
  <si>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</si>
  <si>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</si>
  <si>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</si>
  <si>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</si>
  <si>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</si>
  <si>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</si>
  <si>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</si>
  <si>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</si>
  <si>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</si>
  <si>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</si>
  <si>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</si>
  <si>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</si>
  <si>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</si>
  <si>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</si>
  <si>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</si>
  <si>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</si>
  <si>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</si>
  <si>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</si>
  <si>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</si>
  <si>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</si>
  <si>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</si>
  <si>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</si>
  <si>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</si>
  <si>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</si>
  <si>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</si>
  <si>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</si>
  <si>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</si>
  <si>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</si>
  <si>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</si>
  <si>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</si>
  <si>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</si>
  <si>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</si>
  <si>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</si>
  <si>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</si>
  <si>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</si>
  <si>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</si>
  <si>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</si>
  <si>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</si>
  <si>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</si>
  <si>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</si>
  <si>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</si>
  <si>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</si>
  <si>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</si>
  <si>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</si>
  <si>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</si>
  <si>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</si>
  <si>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</si>
  <si>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</si>
  <si>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</si>
  <si>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</si>
  <si>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</si>
  <si>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</si>
  <si>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</si>
  <si>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</si>
  <si>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</si>
  <si>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</si>
  <si>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</si>
  <si>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</si>
  <si>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</si>
  <si>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</si>
  <si>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</si>
  <si>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</si>
  <si>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</si>
  <si>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</si>
  <si>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</si>
  <si>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</si>
  <si>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</si>
  <si>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</si>
  <si>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</si>
  <si>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</si>
  <si>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</si>
  <si>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</si>
  <si>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</si>
  <si>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</si>
  <si>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</si>
  <si>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</si>
  <si>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</si>
  <si>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</si>
  <si>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</si>
  <si>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</si>
  <si>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</si>
  <si>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</si>
  <si>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</si>
  <si>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</si>
  <si>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</si>
  <si>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</si>
  <si>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</si>
  <si>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</si>
  <si>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</si>
  <si>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</si>
  <si>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</si>
  <si>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</si>
  <si>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</si>
  <si>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</si>
  <si>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</si>
  <si>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</si>
  <si>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</si>
  <si>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</si>
  <si>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</si>
  <si>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</si>
  <si>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</si>
  <si>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</si>
  <si>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</si>
  <si>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</si>
  <si>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</si>
  <si>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</si>
  <si>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</si>
  <si>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</si>
  <si>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</si>
  <si>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</si>
  <si>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</si>
  <si>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</si>
  <si>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</si>
  <si>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</si>
  <si>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</si>
  <si>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</si>
  <si>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</si>
  <si>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</si>
  <si>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</si>
  <si>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</si>
  <si>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</si>
  <si>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</si>
  <si>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</si>
  <si>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</si>
  <si>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</si>
  <si>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</si>
  <si>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</si>
  <si>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</si>
  <si>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</si>
  <si>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</si>
  <si>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</si>
  <si>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</si>
  <si>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</si>
  <si>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</si>
  <si>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</si>
  <si>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</si>
  <si>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</si>
  <si>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</si>
  <si>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</si>
  <si>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</si>
  <si>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EE001</t>
  </si>
  <si>
    <t>Põhja-Eesti</t>
  </si>
  <si>
    <t>EE004</t>
  </si>
  <si>
    <t>Lääne-Eesti</t>
  </si>
  <si>
    <t>EE008</t>
  </si>
  <si>
    <t>Lõuna-Eesti</t>
  </si>
  <si>
    <t>EEZZZ</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</si>
  <si>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</si>
  <si>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</si>
  <si>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</si>
  <si>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</si>
  <si>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</si>
  <si>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</si>
  <si>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</si>
  <si>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</si>
  <si>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</si>
  <si>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</si>
  <si>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</si>
  <si>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</si>
  <si>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</si>
  <si>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</si>
  <si>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</si>
  <si>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</si>
  <si>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</si>
  <si>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</si>
  <si>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</si>
  <si>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</si>
  <si>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</si>
  <si>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</si>
  <si>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</si>
  <si>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</si>
  <si>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</si>
  <si>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</si>
  <si>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</si>
  <si>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</si>
  <si>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</si>
  <si>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</si>
  <si>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</si>
  <si>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</si>
  <si>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</si>
  <si>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</si>
  <si>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</si>
  <si>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</si>
  <si>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</si>
  <si>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</si>
  <si>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</si>
  <si>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</si>
  <si>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</si>
  <si>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</si>
  <si>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</si>
  <si>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</si>
  <si>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</si>
  <si>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</si>
  <si>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</si>
  <si>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</si>
  <si>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</si>
  <si>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</si>
  <si>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</si>
  <si>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</si>
  <si>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</si>
  <si>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</si>
  <si>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</si>
  <si>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</si>
  <si>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</si>
  <si>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</si>
  <si>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</si>
  <si>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</si>
  <si>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</si>
  <si>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</si>
  <si>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</si>
  <si>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</si>
  <si>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</si>
  <si>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</si>
  <si>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</si>
  <si>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</si>
  <si>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</si>
  <si>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</si>
  <si>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</si>
  <si>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</si>
  <si>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</si>
  <si>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</si>
  <si>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</si>
  <si>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</si>
  <si>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</si>
  <si>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</si>
  <si>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</si>
  <si>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</si>
  <si>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</si>
  <si>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</si>
  <si>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</si>
  <si>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</si>
  <si>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</si>
  <si>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</si>
  <si>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</si>
  <si>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</si>
  <si>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</si>
  <si>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</si>
  <si>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</si>
  <si>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</si>
  <si>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</si>
  <si>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</si>
  <si>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</si>
  <si>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</si>
  <si>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</si>
  <si>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</si>
  <si>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</si>
  <si>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</si>
  <si>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</si>
  <si>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</si>
  <si>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</si>
  <si>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</si>
  <si>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</si>
  <si>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</si>
  <si>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</si>
  <si>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</si>
  <si>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</si>
  <si>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</si>
  <si>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</si>
  <si>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</si>
  <si>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</si>
  <si>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</si>
  <si>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</si>
  <si>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</si>
  <si>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</si>
  <si>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</si>
  <si>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</si>
  <si>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</si>
  <si>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</si>
  <si>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</si>
  <si>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</si>
  <si>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</si>
  <si>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</si>
  <si>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</si>
  <si>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</si>
  <si>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</si>
  <si>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</si>
  <si>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</si>
  <si>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</si>
  <si>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</si>
  <si>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</si>
  <si>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</si>
  <si>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</si>
  <si>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</si>
  <si>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</si>
  <si>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</si>
  <si>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</si>
  <si>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</si>
  <si>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</si>
  <si>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</si>
  <si>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</si>
  <si>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</si>
  <si>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</si>
  <si>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</si>
  <si>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</si>
  <si>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</si>
  <si>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</si>
  <si>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</si>
  <si>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</si>
  <si>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</si>
  <si>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</si>
  <si>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</si>
  <si>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</si>
  <si>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</si>
  <si>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</si>
  <si>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</si>
  <si>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</si>
  <si>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</si>
  <si>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</si>
  <si>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</si>
  <si>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</si>
  <si>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</si>
  <si>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</si>
  <si>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</si>
  <si>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</si>
  <si>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</si>
  <si>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</si>
  <si>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</si>
  <si>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</si>
  <si>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</si>
  <si>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</si>
  <si>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</si>
  <si>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</si>
  <si>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</si>
  <si>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</si>
  <si>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</si>
  <si>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</si>
  <si>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</si>
  <si>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</si>
  <si>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</si>
  <si>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</si>
  <si>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</si>
  <si>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</si>
  <si>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</si>
  <si>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</si>
  <si>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</si>
  <si>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</si>
  <si>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</si>
  <si>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</si>
  <si>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</si>
  <si>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</si>
  <si>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</si>
  <si>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</si>
  <si>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</si>
  <si>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</si>
  <si>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</si>
  <si>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</si>
  <si>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</si>
  <si>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</si>
  <si>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</si>
  <si>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</si>
  <si>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</si>
  <si>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</si>
  <si>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</si>
  <si>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</si>
  <si>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</si>
  <si>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</si>
  <si>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</si>
  <si>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</si>
  <si>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</si>
  <si>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</si>
  <si>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</si>
  <si>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</si>
  <si>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</si>
  <si>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</si>
  <si>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</si>
  <si>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</si>
  <si>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</si>
  <si>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</si>
  <si>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</si>
  <si>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</si>
  <si>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</si>
  <si>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</si>
  <si>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</si>
  <si>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</si>
  <si>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</si>
  <si>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</si>
  <si>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</si>
  <si>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</si>
  <si>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</si>
  <si>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</si>
  <si>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</si>
  <si>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</si>
  <si>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</si>
  <si>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</si>
  <si>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</si>
  <si>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</si>
  <si>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</si>
  <si>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</si>
  <si>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</si>
  <si>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</si>
  <si>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</si>
  <si>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</si>
  <si>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</si>
  <si>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</si>
  <si>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</si>
  <si>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</si>
  <si>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</si>
  <si>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</si>
  <si>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</si>
  <si>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FI1D5</t>
  </si>
  <si>
    <t>Keski-Pohjanmaa</t>
  </si>
  <si>
    <t>FI1D7</t>
  </si>
  <si>
    <t>Lappi</t>
  </si>
  <si>
    <t>FI1D8</t>
  </si>
  <si>
    <t>Kainuu</t>
  </si>
  <si>
    <t>FI1D9</t>
  </si>
  <si>
    <t>Pohjois-Pohjanmaa</t>
  </si>
  <si>
    <t>FI200</t>
  </si>
  <si>
    <t>Åland</t>
  </si>
  <si>
    <t>FIZZZ</t>
  </si>
  <si>
    <t>FR101</t>
  </si>
  <si>
    <t>Paris</t>
  </si>
  <si>
    <t>FR102</t>
  </si>
  <si>
    <t>Seine-et-Marne</t>
  </si>
  <si>
    <t>FR103</t>
  </si>
  <si>
    <t>Yvelines</t>
  </si>
  <si>
    <t>FR104</t>
  </si>
  <si>
    <t>Essonne</t>
  </si>
  <si>
    <t>FR105</t>
  </si>
  <si>
    <t>Hauts-de-Seine</t>
  </si>
  <si>
    <t>FR106</t>
  </si>
  <si>
    <t>Seine-Saint-Denis</t>
  </si>
  <si>
    <t>FR107</t>
  </si>
  <si>
    <t>Val-de-Marne</t>
  </si>
  <si>
    <t>FR108</t>
  </si>
  <si>
    <t>Val-d''Oise</t>
  </si>
  <si>
    <t>FRB01</t>
  </si>
  <si>
    <t>Cher</t>
  </si>
  <si>
    <t>FRB02</t>
  </si>
  <si>
    <t>Eure-et-Loir</t>
  </si>
  <si>
    <t>FRB03</t>
  </si>
  <si>
    <t>Indre</t>
  </si>
  <si>
    <t>FRB04</t>
  </si>
  <si>
    <t>Indre-et-Loire</t>
  </si>
  <si>
    <t>FRB05</t>
  </si>
  <si>
    <t>Loir-et-Cher</t>
  </si>
  <si>
    <t>FRB06</t>
  </si>
  <si>
    <t>Loiret</t>
  </si>
  <si>
    <t>FRC11</t>
  </si>
  <si>
    <t>Côte-d’Or</t>
  </si>
  <si>
    <t>FRC12</t>
  </si>
  <si>
    <t>Nièvre</t>
  </si>
  <si>
    <t>FRC13</t>
  </si>
  <si>
    <t>Saône-et-Loire</t>
  </si>
  <si>
    <t>FRC14</t>
  </si>
  <si>
    <t>Yonne</t>
  </si>
  <si>
    <t>FRC21</t>
  </si>
  <si>
    <t>Doubs</t>
  </si>
  <si>
    <t>FRC22</t>
  </si>
  <si>
    <t>Jura</t>
  </si>
  <si>
    <t>FRC23</t>
  </si>
  <si>
    <t>Haute-Saône</t>
  </si>
  <si>
    <t>FRC24</t>
  </si>
  <si>
    <t>Territoire de Belfort</t>
  </si>
  <si>
    <t>FRD11</t>
  </si>
  <si>
    <t>Calvados</t>
  </si>
  <si>
    <t>FRD12</t>
  </si>
  <si>
    <t>Manche</t>
  </si>
  <si>
    <t>FRD13</t>
  </si>
  <si>
    <t>Orne</t>
  </si>
  <si>
    <t>FRD21</t>
  </si>
  <si>
    <t>Eure</t>
  </si>
  <si>
    <t>FRD22</t>
  </si>
  <si>
    <t>Seine-Maritime</t>
  </si>
  <si>
    <t>FRE11</t>
  </si>
  <si>
    <t>Nord</t>
  </si>
  <si>
    <t>FRE12</t>
  </si>
  <si>
    <t>Pas-de-Calais</t>
  </si>
  <si>
    <t>FRE21</t>
  </si>
  <si>
    <t>Aisne</t>
  </si>
  <si>
    <t>FRE22</t>
  </si>
  <si>
    <t>Oise</t>
  </si>
  <si>
    <t>FRE23</t>
  </si>
  <si>
    <t>Somme</t>
  </si>
  <si>
    <t>FRF11</t>
  </si>
  <si>
    <t>Bas-Rhin</t>
  </si>
  <si>
    <t>FRF12</t>
  </si>
  <si>
    <t>Haut-Rhin</t>
  </si>
  <si>
    <t>FRF21</t>
  </si>
  <si>
    <t>Ardennes</t>
  </si>
  <si>
    <t>FRF22</t>
  </si>
  <si>
    <t>Aube</t>
  </si>
  <si>
    <t>FRF23</t>
  </si>
  <si>
    <t>Marne</t>
  </si>
  <si>
    <t>FRF24</t>
  </si>
  <si>
    <t>Haute-Marne</t>
  </si>
  <si>
    <t>FRF31</t>
  </si>
  <si>
    <t>Meurthe-et-Moselle</t>
  </si>
  <si>
    <t>FRF32</t>
  </si>
  <si>
    <t>Meuse</t>
  </si>
  <si>
    <t>FRF33</t>
  </si>
  <si>
    <t>Moselle</t>
  </si>
  <si>
    <t>FRF34</t>
  </si>
  <si>
    <t>Vosges</t>
  </si>
  <si>
    <t>FRG01</t>
  </si>
  <si>
    <t>Loire-Atlantique</t>
  </si>
  <si>
    <t>FRG02</t>
  </si>
  <si>
    <t>Maine-et-Loire</t>
  </si>
  <si>
    <t>FRG03</t>
  </si>
  <si>
    <t>Mayenne</t>
  </si>
  <si>
    <t>FRG04</t>
  </si>
  <si>
    <t>Sarthe</t>
  </si>
  <si>
    <t>FRG05</t>
  </si>
  <si>
    <t>Vendée</t>
  </si>
  <si>
    <t>FRH01</t>
  </si>
  <si>
    <t>Côtes-d’Armor</t>
  </si>
  <si>
    <t>FRH02</t>
  </si>
  <si>
    <t>Finistère</t>
  </si>
  <si>
    <t>FRH03</t>
  </si>
  <si>
    <t>Ille-et-Vilaine</t>
  </si>
  <si>
    <t>FRH04</t>
  </si>
  <si>
    <t>Morbihan</t>
  </si>
  <si>
    <t>FRI11</t>
  </si>
  <si>
    <t>Dordogne</t>
  </si>
  <si>
    <t>FRI12</t>
  </si>
  <si>
    <t>Gironde</t>
  </si>
  <si>
    <t>FRI13</t>
  </si>
  <si>
    <t>Landes</t>
  </si>
  <si>
    <t>FRI14</t>
  </si>
  <si>
    <t>Lot-et-Garonne</t>
  </si>
  <si>
    <t>FRI15</t>
  </si>
  <si>
    <t>Pyrénées-Atlantiques</t>
  </si>
  <si>
    <t>FRI21</t>
  </si>
  <si>
    <t>Corrèze</t>
  </si>
  <si>
    <t>FRI22</t>
  </si>
  <si>
    <t>Creuse</t>
  </si>
  <si>
    <t>FRI23</t>
  </si>
  <si>
    <t>Haute-Vienne</t>
  </si>
  <si>
    <t>FRI31</t>
  </si>
  <si>
    <t>Charente</t>
  </si>
  <si>
    <t>FRI32</t>
  </si>
  <si>
    <t>Charente-Maritime</t>
  </si>
  <si>
    <t>FRI33</t>
  </si>
  <si>
    <t>Deux-Sèvres</t>
  </si>
  <si>
    <t>FRI34</t>
  </si>
  <si>
    <t>Vienne</t>
  </si>
  <si>
    <t>FRJ11</t>
  </si>
  <si>
    <t>Aude</t>
  </si>
  <si>
    <t>FRJ12</t>
  </si>
  <si>
    <t>Gard</t>
  </si>
  <si>
    <t>FRJ13</t>
  </si>
  <si>
    <t>Hérault</t>
  </si>
  <si>
    <t>FRJ14</t>
  </si>
  <si>
    <t>Lozère</t>
  </si>
  <si>
    <t>FRJ15</t>
  </si>
  <si>
    <t>Pyrénées-Orientales</t>
  </si>
  <si>
    <t>FRJ21</t>
  </si>
  <si>
    <t>Ariège</t>
  </si>
  <si>
    <t>FRJ22</t>
  </si>
  <si>
    <t>Aveyron</t>
  </si>
  <si>
    <t>FRJ23</t>
  </si>
  <si>
    <t>Haute-Garonne</t>
  </si>
  <si>
    <t>FRJ24</t>
  </si>
  <si>
    <t>Gers</t>
  </si>
  <si>
    <t>FRJ25</t>
  </si>
  <si>
    <t>Lot</t>
  </si>
  <si>
    <t>FRJ26</t>
  </si>
  <si>
    <t>Hautes-Pyrénées</t>
  </si>
  <si>
    <t>FRJ27</t>
  </si>
  <si>
    <t>Tarn</t>
  </si>
  <si>
    <t>FRJ28</t>
  </si>
  <si>
    <t>Tarn-et-Garonne</t>
  </si>
  <si>
    <t>FRK11</t>
  </si>
  <si>
    <t>Allier</t>
  </si>
  <si>
    <t>FRK12</t>
  </si>
  <si>
    <t>Cantal</t>
  </si>
  <si>
    <t>FRK13</t>
  </si>
  <si>
    <t>Haute-Loire</t>
  </si>
  <si>
    <t>FRK14</t>
  </si>
  <si>
    <t>Puy-de-Dôme</t>
  </si>
  <si>
    <t>FRK21</t>
  </si>
  <si>
    <t>Ain</t>
  </si>
  <si>
    <t>FRK22</t>
  </si>
  <si>
    <t>Ardèche</t>
  </si>
  <si>
    <t>FRK23</t>
  </si>
  <si>
    <t>Drôme</t>
  </si>
  <si>
    <t>FRK24</t>
  </si>
  <si>
    <t>Isère</t>
  </si>
  <si>
    <t>FRK25</t>
  </si>
  <si>
    <t>Loire</t>
  </si>
  <si>
    <t>FRK26</t>
  </si>
  <si>
    <t>Rhône</t>
  </si>
  <si>
    <t>FRK27</t>
  </si>
  <si>
    <t>Savoie</t>
  </si>
  <si>
    <t>FRK28</t>
  </si>
  <si>
    <t>Haute-Savoie</t>
  </si>
  <si>
    <t>FRL01</t>
  </si>
  <si>
    <t>Alpes-de-Haute-Provence</t>
  </si>
  <si>
    <t>FRL02</t>
  </si>
  <si>
    <t>Hautes-Alpes</t>
  </si>
  <si>
    <t>FRL03</t>
  </si>
  <si>
    <t>Alpes-Maritimes</t>
  </si>
  <si>
    <t>FRL04</t>
  </si>
  <si>
    <t>Bouches-du-Rhône</t>
  </si>
  <si>
    <t>FRL05</t>
  </si>
  <si>
    <t>Var</t>
  </si>
  <si>
    <t>FRL06</t>
  </si>
  <si>
    <t>Vaucluse</t>
  </si>
  <si>
    <t>FRM01</t>
  </si>
  <si>
    <t>Corse-du-Sud</t>
  </si>
  <si>
    <t>FRM02</t>
  </si>
  <si>
    <t>Haute-Corse</t>
  </si>
  <si>
    <t>FRY10</t>
  </si>
  <si>
    <t>FRY20</t>
  </si>
  <si>
    <t>FRY30</t>
  </si>
  <si>
    <t>Guyane</t>
  </si>
  <si>
    <t>FRY40</t>
  </si>
  <si>
    <t>La Réunion</t>
  </si>
  <si>
    <t>FRY50</t>
  </si>
  <si>
    <t>Mayotte</t>
  </si>
  <si>
    <t>FRZZZ</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</si>
  <si>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</si>
  <si>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</si>
  <si>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</si>
  <si>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</si>
  <si>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</si>
  <si>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</si>
  <si>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</si>
  <si>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</si>
  <si>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</si>
  <si>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</si>
  <si>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</si>
  <si>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</si>
  <si>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</si>
  <si>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</si>
  <si>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HRZZZ</t>
  </si>
  <si>
    <t>HU110</t>
  </si>
  <si>
    <t>Budapest</t>
  </si>
  <si>
    <t>HU120</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</si>
  <si>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</si>
  <si>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</si>
  <si>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</si>
  <si>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</si>
  <si>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</si>
  <si>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</si>
  <si>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</si>
  <si>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</si>
  <si>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</si>
  <si>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</si>
  <si>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</si>
  <si>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</si>
  <si>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</si>
  <si>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</si>
  <si>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</si>
  <si>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</si>
  <si>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</si>
  <si>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</si>
  <si>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</si>
  <si>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</si>
  <si>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</si>
  <si>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</si>
  <si>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</si>
  <si>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</si>
  <si>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</si>
  <si>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</si>
  <si>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</si>
  <si>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</si>
  <si>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</si>
  <si>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</si>
  <si>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</si>
  <si>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</si>
  <si>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</si>
  <si>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</si>
  <si>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</si>
  <si>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</si>
  <si>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</si>
  <si>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</si>
  <si>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IE041</t>
  </si>
  <si>
    <t>Border</t>
  </si>
  <si>
    <t>IE042</t>
  </si>
  <si>
    <t>West</t>
  </si>
  <si>
    <t>IE051</t>
  </si>
  <si>
    <t>Mid-West</t>
  </si>
  <si>
    <t>IE052</t>
  </si>
  <si>
    <t>South-East</t>
  </si>
  <si>
    <t>IE053</t>
  </si>
  <si>
    <t>South-West</t>
  </si>
  <si>
    <t>IE061</t>
  </si>
  <si>
    <t>Dublin</t>
  </si>
  <si>
    <t>IE062</t>
  </si>
  <si>
    <t>Mid-East</t>
  </si>
  <si>
    <t>IE063</t>
  </si>
  <si>
    <t>Midland</t>
  </si>
  <si>
    <t>IEZZZ</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</si>
  <si>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</si>
  <si>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</si>
  <si>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</si>
  <si>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</si>
  <si>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</si>
  <si>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</si>
  <si>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</si>
  <si>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</si>
  <si>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</si>
  <si>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</si>
  <si>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</si>
  <si>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</si>
  <si>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</si>
  <si>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</si>
  <si>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</si>
  <si>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</si>
  <si>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</si>
  <si>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</si>
  <si>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</si>
  <si>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</si>
  <si>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</si>
  <si>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</si>
  <si>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</si>
  <si>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</si>
  <si>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</si>
  <si>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</si>
  <si>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</si>
  <si>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</si>
  <si>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</si>
  <si>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</si>
  <si>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</si>
  <si>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</si>
  <si>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</si>
  <si>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</si>
  <si>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</si>
  <si>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</si>
  <si>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</si>
  <si>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</si>
  <si>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</si>
  <si>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</si>
  <si>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</si>
  <si>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</si>
  <si>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</si>
  <si>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</si>
  <si>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</si>
  <si>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</si>
  <si>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</si>
  <si>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</si>
  <si>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</si>
  <si>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</si>
  <si>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</si>
  <si>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</si>
  <si>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</si>
  <si>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</si>
  <si>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</si>
  <si>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</si>
  <si>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</si>
  <si>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</si>
  <si>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</si>
  <si>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</si>
  <si>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</si>
  <si>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</si>
  <si>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</si>
  <si>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</si>
  <si>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</si>
  <si>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</si>
  <si>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</si>
  <si>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</si>
  <si>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</si>
  <si>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</si>
  <si>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</si>
  <si>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</si>
  <si>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</si>
  <si>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</si>
  <si>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</si>
  <si>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</si>
  <si>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</si>
  <si>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</si>
  <si>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</si>
  <si>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</si>
  <si>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</si>
  <si>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</si>
  <si>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</si>
  <si>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</si>
  <si>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</si>
  <si>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</si>
  <si>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</si>
  <si>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</si>
  <si>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</si>
  <si>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</si>
  <si>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</si>
  <si>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</si>
  <si>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</si>
  <si>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</si>
  <si>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</si>
  <si>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</si>
  <si>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</si>
  <si>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</si>
  <si>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</si>
  <si>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</si>
  <si>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</si>
  <si>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</si>
  <si>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</si>
  <si>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</si>
  <si>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</si>
  <si>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</si>
  <si>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</si>
  <si>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</si>
  <si>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</si>
  <si>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</si>
  <si>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</si>
  <si>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</si>
  <si>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</si>
  <si>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</si>
  <si>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</si>
  <si>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</si>
  <si>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</si>
  <si>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</si>
  <si>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</si>
  <si>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</si>
  <si>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</si>
  <si>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</si>
  <si>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</si>
  <si>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</si>
  <si>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</si>
  <si>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</si>
  <si>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</si>
  <si>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</si>
  <si>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</si>
  <si>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</si>
  <si>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</si>
  <si>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</si>
  <si>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</si>
  <si>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</si>
  <si>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</si>
  <si>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</si>
  <si>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</si>
  <si>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</si>
  <si>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</si>
  <si>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</si>
  <si>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</si>
  <si>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</si>
  <si>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</si>
  <si>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</si>
  <si>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</si>
  <si>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</si>
  <si>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</si>
  <si>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</si>
  <si>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</si>
  <si>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</si>
  <si>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</si>
  <si>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</si>
  <si>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</si>
  <si>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</si>
  <si>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</si>
  <si>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</si>
  <si>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</si>
  <si>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</si>
  <si>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</si>
  <si>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</si>
  <si>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</si>
  <si>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</si>
  <si>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</si>
  <si>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</si>
  <si>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</si>
  <si>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</si>
  <si>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</si>
  <si>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</si>
  <si>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</si>
  <si>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</si>
  <si>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</si>
  <si>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</si>
  <si>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</si>
  <si>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</si>
  <si>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</si>
  <si>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</si>
  <si>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</si>
  <si>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</si>
  <si>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</si>
  <si>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</si>
  <si>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</si>
  <si>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</si>
  <si>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</si>
  <si>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</si>
  <si>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</si>
  <si>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</si>
  <si>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</si>
  <si>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</si>
  <si>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</si>
  <si>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</si>
  <si>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</si>
  <si>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</si>
  <si>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</si>
  <si>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</si>
  <si>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</si>
  <si>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</si>
  <si>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</si>
  <si>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</si>
  <si>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</si>
  <si>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</si>
  <si>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</si>
  <si>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</si>
  <si>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</si>
  <si>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</si>
  <si>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</si>
  <si>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LT011</t>
  </si>
  <si>
    <t>Vilniaus apskritis</t>
  </si>
  <si>
    <t>LT021</t>
  </si>
  <si>
    <t>Alytaus apskritis</t>
  </si>
  <si>
    <t>LT022</t>
  </si>
  <si>
    <t>Kauno apskritis</t>
  </si>
  <si>
    <t>LT023</t>
  </si>
  <si>
    <t>Klaipėdos apskritis</t>
  </si>
  <si>
    <t>LT024</t>
  </si>
  <si>
    <t>Marijampolės apskritis</t>
  </si>
  <si>
    <t>LT025</t>
  </si>
  <si>
    <t>Panevėžio apskritis</t>
  </si>
  <si>
    <t>LT026</t>
  </si>
  <si>
    <t>Šiaulių apskritis</t>
  </si>
  <si>
    <t>LT027</t>
  </si>
  <si>
    <t>Tauragės apskritis</t>
  </si>
  <si>
    <t>LT028</t>
  </si>
  <si>
    <t>Telšių apskritis</t>
  </si>
  <si>
    <t>LT029</t>
  </si>
  <si>
    <t>Utenos apskritis</t>
  </si>
  <si>
    <t>LTZZZ</t>
  </si>
  <si>
    <t>LU000</t>
  </si>
  <si>
    <t>LUZZZ</t>
  </si>
  <si>
    <t>LV003</t>
  </si>
  <si>
    <t>Kurzeme</t>
  </si>
  <si>
    <t>LV005</t>
  </si>
  <si>
    <t>Latgale</t>
  </si>
  <si>
    <t>LV006</t>
  </si>
  <si>
    <t>Riga</t>
  </si>
  <si>
    <t>LV007</t>
  </si>
  <si>
    <t>Pieriga</t>
  </si>
  <si>
    <t>LV008</t>
  </si>
  <si>
    <t>Vidzeme</t>
  </si>
  <si>
    <t>LV009</t>
  </si>
  <si>
    <t>Zemgale</t>
  </si>
  <si>
    <t>LVZZZ</t>
  </si>
  <si>
    <t>MT001</t>
  </si>
  <si>
    <t>MT002</t>
  </si>
  <si>
    <t>Gozo And CominoGhawdex U Kemmuna</t>
  </si>
  <si>
    <t>MTZZZ</t>
  </si>
  <si>
    <t>NL111</t>
  </si>
  <si>
    <t>Oost-Groningen</t>
  </si>
  <si>
    <t>NL112</t>
  </si>
  <si>
    <t>Delfzijl en omgeving</t>
  </si>
  <si>
    <t>NL113</t>
  </si>
  <si>
    <t>Overig Groningen</t>
  </si>
  <si>
    <t>NL124</t>
  </si>
  <si>
    <t>Noord-Friesland</t>
  </si>
  <si>
    <t>NL125</t>
  </si>
  <si>
    <t>Zuidwest-Friesland</t>
  </si>
  <si>
    <t>NL126</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</si>
  <si>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</si>
  <si>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</si>
  <si>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</si>
  <si>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</si>
  <si>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</si>
  <si>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</si>
  <si>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</si>
  <si>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</si>
  <si>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</si>
  <si>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</si>
  <si>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</si>
  <si>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</si>
  <si>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</si>
  <si>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</si>
  <si>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</si>
  <si>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</si>
  <si>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</si>
  <si>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</si>
  <si>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</si>
  <si>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</si>
  <si>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</si>
  <si>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</si>
  <si>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</si>
  <si>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</si>
  <si>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</si>
  <si>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</si>
  <si>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</si>
  <si>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NL323</t>
  </si>
  <si>
    <t>IJmond</t>
  </si>
  <si>
    <t>NL324</t>
  </si>
  <si>
    <t>Agglomeratie Haarlem</t>
  </si>
  <si>
    <t>NL325</t>
  </si>
  <si>
    <t>Zaanstreek</t>
  </si>
  <si>
    <t>NL327</t>
  </si>
  <si>
    <t>Het Gooi en Vechtstreek</t>
  </si>
  <si>
    <t>NL328</t>
  </si>
  <si>
    <t>Alkmaar en omgeving</t>
  </si>
  <si>
    <t>NL329</t>
  </si>
  <si>
    <t>Groot-Amsterdam</t>
  </si>
  <si>
    <t>NL332</t>
  </si>
  <si>
    <t>Agglomeratie ''s-Gravenhage</t>
  </si>
  <si>
    <t>NL333</t>
  </si>
  <si>
    <t>Delft en Westland</t>
  </si>
  <si>
    <t>NL337</t>
  </si>
  <si>
    <t>Agglomeratie Leiden en Bollenstreek</t>
  </si>
  <si>
    <t>NL33A</t>
  </si>
  <si>
    <t>Zuidoost-Zuid-Holland</t>
  </si>
  <si>
    <t>NL33B</t>
  </si>
  <si>
    <t>Oost-Zuid-Holland</t>
  </si>
  <si>
    <t>NL33C</t>
  </si>
  <si>
    <t>Groot-Rijnmond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</si>
  <si>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</si>
  <si>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</si>
  <si>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</si>
  <si>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</si>
  <si>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</si>
  <si>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</si>
  <si>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</si>
  <si>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</si>
  <si>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</si>
  <si>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</si>
  <si>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</si>
  <si>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</si>
  <si>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</si>
  <si>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</si>
  <si>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</si>
  <si>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</si>
  <si>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</si>
  <si>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</si>
  <si>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</si>
  <si>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</si>
  <si>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</si>
  <si>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</si>
  <si>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</si>
  <si>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</si>
  <si>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</si>
  <si>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</si>
  <si>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</si>
  <si>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</si>
  <si>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</si>
  <si>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</si>
  <si>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</si>
  <si>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</si>
  <si>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</si>
  <si>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</si>
  <si>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</si>
  <si>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</si>
  <si>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</si>
  <si>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</si>
  <si>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</si>
  <si>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</si>
  <si>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</si>
  <si>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</si>
  <si>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</si>
  <si>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</si>
  <si>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</si>
  <si>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</si>
  <si>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</si>
  <si>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</si>
  <si>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</si>
  <si>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</si>
  <si>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</si>
  <si>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</si>
  <si>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</si>
  <si>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</si>
  <si>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</si>
  <si>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</si>
  <si>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</si>
  <si>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</si>
  <si>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</si>
  <si>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</si>
  <si>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</si>
  <si>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</si>
  <si>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</si>
  <si>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</si>
  <si>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</si>
  <si>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</si>
  <si>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</si>
  <si>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</si>
  <si>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</si>
  <si>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</si>
  <si>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</si>
  <si>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</si>
  <si>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</si>
  <si>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</si>
  <si>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</si>
  <si>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</si>
  <si>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</si>
  <si>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</si>
  <si>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</si>
  <si>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</si>
  <si>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</si>
  <si>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</si>
  <si>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</si>
  <si>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</si>
  <si>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</si>
  <si>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</si>
  <si>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</si>
  <si>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</si>
  <si>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</si>
  <si>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</si>
  <si>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</si>
  <si>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</si>
  <si>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</si>
  <si>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</si>
  <si>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</si>
  <si>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</si>
  <si>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</si>
  <si>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</si>
  <si>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</si>
  <si>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PL623</t>
  </si>
  <si>
    <t>Elcki</t>
  </si>
  <si>
    <t>PL633</t>
  </si>
  <si>
    <t>Trójmiejski</t>
  </si>
  <si>
    <t>PL634</t>
  </si>
  <si>
    <t>Gdanski</t>
  </si>
  <si>
    <t>PL636</t>
  </si>
  <si>
    <t>Slupski</t>
  </si>
  <si>
    <t>PL637</t>
  </si>
  <si>
    <t>Chojnicki</t>
  </si>
  <si>
    <t>PL638</t>
  </si>
  <si>
    <t>Starogardzki</t>
  </si>
  <si>
    <t>PL711</t>
  </si>
  <si>
    <t>Miasto Łódź</t>
  </si>
  <si>
    <t>PL712</t>
  </si>
  <si>
    <t>Łódzki</t>
  </si>
  <si>
    <t>PL713</t>
  </si>
  <si>
    <t>Piotrkowski</t>
  </si>
  <si>
    <t>PL714</t>
  </si>
  <si>
    <t>Sieradzki</t>
  </si>
  <si>
    <t>PL715</t>
  </si>
  <si>
    <t>Skierniewicki</t>
  </si>
  <si>
    <t>PL721</t>
  </si>
  <si>
    <t>Kielecki</t>
  </si>
  <si>
    <t>PL722</t>
  </si>
  <si>
    <t>Sandomiersko-jędrzejowski</t>
  </si>
  <si>
    <t>PL811</t>
  </si>
  <si>
    <t>Bialski</t>
  </si>
  <si>
    <t>PL812</t>
  </si>
  <si>
    <t>Chełmsko-zamojski</t>
  </si>
  <si>
    <t>PL814</t>
  </si>
  <si>
    <t>Lubelski</t>
  </si>
  <si>
    <t>PL815</t>
  </si>
  <si>
    <t>Puławski</t>
  </si>
  <si>
    <t>PL821</t>
  </si>
  <si>
    <t>Krośnieński</t>
  </si>
  <si>
    <t>PL822</t>
  </si>
  <si>
    <t>Przemyski</t>
  </si>
  <si>
    <t>PL823</t>
  </si>
  <si>
    <t>Rzeszowski</t>
  </si>
  <si>
    <t>PL824</t>
  </si>
  <si>
    <t>Tarnobrzeski</t>
  </si>
  <si>
    <t>PL841</t>
  </si>
  <si>
    <t>Białostocki</t>
  </si>
  <si>
    <t>PL842</t>
  </si>
  <si>
    <t>Łomżyński</t>
  </si>
  <si>
    <t>PL843</t>
  </si>
  <si>
    <t>Suwalski</t>
  </si>
  <si>
    <t>PL911</t>
  </si>
  <si>
    <t>Miasto Warszawa</t>
  </si>
  <si>
    <t>PL912</t>
  </si>
  <si>
    <t>Warszawski wschodni</t>
  </si>
  <si>
    <t>PL913</t>
  </si>
  <si>
    <t>Warszawski zachodni</t>
  </si>
  <si>
    <t>PL921</t>
  </si>
  <si>
    <t>Radomski</t>
  </si>
  <si>
    <t>PL922</t>
  </si>
  <si>
    <t>Ciechanowski</t>
  </si>
  <si>
    <t>PL923</t>
  </si>
  <si>
    <t>Płocki</t>
  </si>
  <si>
    <t>PL924</t>
  </si>
  <si>
    <t>Ostrołęcki</t>
  </si>
  <si>
    <t>PL925</t>
  </si>
  <si>
    <t>Siedlecki</t>
  </si>
  <si>
    <t>PL926</t>
  </si>
  <si>
    <t>Żyrardowski</t>
  </si>
  <si>
    <t>PLZZZ</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</si>
  <si>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</si>
  <si>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</si>
  <si>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</si>
  <si>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</si>
  <si>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</si>
  <si>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</si>
  <si>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</si>
  <si>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</si>
  <si>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</si>
  <si>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</si>
  <si>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</si>
  <si>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</si>
  <si>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</si>
  <si>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</si>
  <si>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</si>
  <si>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</si>
  <si>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</si>
  <si>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</si>
  <si>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</si>
  <si>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</si>
  <si>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</si>
  <si>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</si>
  <si>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</si>
  <si>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</si>
  <si>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</si>
  <si>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</si>
  <si>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</si>
  <si>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</si>
  <si>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</si>
  <si>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</si>
  <si>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</si>
  <si>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</si>
  <si>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</si>
  <si>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</si>
  <si>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</si>
  <si>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</si>
  <si>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</si>
  <si>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</si>
  <si>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</si>
  <si>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</si>
  <si>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</si>
  <si>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</si>
  <si>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</si>
  <si>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</si>
  <si>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</si>
  <si>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</si>
  <si>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</si>
  <si>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</si>
  <si>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</si>
  <si>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</si>
  <si>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</si>
  <si>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</si>
  <si>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</si>
  <si>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</si>
  <si>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</si>
  <si>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</si>
  <si>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</si>
  <si>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</si>
  <si>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</si>
  <si>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</si>
  <si>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</si>
  <si>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</si>
  <si>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</si>
  <si>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</si>
  <si>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</si>
  <si>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</si>
  <si>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</si>
  <si>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</si>
  <si>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</si>
  <si>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</si>
  <si>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</si>
  <si>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</si>
  <si>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</si>
  <si>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</si>
  <si>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</si>
  <si>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</si>
  <si>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</si>
  <si>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</si>
  <si>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</si>
  <si>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</si>
  <si>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</si>
  <si>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</si>
  <si>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</si>
  <si>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</si>
  <si>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</si>
  <si>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</si>
  <si>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</si>
  <si>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</si>
  <si>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</si>
  <si>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</si>
  <si>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</si>
  <si>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</si>
  <si>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</si>
  <si>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</si>
  <si>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</si>
  <si>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</si>
  <si>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</si>
  <si>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</si>
  <si>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</si>
  <si>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</si>
  <si>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</si>
  <si>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</si>
  <si>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</si>
  <si>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</si>
  <si>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</si>
  <si>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</si>
  <si>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</si>
  <si>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</si>
  <si>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</si>
  <si>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</si>
  <si>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</si>
  <si>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</si>
  <si>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</si>
  <si>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</si>
  <si>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</si>
  <si>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</si>
  <si>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</si>
  <si>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</si>
  <si>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</si>
  <si>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</si>
  <si>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</si>
  <si>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</si>
  <si>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</si>
  <si>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</si>
  <si>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</si>
  <si>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</si>
  <si>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</si>
  <si>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</si>
  <si>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</si>
  <si>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</si>
  <si>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</si>
  <si>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</si>
  <si>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</si>
  <si>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</si>
  <si>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</si>
  <si>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</si>
  <si>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</si>
  <si>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</si>
  <si>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</si>
  <si>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</si>
  <si>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</si>
  <si>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</si>
  <si>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</si>
  <si>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</si>
  <si>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</si>
  <si>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</si>
  <si>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</si>
  <si>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</si>
  <si>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</si>
  <si>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</si>
  <si>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</si>
  <si>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</si>
  <si>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</si>
  <si>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</si>
  <si>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</si>
  <si>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</si>
  <si>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</si>
  <si>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</si>
  <si>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</si>
  <si>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</si>
  <si>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</si>
  <si>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</si>
  <si>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</si>
  <si>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</si>
  <si>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</si>
  <si>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</si>
  <si>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</si>
  <si>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</si>
  <si>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</si>
  <si>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</si>
  <si>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</si>
  <si>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</si>
  <si>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</si>
  <si>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</si>
  <si>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</si>
  <si>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</si>
  <si>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</si>
  <si>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</si>
  <si>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</si>
  <si>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</si>
  <si>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</si>
  <si>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</si>
  <si>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</si>
  <si>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</si>
  <si>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</si>
  <si>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</si>
  <si>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</si>
  <si>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</si>
  <si>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</si>
  <si>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</si>
  <si>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</si>
  <si>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</si>
  <si>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</si>
  <si>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</si>
  <si>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</si>
  <si>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</si>
  <si>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</si>
  <si>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</si>
  <si>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</si>
  <si>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</si>
  <si>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</si>
  <si>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</si>
  <si>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</si>
  <si>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</si>
  <si>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</si>
  <si>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</si>
  <si>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</si>
  <si>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</si>
  <si>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</si>
  <si>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</si>
  <si>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</si>
  <si>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</si>
  <si>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</si>
  <si>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</si>
  <si>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</si>
  <si>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</si>
  <si>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</si>
  <si>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</si>
  <si>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</si>
  <si>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</si>
  <si>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</si>
  <si>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BE224</t>
  </si>
  <si>
    <t>Arr. Hasselt</t>
  </si>
  <si>
    <t>BE225</t>
  </si>
  <si>
    <t>Arr. Maaseik</t>
  </si>
  <si>
    <t>BE328</t>
  </si>
  <si>
    <t>Arr. Tournai-Mouscron</t>
  </si>
  <si>
    <t>BE329</t>
  </si>
  <si>
    <t>Arr. La Louvière</t>
  </si>
  <si>
    <t>BE32A</t>
  </si>
  <si>
    <t>Arr. Ath</t>
  </si>
  <si>
    <t>BE32B</t>
  </si>
  <si>
    <t>Arr. Charleroi</t>
  </si>
  <si>
    <t>BE32C</t>
  </si>
  <si>
    <t>Arr. Soignies</t>
  </si>
  <si>
    <t>BE32D</t>
  </si>
  <si>
    <t>Arr. Thuin</t>
  </si>
  <si>
    <t>EE009</t>
  </si>
  <si>
    <t>Kesk-Eesti</t>
  </si>
  <si>
    <t>EE00A</t>
  </si>
  <si>
    <t>Kirde-Eesti</t>
  </si>
  <si>
    <t>HR021</t>
  </si>
  <si>
    <t>Bjelovarsko-bilogorska županija</t>
  </si>
  <si>
    <t>HR022</t>
  </si>
  <si>
    <t>Virovitičko-podravska županija</t>
  </si>
  <si>
    <t>HR023</t>
  </si>
  <si>
    <t>Požeško-slavonska županija</t>
  </si>
  <si>
    <t>HR024</t>
  </si>
  <si>
    <t>Brodsko-posavska županija</t>
  </si>
  <si>
    <t>HR025</t>
  </si>
  <si>
    <t>Osječko-baranjska županija</t>
  </si>
  <si>
    <t>HR026</t>
  </si>
  <si>
    <t>Vukovarsko-srijemska županija</t>
  </si>
  <si>
    <t>HR027</t>
  </si>
  <si>
    <t>Karlovačka županija</t>
  </si>
  <si>
    <t>HR028</t>
  </si>
  <si>
    <t>Sisačko-moslavačka županija</t>
  </si>
  <si>
    <t>HR050</t>
  </si>
  <si>
    <t>Grad Zagreb</t>
  </si>
  <si>
    <t>HR061</t>
  </si>
  <si>
    <t>Međimurska županija</t>
  </si>
  <si>
    <t>HR062</t>
  </si>
  <si>
    <t>Varaždinska županija</t>
  </si>
  <si>
    <t>HR063</t>
  </si>
  <si>
    <t>Koprivničko-križevačka županija</t>
  </si>
  <si>
    <t>HR064</t>
  </si>
  <si>
    <t>Krapinsko-zagorska županija</t>
  </si>
  <si>
    <t>HR065</t>
  </si>
  <si>
    <t>Zagrebačka županija</t>
  </si>
  <si>
    <t>ITG2D</t>
  </si>
  <si>
    <t>Sassari</t>
  </si>
  <si>
    <t>ITG2E</t>
  </si>
  <si>
    <t>Nuoro</t>
  </si>
  <si>
    <t>ITG2F</t>
  </si>
  <si>
    <t>Cagliari</t>
  </si>
  <si>
    <t>ITG2G</t>
  </si>
  <si>
    <t>Oristano</t>
  </si>
  <si>
    <t>ITG2H</t>
  </si>
  <si>
    <t>Sud Sardegna</t>
  </si>
  <si>
    <t>NUTS 3 region unknown</t>
  </si>
  <si>
    <t>past_due_imt_ind_imt_past_due</t>
  </si>
  <si>
    <t>past_due_imt_ind_imt_not_past_due</t>
  </si>
  <si>
    <t>pymt_frq_mo</t>
  </si>
  <si>
    <t>pymt_frq_qrtrl</t>
  </si>
  <si>
    <t>pymt_frq_sm_anl</t>
  </si>
  <si>
    <t>pymt_frq_anul</t>
  </si>
  <si>
    <t>pymt_frq_blt</t>
  </si>
  <si>
    <t>pymt_frq_zero_cpn</t>
  </si>
  <si>
    <t>pymt_frq_othr</t>
  </si>
  <si>
    <t>pymt_frq_unk</t>
  </si>
  <si>
    <t>prfrmg_st_of_th_imt_nperf</t>
  </si>
  <si>
    <t>non-performing</t>
  </si>
  <si>
    <t>prfrmg_st_of_th_imt_perf</t>
  </si>
  <si>
    <t>performing</t>
  </si>
  <si>
    <t>prfrmg_st_of_th_imt_unk</t>
  </si>
  <si>
    <t>prim_prot_prvdr_ind_prim_prot_prvdr</t>
  </si>
  <si>
    <t>prim_prot_prvdr_ind_non_prim_prot_prvdr</t>
  </si>
  <si>
    <t>prj_fnc_loan_ind_prj_fnc_loan</t>
  </si>
  <si>
    <t>prj_fnc_loan_ind_non_prj_fnc_loan</t>
  </si>
  <si>
    <t>non-project finance loan</t>
  </si>
  <si>
    <t>prj_fnc_loan_ind_unk</t>
  </si>
  <si>
    <t>prot_prvdr_ind_prot_prvdr</t>
  </si>
  <si>
    <t>protecton provider indicator</t>
  </si>
  <si>
    <t>prot_prvdr_ind_non_prot_prvdg_cntpr</t>
  </si>
  <si>
    <t>prot_val_aprch_mrk_to_mkt</t>
  </si>
  <si>
    <t>prot_val_aprch_cntpr_estmtn</t>
  </si>
  <si>
    <t>prot_val_aprch_crdr_val</t>
  </si>
  <si>
    <t>prot_val_aprch_thrd_prty_val</t>
  </si>
  <si>
    <t>prot_val_aprch_othr_tp_of_val</t>
  </si>
  <si>
    <t>prot_val_aprch_unk</t>
  </si>
  <si>
    <t>prdntl_prtfl_tdg_book</t>
  </si>
  <si>
    <t>prdntl_prtfl_non_tdg_book</t>
  </si>
  <si>
    <t>prdntl_prtfl_na</t>
  </si>
  <si>
    <t>prdntl_prtfl_unk</t>
  </si>
  <si>
    <t>rcrs_ind_rcrs</t>
  </si>
  <si>
    <t>rcrs_ind_n_rcrs</t>
  </si>
  <si>
    <t>rcrs_ind_unk</t>
  </si>
  <si>
    <t>refr_rate_mat_tp_ovrnght</t>
  </si>
  <si>
    <t>Overnight</t>
  </si>
  <si>
    <t>refr_rate_mat_tp_on_wk</t>
  </si>
  <si>
    <t>refr_rate_mat_tp_tw_wk</t>
  </si>
  <si>
    <t>refr_rate_mat_tp_thr_wk</t>
  </si>
  <si>
    <t>refr_rate_mat_tp_on_mo</t>
  </si>
  <si>
    <t>refr_rate_mat_tp_tw_mnths</t>
  </si>
  <si>
    <t>refr_rate_mat_tp_thr_mnths</t>
  </si>
  <si>
    <t>refr_rate_mat_tp_fr_mnths</t>
  </si>
  <si>
    <t>refr_rate_mat_tp_fv_mnths</t>
  </si>
  <si>
    <t>refr_rate_mat_tp_sx_mnths</t>
  </si>
  <si>
    <t>refr_rate_mat_tp_svn_mnths</t>
  </si>
  <si>
    <t>refr_rate_mat_tp_eght_mnths</t>
  </si>
  <si>
    <t>refr_rate_mat_tp_n_mnths</t>
  </si>
  <si>
    <t>refr_rate_mat_tp_tn_mnths</t>
  </si>
  <si>
    <t>refr_rate_mat_tp_elvn_mnths</t>
  </si>
  <si>
    <t>refr_rate_mat_tp_twlv_mnths</t>
  </si>
  <si>
    <t>refr_rate_mat_tp_unk</t>
  </si>
  <si>
    <t>refr_rate_val_tp_euribor</t>
  </si>
  <si>
    <t>refr_rate_val_tp_usd_libor</t>
  </si>
  <si>
    <t>refr_rate_val_tp_gbp_libor</t>
  </si>
  <si>
    <t>refr_rate_val_tp_er_libor</t>
  </si>
  <si>
    <t>refr_rate_val_tp_jp_libor</t>
  </si>
  <si>
    <t>refr_rate_val_tp_chf_libor</t>
  </si>
  <si>
    <t>refr_rate_val_tp_mibor</t>
  </si>
  <si>
    <t>refr_rate_val_tp_othr_sngl_refr_rts</t>
  </si>
  <si>
    <t>refr_rate_val_tp_othr_multi_refr_rts</t>
  </si>
  <si>
    <t>refr_rate_val_tp_eurstr</t>
  </si>
  <si>
    <t>refr_rate_val_tp_sofr</t>
  </si>
  <si>
    <t>refr_rate_val_tp_sonia</t>
  </si>
  <si>
    <t>refr_rate_val_tp_saron</t>
  </si>
  <si>
    <t>refr_rate_val_tp_tona</t>
  </si>
  <si>
    <t>refr_rate_val_tp_honia</t>
  </si>
  <si>
    <t>refr_rate_val_tp_sora</t>
  </si>
  <si>
    <t>refr_rate_val_tp_unk</t>
  </si>
  <si>
    <t>repymt_rght_on_dmnd_or_shrt_ntc</t>
  </si>
  <si>
    <t>repymt_rght_othr</t>
  </si>
  <si>
    <t>repymt_rght_unk</t>
  </si>
  <si>
    <t>rpt_mbr_tp_rpt_mbr_ste</t>
  </si>
  <si>
    <t>rpt_mbr_tp_non_rpt_mbr_ste</t>
  </si>
  <si>
    <t>rpt_mbr_tp_non_mbr_ste</t>
  </si>
  <si>
    <t>rpt_mbr_tp_unk</t>
  </si>
  <si>
    <t>rsdnt_cntpr_ind_dtch_cntpr</t>
  </si>
  <si>
    <t>rsdnt_cntpr_ind_frgn_cntpr</t>
  </si>
  <si>
    <t>lcl_lgl_ent_ind_dtch_lgl_ent</t>
  </si>
  <si>
    <t>lcl_lgl_ent_ind_frgn_lgl_ent</t>
  </si>
  <si>
    <t>sct_ind_imt_sbj_to_sct</t>
  </si>
  <si>
    <t>sct_ind_imt_not_sbj_to_sct</t>
  </si>
  <si>
    <t>srcs_of_ecb_cnrl_bnk_fund</t>
  </si>
  <si>
    <t>srcs_of_ecb_exg_trdd_drvtvs</t>
  </si>
  <si>
    <t>srcs_of_ecb_otc_drvtvs</t>
  </si>
  <si>
    <t>srcs_of_ecb_dpsts_rprchs_agrmnts_othr_thn_to_cnrl_bnks</t>
  </si>
  <si>
    <t>srcs_of_ecb_dpsts_othr_thn_rprchs_agrmnts</t>
  </si>
  <si>
    <t>srcs_of_ecb_dbt_scrs_issu_cvrd_bnds_scrs</t>
  </si>
  <si>
    <t>srcs_of_ecb_dbt_scrs_issu_ast_bck_scrs</t>
  </si>
  <si>
    <t>srcs_of_ecb_dbt_scrs_issu_othr_thn_cvrd_bnds_and_abs</t>
  </si>
  <si>
    <t>srcs_of_ecb_othr_srcs_of_ecb</t>
  </si>
  <si>
    <t>srcs_of_ecb_n_ecb</t>
  </si>
  <si>
    <t>srcs_of_ecb_unk</t>
  </si>
  <si>
    <t>st_of_lgl_prcdngs_na</t>
  </si>
  <si>
    <t>st_of_lgl_prcdngs_undr_jdcl_admn_rcvrshp_or_smlr_msrs</t>
  </si>
  <si>
    <t>st_of_lgl_prcdngs_bnkrptc_x_inslvnc</t>
  </si>
  <si>
    <t>st_of_lgl_prcdngs_othr_lgl_msrs</t>
  </si>
  <si>
    <t>st_of_lgl_prcdngs_unk</t>
  </si>
  <si>
    <t>sub_dbt_ind_sub_dbt</t>
  </si>
  <si>
    <t>sub_dbt_ind_non_sub_dbt</t>
  </si>
  <si>
    <t>non-subordinated debt</t>
  </si>
  <si>
    <t>sub_dbt_ind_unk</t>
  </si>
  <si>
    <t>sndct_ctr_ind_sndct_ctr</t>
  </si>
  <si>
    <t>sndct_ctr_ind_non_sndct_ctr</t>
  </si>
  <si>
    <t>tp_of_imprm_stg1_ifrs</t>
  </si>
  <si>
    <t>tp_of_imprm_stg2_ifrs</t>
  </si>
  <si>
    <t>tp_of_imprm_stg3_ifrs</t>
  </si>
  <si>
    <t>tp_of_imprm_gnl_alwncs_gp</t>
  </si>
  <si>
    <t>tp_of_imprm_spf_alwncs_gp</t>
  </si>
  <si>
    <t>tp_of_imprm_poci_ifrs</t>
  </si>
  <si>
    <t>tp_of_imprm_unk</t>
  </si>
  <si>
    <t>tp_of_imt_dpsts_othr_thn_rvrs_rprchs_agrmnts</t>
  </si>
  <si>
    <t>tp_of_imt_od</t>
  </si>
  <si>
    <t>tp_of_imt_cc_dbt</t>
  </si>
  <si>
    <t>tp_of_imt_rvlvg_cr_othr_thn_ovrdrfts_and_cc_dbt</t>
  </si>
  <si>
    <t>tp_of_imt_cr_lns_othr_thn_rvlvg_cr</t>
  </si>
  <si>
    <t>tp_of_imt_rvrs_rprchs_agrmnts</t>
  </si>
  <si>
    <t>tp_of_imt_trd_rcvbls</t>
  </si>
  <si>
    <t>tp_of_imt_fnc_ls</t>
  </si>
  <si>
    <t>tp_of_imt_othr_lns</t>
  </si>
  <si>
    <t>tp_of_prot_gld</t>
  </si>
  <si>
    <t>tp_of_prot_ccy_and_dpsts</t>
  </si>
  <si>
    <t>tp_of_prot_scrs</t>
  </si>
  <si>
    <t>tp_of_prot_lns</t>
  </si>
  <si>
    <t>tp_of_prot_eqty_and_ivsm_fnd_shrs_or_units</t>
  </si>
  <si>
    <t>tp_of_prot_cr_drvtvs</t>
  </si>
  <si>
    <t>tp_of_prot_fnc_grnts_othr_thn_cr_drvtvs</t>
  </si>
  <si>
    <t>tp_of_prot_trd_rcvbls</t>
  </si>
  <si>
    <t>tp_of_prot_life_ins_plcs_plgd</t>
  </si>
  <si>
    <t>tp_of_prot_rsdnt_real_estate_clt</t>
  </si>
  <si>
    <t>tp_of_prot_cmrcl_real_estate_clt</t>
  </si>
  <si>
    <t>tp_of_prot_ofcs_and_cmrcl_prms</t>
  </si>
  <si>
    <t>offices and commercial premises</t>
  </si>
  <si>
    <t>tp_of_prot_othr_phys_cltrls</t>
  </si>
  <si>
    <t>tp_of_prot_othr_prot</t>
  </si>
  <si>
    <t>tp_of_prot_unk</t>
  </si>
  <si>
    <t>tp_of_prot_val_ntnl_amt</t>
  </si>
  <si>
    <t>tp_of_prot_val_fr_val</t>
  </si>
  <si>
    <t>tp_of_prot_val_mkt_val</t>
  </si>
  <si>
    <t>tp_of_prot_val_long_term_stnbl_val</t>
  </si>
  <si>
    <t>tp_of_prot_val_othr_prot_val</t>
  </si>
  <si>
    <t>tp_of_prot_val_unk</t>
  </si>
  <si>
    <t>scrtn_tp_trdtnl_scrtn</t>
  </si>
  <si>
    <t>scrtn_tp_snthtc_scrtn</t>
  </si>
  <si>
    <t>scrtn_tp_unk</t>
  </si>
  <si>
    <t>ult_prn_undrtkg_ind_ult_prn_undrtkg</t>
  </si>
  <si>
    <t>ult_prn_undrtkg_ind_not_ult_prn_undrtkg_lgl_ent</t>
  </si>
  <si>
    <t>entity type without rowcount reporting requirement</t>
  </si>
  <si>
    <t>entity type with reported rowcount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</si>
  <si>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characteristics._x000D_
_x000D_
ECB Validation identifier: CN0825</t>
  </si>
  <si>
    <t>rowcount reporting indicator</t>
  </si>
  <si>
    <t>Real estate collateral location country is the ISO 3166 country code identifying the country in which immovable property is situated.</t>
  </si>
  <si>
    <t xml:space="preserve">Principal amount outstanding at the end of the reporting reference date, including unpaid past due interest but excluding accrued interest. The outstanding nominal amount must be reported net of write-offs and write-downs as determined by the relevant accounting practices._x000D_
_x000D_
Any drawn amount of an instrument must be registered in the data attribute ‘outstanding nominal amount’._x000D_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</si>
</sst>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scheme val="minor"/>
    </font>
    <font>
      <strike/>
      <sz val="11"/>
      <color theme="1"/>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
      <b/>
      <sz val="11"/>
      <color theme="1"/>
      <name val="Calibri"/>
      <family val="2"/>
      <scheme val="minor"/>
    </font>
    <font>
      <i/>
      <sz val="12"/>
      <color theme="4" tint="-0.499984740745262"/>
      <name val="Calibri"/>
      <family val="2"/>
      <scheme val="minor"/>
    </font>
    <font>
      <i/>
      <sz val="11"/>
      <color theme="9" tint="-0.249977111117893"/>
      <name val="Calibri"/>
      <family val="2"/>
      <scheme val="minor"/>
    </font>
    <font>
      <b/>
      <sz val="11"/>
      <color theme="0"/>
      <name val="Calibri"/>
      <family val="2"/>
      <scheme val="minor"/>
    </font>
    <font>
      <sz val="11"/>
      <color rgb="FF000000"/>
      <name val="Calibri"/>
      <family val="2"/>
      <scheme val="minor"/>
    </font>
    <font>
      <sz val="11"/>
      <color theme="0"/>
      <name val="Calibri"/>
      <family val="2"/>
      <scheme val="minor"/>
    </font>
    <font>
      <i/>
      <sz val="11"/>
      <color theme="1"/>
      <name val="Calibri"/>
      <family val="2"/>
      <scheme val="minor"/>
    </font>
    <font>
      <sz val="11"/>
      <color rgb="FF6D6D6D"/>
      <name val="Calibri"/>
      <family val="2"/>
      <scheme val="minor"/>
    </font>
    <font>
      <sz val="11"/>
      <name val="Calibri"/>
      <family val="2"/>
      <scheme val="minor"/>
    </font>
    <font>
      <b/>
      <sz val="12"/>
      <color theme="0"/>
      <name val="Arial"/>
      <family val="2"/>
    </font>
    <font>
      <sz val="12"/>
      <color theme="0"/>
      <name val="Arial"/>
      <family val="2"/>
    </font>
    <font>
      <sz val="11"/>
      <color theme="1"/>
      <name val="Arial"/>
      <family val="2"/>
    </font>
    <font>
      <sz val="11"/>
      <color indexed="8"/>
      <name val="Calibri"/>
      <family val="2"/>
    </font>
  </fonts>
  <fills count="10">
    <fill>
      <patternFill patternType="none"/>
    </fill>
    <fill>
      <patternFill patternType="gray125"/>
    </fill>
    <fill>
      <patternFill patternType="solid">
        <fgColor theme="6" tint="0.79998168889431442"/>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auto="1"/>
      </patternFill>
    </fill>
    <fill>
      <patternFill patternType="solid">
        <fgColor theme="4"/>
        <bgColor indexed="64"/>
      </patternFill>
    </fill>
    <fill>
      <patternFill patternType="solid">
        <fgColor theme="4" tint="-0.499984740745262"/>
        <bgColor indexed="64"/>
      </patternFill>
    </fill>
    <fill>
      <patternFill patternType="solid">
        <fgColor rgb="FFFF0000"/>
        <bgColor indexed="64"/>
      </patternFill>
    </fill>
    <fill>
      <patternFill patternType="solid">
        <fgColor theme="4" tint="-0.249977111117893"/>
        <bgColor indexed="64"/>
      </patternFill>
    </fill>
  </fills>
  <borders count="15">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style="thin">
        <color theme="0"/>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s>
  <cellStyleXfs count="3">
    <xf numFmtId="0" fontId="0" fillId="0" borderId="0"/>
    <xf numFmtId="0" fontId="2" fillId="2" borderId="0" applyNumberFormat="0" applyBorder="0" applyAlignment="0" applyProtection="0"/>
    <xf numFmtId="0" fontId="4" fillId="0" borderId="0" applyNumberFormat="0" applyFill="0" applyBorder="0" applyAlignment="0" applyProtection="0"/>
  </cellStyleXfs>
  <cellXfs count="79">
    <xf numFmtId="0" fontId="0" fillId="0" borderId="0" xfId="0"/>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1" fillId="0" borderId="0" xfId="0" applyFont="1" applyAlignment="1">
      <alignment vertical="top" wrapText="1"/>
    </xf>
    <xf numFmtId="0" fontId="1" fillId="0" borderId="0" xfId="0" applyFont="1"/>
    <xf numFmtId="0" fontId="2" fillId="2" borderId="0" xfId="1" applyAlignment="1">
      <alignment vertical="top" wrapText="1"/>
    </xf>
    <xf numFmtId="0" fontId="2" fillId="2" borderId="0" xfId="1" applyNumberFormat="1" applyAlignment="1">
      <alignment vertical="top" wrapText="1"/>
    </xf>
    <xf numFmtId="0" fontId="0" fillId="0" borderId="1" xfId="0" applyBorder="1" applyAlignment="1">
      <alignment vertical="top" wrapText="1"/>
    </xf>
    <xf numFmtId="0" fontId="4" fillId="0" borderId="0" xfId="2" applyAlignment="1">
      <alignment vertical="top" wrapText="1"/>
    </xf>
    <xf numFmtId="0" fontId="0" fillId="2" borderId="0" xfId="1" applyFont="1" applyAlignment="1">
      <alignment vertical="top" wrapText="1"/>
    </xf>
    <xf numFmtId="0" fontId="0" fillId="2" borderId="0" xfId="1" quotePrefix="1" applyFont="1" applyAlignment="1">
      <alignment vertical="top" wrapText="1"/>
    </xf>
    <xf numFmtId="0" fontId="0" fillId="0" borderId="0" xfId="0" applyAlignment="1">
      <alignment horizontal="left" vertical="top" wrapText="1"/>
    </xf>
    <xf numFmtId="0" fontId="0" fillId="4" borderId="2" xfId="0" applyFill="1" applyBorder="1" applyAlignment="1">
      <alignment vertical="top" wrapText="1"/>
    </xf>
    <xf numFmtId="0" fontId="0" fillId="4" borderId="1" xfId="0" applyFill="1" applyBorder="1" applyAlignment="1">
      <alignment vertical="top" wrapText="1"/>
    </xf>
    <xf numFmtId="0" fontId="0" fillId="0" borderId="2" xfId="0" applyBorder="1" applyAlignment="1">
      <alignment vertical="top" wrapText="1"/>
    </xf>
    <xf numFmtId="0" fontId="0" fillId="0" borderId="1" xfId="0" quotePrefix="1" applyBorder="1" applyAlignment="1">
      <alignment vertical="top" wrapText="1"/>
    </xf>
    <xf numFmtId="0" fontId="4" fillId="0" borderId="0" xfId="2"/>
    <xf numFmtId="0" fontId="0" fillId="4" borderId="3" xfId="0" applyFill="1" applyBorder="1"/>
    <xf numFmtId="0" fontId="8" fillId="3" borderId="4" xfId="0" applyFont="1" applyFill="1" applyBorder="1"/>
    <xf numFmtId="0" fontId="8" fillId="3" borderId="5" xfId="0" applyFont="1" applyFill="1" applyBorder="1"/>
    <xf numFmtId="0" fontId="8" fillId="3" borderId="6" xfId="0" applyFont="1" applyFill="1" applyBorder="1"/>
    <xf numFmtId="0" fontId="0" fillId="4" borderId="2" xfId="0" applyFill="1" applyBorder="1" applyAlignment="1">
      <alignment vertical="top"/>
    </xf>
    <xf numFmtId="0" fontId="0" fillId="0" borderId="2" xfId="0" applyBorder="1" applyAlignment="1">
      <alignment vertical="top"/>
    </xf>
    <xf numFmtId="0" fontId="0" fillId="4" borderId="3" xfId="0" applyFill="1" applyBorder="1" applyAlignment="1">
      <alignment vertical="top"/>
    </xf>
    <xf numFmtId="0" fontId="8" fillId="3" borderId="6" xfId="0" applyFont="1" applyFill="1" applyBorder="1" applyAlignment="1">
      <alignment vertical="top"/>
    </xf>
    <xf numFmtId="0" fontId="8" fillId="3" borderId="4" xfId="0" applyFont="1" applyFill="1" applyBorder="1" applyAlignment="1">
      <alignment vertical="top"/>
    </xf>
    <xf numFmtId="0" fontId="0" fillId="0" borderId="0" xfId="0" quotePrefix="1"/>
    <xf numFmtId="14" fontId="0" fillId="0" borderId="0" xfId="0" applyNumberFormat="1" applyAlignment="1">
      <alignment horizontal="left" vertical="top"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9" fillId="0" borderId="0" xfId="0" applyFont="1" applyAlignment="1">
      <alignment vertical="top" wrapText="1"/>
    </xf>
    <xf numFmtId="0" fontId="0" fillId="0" borderId="0" xfId="0" applyAlignment="1">
      <alignment horizontal="center" vertical="top" wrapText="1"/>
    </xf>
    <xf numFmtId="0" fontId="10" fillId="0" borderId="0" xfId="0" applyFont="1" applyAlignment="1">
      <alignment horizontal="center" vertical="top" wrapText="1"/>
    </xf>
    <xf numFmtId="0" fontId="0" fillId="0" borderId="7" xfId="0" applyBorder="1" applyAlignment="1">
      <alignment vertical="top" wrapText="1"/>
    </xf>
    <xf numFmtId="0" fontId="0" fillId="4" borderId="4" xfId="0" applyFill="1" applyBorder="1" applyAlignment="1">
      <alignment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3" fillId="0" borderId="0" xfId="0" applyFont="1" applyAlignment="1">
      <alignment horizontal="left" vertical="top" wrapText="1"/>
    </xf>
    <xf numFmtId="0" fontId="0" fillId="0" borderId="0" xfId="0" applyAlignment="1">
      <alignment horizontal="left"/>
    </xf>
    <xf numFmtId="0" fontId="0" fillId="0" borderId="0" xfId="0" applyAlignment="1">
      <alignment horizontal="right" vertical="top" wrapText="1"/>
    </xf>
    <xf numFmtId="0" fontId="0" fillId="5" borderId="7" xfId="0" applyFill="1" applyBorder="1" applyAlignment="1">
      <alignment vertical="top" wrapText="1"/>
    </xf>
    <xf numFmtId="0" fontId="0" fillId="6" borderId="0" xfId="0" applyFill="1" applyAlignment="1">
      <alignment horizontal="left"/>
    </xf>
    <xf numFmtId="0" fontId="0" fillId="6" borderId="0" xfId="0" applyFill="1"/>
    <xf numFmtId="49" fontId="0" fillId="0" borderId="0" xfId="0" applyNumberFormat="1" applyAlignment="1">
      <alignment horizontal="left"/>
    </xf>
    <xf numFmtId="0" fontId="14" fillId="7" borderId="9" xfId="0" applyFont="1" applyFill="1" applyBorder="1" applyAlignment="1">
      <alignment horizontal="left" vertical="center" wrapText="1" indent="1"/>
    </xf>
    <xf numFmtId="0" fontId="16" fillId="0" borderId="0" xfId="0" applyFont="1" applyAlignment="1">
      <alignment horizontal="left" vertical="center" wrapText="1" indent="1"/>
    </xf>
    <xf numFmtId="0" fontId="14" fillId="9" borderId="11" xfId="0" applyFont="1" applyFill="1" applyBorder="1" applyAlignment="1">
      <alignment horizontal="left" vertical="center" wrapText="1" indent="1"/>
    </xf>
    <xf numFmtId="0" fontId="0" fillId="4" borderId="7" xfId="0" applyFill="1" applyBorder="1" applyAlignment="1">
      <alignment vertical="top" wrapText="1"/>
    </xf>
    <xf numFmtId="0" fontId="0" fillId="4" borderId="8" xfId="0" applyFill="1" applyBorder="1" applyAlignment="1">
      <alignment vertical="top" wrapText="1"/>
    </xf>
    <xf numFmtId="0" fontId="0" fillId="5" borderId="8" xfId="0" applyFill="1" applyBorder="1" applyAlignment="1">
      <alignment vertical="top" wrapText="1"/>
    </xf>
    <xf numFmtId="164" fontId="0" fillId="0" borderId="0" xfId="0" applyNumberFormat="1" applyAlignment="1">
      <alignment horizontal="left" vertical="top" wrapText="1"/>
    </xf>
    <xf numFmtId="0" fontId="0" fillId="0" borderId="12" xfId="0" applyBorder="1"/>
    <xf numFmtId="0" fontId="4" fillId="0" borderId="13" xfId="2" applyBorder="1"/>
    <xf numFmtId="0" fontId="0" fillId="0" borderId="14" xfId="0" applyBorder="1"/>
    <xf numFmtId="0" fontId="9" fillId="0" borderId="0" xfId="0" applyFont="1" applyAlignment="1">
      <alignment horizontal="left" vertical="top" wrapText="1"/>
    </xf>
    <xf numFmtId="0" fontId="9" fillId="0" borderId="0" xfId="0" applyFont="1" applyAlignment="1">
      <alignment horizontal="center" vertical="top" wrapText="1"/>
    </xf>
    <xf numFmtId="0" fontId="2" fillId="4" borderId="1" xfId="0" applyFont="1" applyFill="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2" fillId="4" borderId="8" xfId="0" applyFont="1" applyFill="1" applyBorder="1" applyAlignment="1">
      <alignment vertical="top" wrapText="1"/>
    </xf>
    <xf numFmtId="0" fontId="2" fillId="4" borderId="4" xfId="0" applyFont="1" applyFill="1" applyBorder="1" applyAlignment="1">
      <alignment vertical="top" wrapText="1"/>
    </xf>
    <xf numFmtId="0" fontId="2" fillId="4" borderId="7" xfId="0" applyFont="1" applyFill="1" applyBorder="1" applyAlignment="1">
      <alignment vertical="top" wrapText="1"/>
    </xf>
    <xf numFmtId="0" fontId="14" fillId="7" borderId="10" xfId="0" applyFont="1" applyFill="1" applyBorder="1" applyAlignment="1">
      <alignment horizontal="left" vertical="center" wrapText="1" indent="1"/>
    </xf>
    <xf numFmtId="0" fontId="14" fillId="8" borderId="10" xfId="0" applyFont="1" applyFill="1" applyBorder="1" applyAlignment="1">
      <alignment horizontal="left" vertical="center" wrapText="1" indent="1"/>
    </xf>
    <xf numFmtId="0" fontId="2" fillId="4" borderId="8" xfId="0" quotePrefix="1" applyFont="1" applyFill="1" applyBorder="1" applyAlignment="1">
      <alignment vertical="top" wrapText="1"/>
    </xf>
    <xf numFmtId="0" fontId="2" fillId="4" borderId="2" xfId="0" applyFont="1" applyFill="1" applyBorder="1" applyAlignment="1">
      <alignment vertical="top" wrapText="1"/>
    </xf>
    <xf numFmtId="0" fontId="2" fillId="5" borderId="8" xfId="0" applyFont="1" applyFill="1" applyBorder="1" applyAlignment="1">
      <alignment vertical="top" wrapText="1"/>
    </xf>
    <xf numFmtId="0" fontId="10" fillId="0" borderId="0" xfId="0" applyFont="1" applyAlignment="1">
      <alignment horizontal="left" vertical="top" wrapText="1"/>
    </xf>
    <xf numFmtId="0" fontId="17" fillId="0" borderId="0" xfId="0" applyNumberFormat="1" applyFont="1" applyFill="1" applyBorder="1" applyAlignment="1" applyProtection="1">
      <alignment horizontal="left" vertical="top" wrapText="1"/>
    </xf>
    <xf numFmtId="0" fontId="17" fillId="0" borderId="0" xfId="0" applyNumberFormat="1" applyFont="1" applyFill="1" applyBorder="1" applyAlignment="1" applyProtection="1">
      <alignment vertical="top"/>
    </xf>
    <xf numFmtId="0" fontId="17" fillId="0" borderId="0" xfId="0" applyNumberFormat="1" applyFont="1" applyFill="1" applyBorder="1" applyAlignment="1" applyProtection="1">
      <alignment vertical="top" wrapText="1"/>
    </xf>
    <xf numFmtId="0" fontId="17" fillId="0" borderId="0" xfId="0" quotePrefix="1" applyNumberFormat="1" applyFont="1" applyFill="1" applyBorder="1" applyAlignment="1" applyProtection="1">
      <alignment vertical="top"/>
    </xf>
    <xf numFmtId="0" fontId="17" fillId="0" borderId="0" xfId="0" quotePrefix="1" applyNumberFormat="1" applyFont="1" applyFill="1" applyBorder="1" applyAlignment="1" applyProtection="1">
      <alignment vertical="top" wrapText="1"/>
    </xf>
    <xf numFmtId="0" fontId="17" fillId="0" borderId="0" xfId="0" applyNumberFormat="1" applyFont="1" applyFill="1" applyBorder="1" applyAlignment="1" applyProtection="1">
      <alignment horizontal="right" vertical="top" wrapText="1"/>
    </xf>
    <xf numFmtId="0" fontId="17"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cellXfs>
  <cellStyles count="3">
    <cellStyle name="20% - Accent3" xfId="1" builtinId="38"/>
    <cellStyle name="Hyperlink" xfId="2" builtinId="8"/>
    <cellStyle name="Normal" xfId="0" builtinId="0"/>
  </cellStyles>
  <dxfs count="813">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1" justifyLastLine="0" shrinkToFit="0" readingOrder="0"/>
      <border diagonalUp="0" diagonalDown="0" outline="0">
        <left style="thin">
          <color indexed="64"/>
        </left>
        <right style="thin">
          <color indexed="64"/>
        </right>
        <top/>
        <bottom/>
      </border>
    </dxf>
    <dxf>
      <font>
        <strike/>
      </font>
    </dxf>
    <dxf>
      <font>
        <strike val="0"/>
        <color theme="0" tint="-0.24994659260841701"/>
      </font>
    </dxf>
    <dxf>
      <font>
        <strike/>
      </font>
    </dxf>
    <dxf>
      <font>
        <strike val="0"/>
        <color theme="0" tint="-0.24994659260841701"/>
      </font>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top style="thin">
          <color theme="0"/>
        </top>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indexed="64"/>
          <bgColor theme="4" tint="-0.249977111117893"/>
        </patternFill>
      </fill>
      <alignment horizontal="left" vertical="center" textRotation="0" wrapText="1" indent="1" justifyLastLine="0" shrinkToFit="0" readingOrder="0"/>
      <border diagonalUp="0" diagonalDown="0" outline="0">
        <left style="thin">
          <color theme="0"/>
        </left>
        <right style="thin">
          <color theme="0"/>
        </right>
        <top/>
        <bottom/>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left"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general" vertical="top" textRotation="0" wrapText="0"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ill>
        <patternFill patternType="solid">
          <fgColor indexed="6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rgb="FF9BC2E6"/>
        </top>
      </border>
    </dxf>
    <dxf>
      <border outline="0">
        <bottom style="thin">
          <color rgb="FF9BC2E6"/>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ill>
        <patternFill patternType="none">
          <fgColor indexed="64"/>
          <bgColor indexed="65"/>
        </patternFill>
      </fill>
    </dxf>
    <dxf>
      <font>
        <strike val="0"/>
        <outline val="0"/>
        <shadow val="0"/>
        <u val="none"/>
        <vertAlign val="baseline"/>
        <sz val="11"/>
        <name val="Calibri"/>
        <scheme val="minor"/>
      </font>
      <numFmt numFmtId="0" formatCode="General"/>
      <alignment horizontal="righ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alignment horizontal="general" vertical="top" textRotation="0"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numFmt numFmtId="0" formatCode="General"/>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font>
    </dxf>
    <dxf>
      <alignment horizontal="left" vertical="top" textRotation="0" wrapText="1" indent="0" justifyLastLine="0" shrinkToFit="0" readingOrder="0"/>
    </dxf>
    <dxf>
      <numFmt numFmtId="164"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74" Type="http://schemas.openxmlformats.org/officeDocument/2006/relationships/customXml" Target="../customXml/item5.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18" displayName="Table18" ref="B2:D19" totalsRowShown="0" headerRowDxfId="812" dataDxfId="811">
  <autoFilter ref="B2:D19" xr:uid="{00000000-0009-0000-0100-000012000000}"/>
  <tableColumns count="3">
    <tableColumn id="1" xr3:uid="{00000000-0010-0000-0000-000001000000}" name="Document" dataDxfId="810"/>
    <tableColumn id="2" xr3:uid="{00000000-0010-0000-0000-000002000000}" name="Documentdatum" dataDxfId="809"/>
    <tableColumn id="3" xr3:uid="{00000000-0010-0000-0000-000003000000}" name="status" dataDxfId="808"/>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B000000}" name="country" displayName="country" ref="A1:E257" totalsRowShown="0" headerRowDxfId="627" dataDxfId="626">
  <autoFilter ref="A1:E257" xr:uid="{00000000-0009-0000-0100-000038000000}"/>
  <tableColumns count="5">
    <tableColumn id="1" xr3:uid="{00000000-0010-0000-0B00-000001000000}" name="code" dataDxfId="625"/>
    <tableColumn id="2" xr3:uid="{00000000-0010-0000-0B00-000002000000}" name="ISO country name" dataDxfId="624"/>
    <tableColumn id="3" xr3:uid="{00000000-0010-0000-0B00-000003000000}" name="reporting member state type" dataDxfId="623"/>
    <tableColumn id="4" xr3:uid="{00000000-0010-0000-0B00-000004000000}" name="is part of" dataDxfId="622"/>
    <tableColumn id="5" xr3:uid="{00000000-0010-0000-0B00-000005000000}" name="length" dataDxfId="621">
      <calculatedColumnFormula>LEN(country[[#This Row],[code]])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C000000}" name="Tabel3" displayName="Tabel3" ref="A1:B180" totalsRowShown="0" headerRowDxfId="620">
  <autoFilter ref="A1:B180" xr:uid="{00000000-0009-0000-0100-00003F000000}"/>
  <sortState ref="A2:B180">
    <sortCondition ref="A1:A180"/>
  </sortState>
  <tableColumns count="2">
    <tableColumn id="1" xr3:uid="{00000000-0010-0000-0C00-000001000000}" name="iso_4217_currency_code"/>
    <tableColumn id="2" xr3:uid="{00000000-0010-0000-0C00-000002000000}" name="nam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0D000000}" name="credit_risk_deterioration_purchase_indicator" displayName="credit_risk_deterioration_purchase_indicator" ref="A1:E3" totalsRowShown="0" headerRowDxfId="615" dataDxfId="614">
  <autoFilter ref="A1:E3" xr:uid="{00000000-0009-0000-0100-000030000000}"/>
  <tableColumns count="5">
    <tableColumn id="1" xr3:uid="{00000000-0010-0000-0D00-000001000000}" name="code" dataDxfId="613"/>
    <tableColumn id="2" xr3:uid="{00000000-0010-0000-0D00-000002000000}" name="value" dataDxfId="612"/>
    <tableColumn id="3" xr3:uid="{00000000-0010-0000-0D00-000003000000}" name="description" dataDxfId="611">
      <calculatedColumnFormula>VLOOKUP(B2,begrip[],4,)</calculatedColumnFormula>
    </tableColumn>
    <tableColumn id="4" xr3:uid="{00000000-0010-0000-0D00-000004000000}" name="is part of" dataDxfId="610"/>
    <tableColumn id="5" xr3:uid="{00000000-0010-0000-0D00-000005000000}" name="length" dataDxfId="609">
      <calculatedColumnFormula>LEN(credit_risk_deterioration_purchase_indicator[[#This Row],[code]])</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E000000}" name="current_account_type" displayName="current_account_type" ref="A1:E3" totalsRowShown="0" headerRowDxfId="604" dataDxfId="603">
  <autoFilter ref="A1:E3" xr:uid="{00000000-0009-0000-0100-000039000000}"/>
  <tableColumns count="5">
    <tableColumn id="1" xr3:uid="{00000000-0010-0000-0E00-000001000000}" name="code" dataDxfId="602"/>
    <tableColumn id="2" xr3:uid="{00000000-0010-0000-0E00-000002000000}" name="value" dataDxfId="601"/>
    <tableColumn id="3" xr3:uid="{00000000-0010-0000-0E00-000003000000}" name="description" dataDxfId="600">
      <calculatedColumnFormula>VLOOKUP(B2,begrip[],4,)</calculatedColumnFormula>
    </tableColumn>
    <tableColumn id="4" xr3:uid="{00000000-0010-0000-0E00-000004000000}" name="is part of" dataDxfId="599"/>
    <tableColumn id="5" xr3:uid="{00000000-0010-0000-0E00-000005000000}" name="length" dataDxfId="598">
      <calculatedColumnFormula>LEN(current_account_type[[#This Row],[code]])</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default_status" displayName="default_status" ref="A1:E6" totalsRowShown="0" headerRowDxfId="591" headerRowBorderDxfId="590" tableBorderDxfId="589">
  <autoFilter ref="A1:E6" xr:uid="{00000000-0009-0000-0100-000008000000}"/>
  <tableColumns count="5">
    <tableColumn id="1" xr3:uid="{00000000-0010-0000-0F00-000001000000}" name="code" dataDxfId="588"/>
    <tableColumn id="2" xr3:uid="{00000000-0010-0000-0F00-000002000000}" name="value"/>
    <tableColumn id="3" xr3:uid="{00000000-0010-0000-0F00-000003000000}" name="description">
      <calculatedColumnFormula>VLOOKUP(B2,begrip[],4,)</calculatedColumnFormula>
    </tableColumn>
    <tableColumn id="4" xr3:uid="{00000000-0010-0000-0F00-000004000000}" name="is part of"/>
    <tableColumn id="5" xr3:uid="{00000000-0010-0000-0F00-000005000000}" name="length" dataDxfId="587">
      <calculatedColumnFormula>LEN(default_status[[#This Row],[code]])</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183B1EE1-1C2C-43C9-8F4D-6D5C51DC574B}" name="default_status68" displayName="default_status68" ref="A1:E7" totalsRowShown="0" headerRowDxfId="580" headerRowBorderDxfId="579" tableBorderDxfId="578">
  <autoFilter ref="A1:E7" xr:uid="{00000000-0009-0000-0100-000008000000}"/>
  <tableColumns count="5">
    <tableColumn id="1" xr3:uid="{B35C8290-8E09-4060-A3C6-764A7447B239}" name="code" dataDxfId="577"/>
    <tableColumn id="2" xr3:uid="{5A84F848-698E-4B69-9D74-A1698F55B784}" name="value"/>
    <tableColumn id="3" xr3:uid="{AE2E449B-5F69-468F-B24A-F1D467700765}" name="description">
      <calculatedColumnFormula>VLOOKUP(B2,begrip[],4,)</calculatedColumnFormula>
    </tableColumn>
    <tableColumn id="4" xr3:uid="{3B9284E1-7A31-49DA-9120-25EE284BCDBF}" name="is part of"/>
    <tableColumn id="5" xr3:uid="{2F5C4D77-9734-48A0-B93B-562D8C39614D}" name="length" dataDxfId="576">
      <calculatedColumnFormula>LEN(default_status68[[#This Row],[code]])</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0000000}" name="validation_control_type" displayName="validation_control_type" ref="A1:E5" totalsRowShown="0" headerRowDxfId="569" dataDxfId="568">
  <autoFilter ref="A1:E5" xr:uid="{00000000-0009-0000-0100-000002000000}"/>
  <tableColumns count="5">
    <tableColumn id="1" xr3:uid="{00000000-0010-0000-1000-000001000000}" name="code" dataDxfId="567"/>
    <tableColumn id="2" xr3:uid="{00000000-0010-0000-1000-000002000000}" name="value" dataDxfId="566"/>
    <tableColumn id="3" xr3:uid="{00000000-0010-0000-1000-000003000000}" name="description" dataDxfId="565">
      <calculatedColumnFormula>VLOOKUP(B2,begrip[],4,)</calculatedColumnFormula>
    </tableColumn>
    <tableColumn id="4" xr3:uid="{00000000-0010-0000-1000-000004000000}" name="is part of" dataDxfId="564"/>
    <tableColumn id="5" xr3:uid="{00000000-0010-0000-1000-000005000000}" name="length" dataDxfId="563">
      <calculatedColumnFormula>LEN(validation_control_type[[#This Row],[code]])</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drawn_instrument_indicator" displayName="drawn_instrument_indicator" ref="A1:E3" totalsRowShown="0" headerRowDxfId="558" dataDxfId="557">
  <autoFilter ref="A1:E3" xr:uid="{00000000-0009-0000-0100-00000C000000}"/>
  <tableColumns count="5">
    <tableColumn id="1" xr3:uid="{00000000-0010-0000-1100-000001000000}" name="code" dataDxfId="556"/>
    <tableColumn id="2" xr3:uid="{00000000-0010-0000-1100-000002000000}" name="value" dataDxfId="555"/>
    <tableColumn id="3" xr3:uid="{00000000-0010-0000-1100-000003000000}" name="description" dataDxfId="554">
      <calculatedColumnFormula>VLOOKUP(#REF!,begrip[],4,)</calculatedColumnFormula>
    </tableColumn>
    <tableColumn id="4" xr3:uid="{00000000-0010-0000-1100-000004000000}" name="is part of" dataDxfId="553"/>
    <tableColumn id="5" xr3:uid="{00000000-0010-0000-1100-000005000000}" name="length" dataDxfId="552">
      <calculatedColumnFormula>LEN(drawn_instrument_indicator[[#This Row],[code]])</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2000000}" name="Tabel2" displayName="Tabel2" ref="A1:B977" totalsRowShown="0" headerRowDxfId="551">
  <autoFilter ref="A1:B977" xr:uid="{00000000-0009-0000-0100-000040000000}"/>
  <tableColumns count="2">
    <tableColumn id="1" xr3:uid="{00000000-0010-0000-1200-000001000000}" name="Code"/>
    <tableColumn id="2" xr3:uid="{00000000-0010-0000-1200-000002000000}" name="Descriptio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3000000}" name="entp_sz" displayName="entp_sz" ref="A1:E6" totalsRowShown="0" headerRowDxfId="536" dataDxfId="534" headerRowBorderDxfId="535" tableBorderDxfId="533">
  <autoFilter ref="A1:E6" xr:uid="{00000000-0009-0000-0100-000007000000}"/>
  <tableColumns count="5">
    <tableColumn id="1" xr3:uid="{00000000-0010-0000-1300-000001000000}" name="code" dataDxfId="532"/>
    <tableColumn id="2" xr3:uid="{00000000-0010-0000-1300-000002000000}" name="value" dataDxfId="531"/>
    <tableColumn id="3" xr3:uid="{00000000-0010-0000-1300-000003000000}" name="description" dataDxfId="530"/>
    <tableColumn id="4" xr3:uid="{00000000-0010-0000-1300-000004000000}" name="is part of" dataDxfId="529"/>
    <tableColumn id="5" xr3:uid="{00000000-0010-0000-1300-000005000000}" name="length" dataDxfId="528">
      <calculatedColumnFormula>LEN(entp_sz[[#This Row],[code]])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begrip" displayName="begrip" ref="A1:I655" totalsRowShown="0" headerRowDxfId="738" dataDxfId="737">
  <autoFilter ref="A1:I655" xr:uid="{00000000-0009-0000-0100-000001000000}"/>
  <sortState ref="A2:L587">
    <sortCondition ref="B1:B587"/>
  </sortState>
  <tableColumns count="9">
    <tableColumn id="1" xr3:uid="{00000000-0010-0000-0100-000001000000}" name="Business Term" dataDxfId="736"/>
    <tableColumn id="8" xr3:uid="{00000000-0010-0000-0100-000008000000}" name="Bus" dataDxfId="735"/>
    <tableColumn id="6" xr3:uid="{00000000-0010-0000-0100-000006000000}" name="seq#" dataDxfId="734"/>
    <tableColumn id="3" xr3:uid="{00000000-0010-0000-0100-000003000000}" name="Description" dataDxfId="733"/>
    <tableColumn id="2" xr3:uid="{00000000-0010-0000-0100-000002000000}" name="Business Term is type of" dataDxfId="732"/>
    <tableColumn id="4" xr3:uid="{00000000-0010-0000-0100-000004000000}" name="Business Term is of" dataDxfId="731"/>
    <tableColumn id="5" xr3:uid="{00000000-0010-0000-0100-000005000000}" name="is synonym of" dataDxfId="730"/>
    <tableColumn id="9" xr3:uid="{00000000-0010-0000-0100-000009000000}" name="remark" dataDxfId="729"/>
    <tableColumn id="13" xr3:uid="{00000000-0010-0000-0100-00000D000000}" name="Source" dataDxfId="72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entity_type" displayName="entity_type" ref="A1:F128" totalsRowShown="0" headerRowDxfId="527" dataDxfId="526">
  <autoFilter ref="A1:F128" xr:uid="{00000000-0009-0000-0100-000004000000}"/>
  <tableColumns count="6">
    <tableColumn id="3" xr3:uid="{00000000-0010-0000-1400-000003000000}" name="logical data model code" dataDxfId="525"/>
    <tableColumn id="5" xr3:uid="{00000000-0010-0000-1400-000005000000}" name="entity type name" dataDxfId="524"/>
    <tableColumn id="7" xr3:uid="{00000000-0010-0000-1400-000007000000}" name="entity type code" dataDxfId="523"/>
    <tableColumn id="4" xr3:uid="{00000000-0010-0000-1400-000004000000}" name="Description" dataDxfId="522"/>
    <tableColumn id="6" xr3:uid="{00000000-0010-0000-1400-000006000000}" name="is part of" dataDxfId="521"/>
    <tableColumn id="2" xr3:uid="{00000000-0010-0000-1400-000002000000}" name="rowcount reporting indicator" dataDxfId="52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fiduciary_instrument" displayName="fiduciary_instrument" ref="A1:E4" totalsRowShown="0" headerRowDxfId="515" dataDxfId="514">
  <autoFilter ref="A1:E4" xr:uid="{00000000-0009-0000-0100-00001A000000}"/>
  <tableColumns count="5">
    <tableColumn id="1" xr3:uid="{00000000-0010-0000-1500-000001000000}" name="code" dataDxfId="513"/>
    <tableColumn id="2" xr3:uid="{00000000-0010-0000-1500-000002000000}" name="value" dataDxfId="512"/>
    <tableColumn id="3" xr3:uid="{00000000-0010-0000-1500-000003000000}" name="description" dataDxfId="511">
      <calculatedColumnFormula>VLOOKUP(B2,begrip[],4,)</calculatedColumnFormula>
    </tableColumn>
    <tableColumn id="4" xr3:uid="{00000000-0010-0000-1500-000004000000}" name="is part of" dataDxfId="510"/>
    <tableColumn id="5" xr3:uid="{00000000-0010-0000-1500-000005000000}" name="length" dataDxfId="509">
      <calculatedColumnFormula>LEN(fiduciary_instrument[[#This Row],[code]])</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forbearance_and_renegotiation" displayName="forbearance_and_renegotiation" ref="A1:E7" totalsRowShown="0" headerRowDxfId="500" dataDxfId="499">
  <autoFilter ref="A1:E7" xr:uid="{00000000-0009-0000-0100-000017000000}"/>
  <tableColumns count="5">
    <tableColumn id="1" xr3:uid="{00000000-0010-0000-1600-000001000000}" name="code" dataDxfId="498"/>
    <tableColumn id="2" xr3:uid="{00000000-0010-0000-1600-000002000000}" name="value" dataDxfId="497"/>
    <tableColumn id="3" xr3:uid="{00000000-0010-0000-1600-000003000000}" name="description" dataDxfId="496">
      <calculatedColumnFormula>VLOOKUP(B2,begrip[],4,)</calculatedColumnFormula>
    </tableColumn>
    <tableColumn id="4" xr3:uid="{00000000-0010-0000-1600-000004000000}" name="is part of" dataDxfId="495"/>
    <tableColumn id="5" xr3:uid="{00000000-0010-0000-1600-000005000000}" name="length" dataDxfId="494">
      <calculatedColumnFormula>LEN(forbearance_and_renegotiation[[#This Row],[code]])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7000000}" name="foreign_branch_in_reporting_member_state_indicator" displayName="foreign_branch_in_reporting_member_state_indicator" ref="A1:E3" totalsRowShown="0" headerRowDxfId="489" dataDxfId="488">
  <autoFilter ref="A1:E3" xr:uid="{00000000-0009-0000-0100-00003A000000}"/>
  <tableColumns count="5">
    <tableColumn id="1" xr3:uid="{00000000-0010-0000-1700-000001000000}" name="code" dataDxfId="487"/>
    <tableColumn id="2" xr3:uid="{00000000-0010-0000-1700-000002000000}" name="value" dataDxfId="486"/>
    <tableColumn id="3" xr3:uid="{00000000-0010-0000-1700-000003000000}" name="description" dataDxfId="485">
      <calculatedColumnFormula>VLOOKUP(B2,begrip[],4,)</calculatedColumnFormula>
    </tableColumn>
    <tableColumn id="4" xr3:uid="{00000000-0010-0000-1700-000004000000}" name="is part of" dataDxfId="484"/>
    <tableColumn id="5" xr3:uid="{00000000-0010-0000-1700-000005000000}" name="length" dataDxfId="483">
      <calculatedColumnFormula>LEN(foreign_branch_in_reporting_member_state_indicator[[#This Row],[code]])</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8000000}" name="foreign_branch_in_reporting_member_state_indicator60" displayName="foreign_branch_in_reporting_member_state_indicator60" ref="A1:E3" totalsRowShown="0" headerRowDxfId="478" dataDxfId="477">
  <autoFilter ref="A1:E3" xr:uid="{00000000-0009-0000-0100-00003B000000}"/>
  <tableColumns count="5">
    <tableColumn id="1" xr3:uid="{00000000-0010-0000-1800-000001000000}" name="code" dataDxfId="476"/>
    <tableColumn id="2" xr3:uid="{00000000-0010-0000-1800-000002000000}" name="value" dataDxfId="475"/>
    <tableColumn id="3" xr3:uid="{00000000-0010-0000-1800-000003000000}" name="description" dataDxfId="474">
      <calculatedColumnFormula>VLOOKUP(B2,begrip[],4,)</calculatedColumnFormula>
    </tableColumn>
    <tableColumn id="4" xr3:uid="{00000000-0010-0000-1800-000004000000}" name="is part of" dataDxfId="473"/>
    <tableColumn id="5" xr3:uid="{00000000-0010-0000-1800-000005000000}" name="length" dataDxfId="472">
      <calculatedColumnFormula>LEN(foreign_branch_in_reporting_member_state_indicator60[[#This Row],[code]])</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9000000}" name="foreign_branch_in_reporting_member_state_indicator6062" displayName="foreign_branch_in_reporting_member_state_indicator6062" ref="A1:E3" totalsRowShown="0" headerRowDxfId="467" dataDxfId="466">
  <autoFilter ref="A1:E3" xr:uid="{00000000-0009-0000-0100-00003D000000}"/>
  <tableColumns count="5">
    <tableColumn id="1" xr3:uid="{00000000-0010-0000-1900-000001000000}" name="code" dataDxfId="465"/>
    <tableColumn id="2" xr3:uid="{00000000-0010-0000-1900-000002000000}" name="value" dataDxfId="464"/>
    <tableColumn id="3" xr3:uid="{00000000-0010-0000-1900-000003000000}" name="description" dataDxfId="463">
      <calculatedColumnFormula>VLOOKUP(B2,begrip[],4,)</calculatedColumnFormula>
    </tableColumn>
    <tableColumn id="4" xr3:uid="{00000000-0010-0000-1900-000004000000}" name="is part of" dataDxfId="462"/>
    <tableColumn id="5" xr3:uid="{00000000-0010-0000-1900-000005000000}" name="length" dataDxfId="461">
      <calculatedColumnFormula>LEN(foreign_branch_in_reporting_member_state_indicator6062[[#This Row],[code]])</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A000000}" name="immediate_parent_undertaking_indicator" displayName="immediate_parent_undertaking_indicator" ref="A1:E3" totalsRowShown="0" headerRowDxfId="456" dataDxfId="455">
  <autoFilter ref="A1:E3" xr:uid="{00000000-0009-0000-0100-000023000000}"/>
  <tableColumns count="5">
    <tableColumn id="1" xr3:uid="{00000000-0010-0000-1A00-000001000000}" name="code" dataDxfId="454"/>
    <tableColumn id="2" xr3:uid="{00000000-0010-0000-1A00-000002000000}" name="value" dataDxfId="453"/>
    <tableColumn id="3" xr3:uid="{00000000-0010-0000-1A00-000003000000}" name="description" dataDxfId="452">
      <calculatedColumnFormula>VLOOKUP(B2,begrip[],4,)</calculatedColumnFormula>
    </tableColumn>
    <tableColumn id="4" xr3:uid="{00000000-0010-0000-1A00-000004000000}" name="is part of" dataDxfId="451"/>
    <tableColumn id="5" xr3:uid="{00000000-0010-0000-1A00-000005000000}" name="length" dataDxfId="450">
      <calculatedColumnFormula>LEN(immediate_parent_undertaking_indicator[[#This Row],[code]])</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B000000}" name="immovable_property_indicator" displayName="immovable_property_indicator" ref="A1:E3" totalsRowShown="0">
  <autoFilter ref="A1:E3" xr:uid="{00000000-0009-0000-0100-000010000000}"/>
  <tableColumns count="5">
    <tableColumn id="1" xr3:uid="{00000000-0010-0000-1B00-000001000000}" name="code" dataDxfId="443"/>
    <tableColumn id="2" xr3:uid="{00000000-0010-0000-1B00-000002000000}" name="value" dataDxfId="442"/>
    <tableColumn id="3" xr3:uid="{00000000-0010-0000-1B00-000003000000}" name="description" dataDxfId="441">
      <calculatedColumnFormula>VLOOKUP(B2,begrip[],4,)</calculatedColumnFormula>
    </tableColumn>
    <tableColumn id="4" xr3:uid="{00000000-0010-0000-1B00-000004000000}" name="is part of" dataDxfId="440"/>
    <tableColumn id="5" xr3:uid="{00000000-0010-0000-1B00-000005000000}" name="length" dataDxfId="439">
      <calculatedColumnFormula>LEN(immovable_property_indicator[[#This Row],[code]])</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C000000}" name="immovable_property_location_indicator" displayName="immovable_property_location_indicator" ref="A1:E3" totalsRowShown="0" dataDxfId="432">
  <autoFilter ref="A1:E3" xr:uid="{00000000-0009-0000-0100-000011000000}"/>
  <tableColumns count="5">
    <tableColumn id="1" xr3:uid="{00000000-0010-0000-1C00-000001000000}" name="code" dataDxfId="431"/>
    <tableColumn id="2" xr3:uid="{00000000-0010-0000-1C00-000002000000}" name="value" dataDxfId="430"/>
    <tableColumn id="3" xr3:uid="{00000000-0010-0000-1C00-000003000000}" name="description" dataDxfId="429">
      <calculatedColumnFormula>VLOOKUP(#REF!,begrip[],4,)</calculatedColumnFormula>
    </tableColumn>
    <tableColumn id="4" xr3:uid="{00000000-0010-0000-1C00-000004000000}" name="is part of" dataDxfId="428"/>
    <tableColumn id="5" xr3:uid="{00000000-0010-0000-1C00-000005000000}" name="length" dataDxfId="427">
      <calculatedColumnFormula>LEN(immovable_property_location_indicator[[#This Row],[code]])</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impairment_assessment_method" displayName="impairment_assessment_method" ref="A1:E4" totalsRowShown="0" headerRowDxfId="420" dataDxfId="419">
  <autoFilter ref="A1:E4" xr:uid="{00000000-0009-0000-0100-000019000000}"/>
  <tableColumns count="5">
    <tableColumn id="1" xr3:uid="{00000000-0010-0000-1D00-000001000000}" name="code" dataDxfId="418"/>
    <tableColumn id="2" xr3:uid="{00000000-0010-0000-1D00-000002000000}" name="value" dataDxfId="417"/>
    <tableColumn id="3" xr3:uid="{00000000-0010-0000-1D00-000003000000}" name="description" dataDxfId="416">
      <calculatedColumnFormula>VLOOKUP(B2,begrip[],4,)</calculatedColumnFormula>
    </tableColumn>
    <tableColumn id="4" xr3:uid="{00000000-0010-0000-1D00-000004000000}" name="is part of" dataDxfId="415"/>
    <tableColumn id="5" xr3:uid="{00000000-0010-0000-1D00-000005000000}" name="length" dataDxfId="414">
      <calculatedColumnFormula>LEN(impairment_assessment_method[[#This Row],[code]])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type" displayName="datatype" ref="A1:C63" totalsRowShown="0">
  <autoFilter ref="A1:C63" xr:uid="{00000000-0009-0000-0100-000003000000}"/>
  <sortState ref="A2:C57">
    <sortCondition ref="A1:A57"/>
  </sortState>
  <tableColumns count="3">
    <tableColumn id="1" xr3:uid="{00000000-0010-0000-0200-000001000000}" name="Domain"/>
    <tableColumn id="2" xr3:uid="{00000000-0010-0000-0200-000002000000}" name="Values"/>
    <tableColumn id="3" xr3:uid="{00000000-0010-0000-0200-000003000000}" name="abbreviation"/>
  </tableColumns>
  <tableStyleInfo name="TableStyleLight1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E000000}" name="instnl_sectr" displayName="instnl_sectr" ref="A1:E19" totalsRowShown="0">
  <autoFilter ref="A1:E19" xr:uid="{00000000-0009-0000-0100-000006000000}"/>
  <tableColumns count="5">
    <tableColumn id="1" xr3:uid="{00000000-0010-0000-1E00-000001000000}" name="code" dataDxfId="409"/>
    <tableColumn id="2" xr3:uid="{00000000-0010-0000-1E00-000002000000}" name="value" dataDxfId="408"/>
    <tableColumn id="3" xr3:uid="{00000000-0010-0000-1E00-000003000000}" name="description" dataDxfId="407">
      <calculatedColumnFormula>VLOOKUP(B2,begrip[],4,)</calculatedColumnFormula>
    </tableColumn>
    <tableColumn id="4" xr3:uid="{00000000-0010-0000-1E00-000004000000}" name="is part of" dataDxfId="406"/>
    <tableColumn id="5" xr3:uid="{00000000-0010-0000-1E00-000005000000}" name="length" dataDxfId="405">
      <calculatedColumnFormula>LEN(instnl_sectr[[#This Row],[code]])</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F000000}" name="instrument_purpose" displayName="instrument_purpose" ref="A1:E11" totalsRowShown="0" headerRowDxfId="402" dataDxfId="401">
  <autoFilter ref="A1:E11" xr:uid="{00000000-0009-0000-0100-000029000000}"/>
  <tableColumns count="5">
    <tableColumn id="1" xr3:uid="{00000000-0010-0000-1F00-000001000000}" name="code" dataDxfId="400"/>
    <tableColumn id="2" xr3:uid="{00000000-0010-0000-1F00-000002000000}" name="value" dataDxfId="399"/>
    <tableColumn id="3" xr3:uid="{00000000-0010-0000-1F00-000003000000}" name="description" dataDxfId="398">
      <calculatedColumnFormula>VLOOKUP(B2,begrip[],4,)</calculatedColumnFormula>
    </tableColumn>
    <tableColumn id="4" xr3:uid="{00000000-0010-0000-1F00-000004000000}" name="is part of" dataDxfId="397"/>
    <tableColumn id="5" xr3:uid="{00000000-0010-0000-1F00-000005000000}" name="length" dataDxfId="396">
      <calculatedColumnFormula>LEN(instrument_purpose[[#This Row],[code]])</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1000000}" name="interest_rate_type" displayName="interest_rate_type" ref="A1:E5" totalsRowShown="0" headerRowDxfId="391" dataDxfId="390">
  <autoFilter ref="A1:E5" xr:uid="{00000000-0009-0000-0100-00002D000000}"/>
  <tableColumns count="5">
    <tableColumn id="1" xr3:uid="{00000000-0010-0000-2100-000001000000}" name="code" dataDxfId="389"/>
    <tableColumn id="2" xr3:uid="{00000000-0010-0000-2100-000002000000}" name="value" dataDxfId="388"/>
    <tableColumn id="3" xr3:uid="{00000000-0010-0000-2100-000003000000}" name="description" dataDxfId="387">
      <calculatedColumnFormula>VLOOKUP(B2,begrip[],4,)</calculatedColumnFormula>
    </tableColumn>
    <tableColumn id="4" xr3:uid="{00000000-0010-0000-2100-000004000000}" name="is part of" dataDxfId="386"/>
    <tableColumn id="5" xr3:uid="{00000000-0010-0000-2100-000005000000}" name="length" dataDxfId="385">
      <calculatedColumnFormula>LEN(interest_rate_type[[#This Row],[code]])</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0000000}" name="interest_rate_reset_frequency" displayName="interest_rate_reset_frequency" ref="A1:E10" totalsRowShown="0" headerRowDxfId="380" dataDxfId="379">
  <autoFilter ref="A1:E10" xr:uid="{00000000-0009-0000-0100-00002C000000}"/>
  <tableColumns count="5">
    <tableColumn id="1" xr3:uid="{00000000-0010-0000-2000-000001000000}" name="code" dataDxfId="378"/>
    <tableColumn id="2" xr3:uid="{00000000-0010-0000-2000-000002000000}" name="value" dataDxfId="377"/>
    <tableColumn id="3" xr3:uid="{00000000-0010-0000-2000-000003000000}" name="description" dataDxfId="376">
      <calculatedColumnFormula>VLOOKUP(B2,begrip[],4,)</calculatedColumnFormula>
    </tableColumn>
    <tableColumn id="4" xr3:uid="{00000000-0010-0000-2000-000004000000}" name="is part of" dataDxfId="375"/>
    <tableColumn id="5" xr3:uid="{00000000-0010-0000-2000-000005000000}" name="length" dataDxfId="374">
      <calculatedColumnFormula>LEN(interest_rate_reset_frequency[[#This Row],[code]])</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2000000}" name="interest_only_indicator" displayName="interest_only_indicator" ref="A1:E3" totalsRowShown="0" headerRowDxfId="369" dataDxfId="368">
  <autoFilter ref="A1:E3" xr:uid="{00000000-0009-0000-0100-00002F000000}"/>
  <tableColumns count="5">
    <tableColumn id="1" xr3:uid="{00000000-0010-0000-2200-000001000000}" name="code" dataDxfId="367"/>
    <tableColumn id="2" xr3:uid="{00000000-0010-0000-2200-000002000000}" name="value" dataDxfId="366"/>
    <tableColumn id="3" xr3:uid="{00000000-0010-0000-2200-000003000000}" name="description" dataDxfId="365">
      <calculatedColumnFormula>VLOOKUP(B2,begrip[],4,)</calculatedColumnFormula>
    </tableColumn>
    <tableColumn id="4" xr3:uid="{00000000-0010-0000-2200-000004000000}" name="is part of" dataDxfId="364"/>
    <tableColumn id="5" xr3:uid="{00000000-0010-0000-2200-000005000000}" name="length" dataDxfId="363">
      <calculatedColumnFormula>LEN(interest_only_indicator[[#This Row],[code]])</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legal_entity_indicator" displayName="legal_entity_indicator" ref="A1:E3" totalsRowShown="0" headerRowDxfId="358" dataDxfId="357">
  <autoFilter ref="A1:E3" xr:uid="{00000000-0009-0000-0100-00003C000000}"/>
  <tableColumns count="5">
    <tableColumn id="1" xr3:uid="{00000000-0010-0000-2300-000001000000}" name="code" dataDxfId="356"/>
    <tableColumn id="2" xr3:uid="{00000000-0010-0000-2300-000002000000}" name="value" dataDxfId="355"/>
    <tableColumn id="3" xr3:uid="{00000000-0010-0000-2300-000003000000}" name="description" dataDxfId="354">
      <calculatedColumnFormula>VLOOKUP(B2,begrip[],4,)</calculatedColumnFormula>
    </tableColumn>
    <tableColumn id="4" xr3:uid="{00000000-0010-0000-2300-000004000000}" name="is part of" dataDxfId="353"/>
    <tableColumn id="5" xr3:uid="{00000000-0010-0000-2300-000005000000}" name="length" dataDxfId="352">
      <calculatedColumnFormula>LEN(legal_entity_indicator[[#This Row],[code]])</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24000000}" name="legal_form" displayName="legal_form" ref="A1:G2" totalsRowShown="0" headerRowDxfId="351" dataDxfId="349" headerRowBorderDxfId="350" tableBorderDxfId="348">
  <autoFilter ref="A1:G2" xr:uid="{00000000-0009-0000-0100-000041000000}"/>
  <tableColumns count="7">
    <tableColumn id="1" xr3:uid="{00000000-0010-0000-2400-000001000000}" name="Legal form" dataDxfId="347"/>
    <tableColumn id="2" xr3:uid="{00000000-0010-0000-2400-000002000000}" name="Applicable to legal entities resident in" dataDxfId="346"/>
    <tableColumn id="3" xr3:uid="{00000000-0010-0000-2400-000003000000}" name="Country ISO code" dataDxfId="345"/>
    <tableColumn id="4" xr3:uid="{00000000-0010-0000-2400-000004000000}" name="Legal form acronym_x000a_(in the country of origin, if applicable)" dataDxfId="344"/>
    <tableColumn id="5" xr3:uid="{00000000-0010-0000-2400-000005000000}" name="Extensive title / description" dataDxfId="343"/>
    <tableColumn id="6" xr3:uid="{00000000-0010-0000-2400-000006000000}" name="English name / description" dataDxfId="342"/>
    <tableColumn id="7" xr3:uid="{00000000-0010-0000-2400-000007000000}" name="Comments" dataDxfId="341"/>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5000000}" name="logical_data_model" displayName="logical_data_model" ref="A1:C2" totalsRowShown="0">
  <autoFilter ref="A1:C2" xr:uid="{00000000-0009-0000-0100-000005000000}"/>
  <tableColumns count="3">
    <tableColumn id="1" xr3:uid="{00000000-0010-0000-2500-000001000000}" name="code"/>
    <tableColumn id="2" xr3:uid="{00000000-0010-0000-2500-000002000000}" name="name"/>
    <tableColumn id="3" xr3:uid="{00000000-0010-0000-2500-000003000000}" name="versio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26000000}" name="national_identifier_type" displayName="national_identifier_type" ref="A1:N2" totalsRowShown="0" headerRowDxfId="336" dataDxfId="335">
  <autoFilter ref="A1:N2" xr:uid="{00000000-0009-0000-0100-000042000000}"/>
  <tableColumns count="14">
    <tableColumn id="1" xr3:uid="{00000000-0010-0000-2600-000001000000}" name="Identifier type _x000a_(item to be reported, together with the corresponding identifier value)" dataDxfId="334"/>
    <tableColumn id="2" xr3:uid="{00000000-0010-0000-2600-000002000000}" name="Rank_x000a_(always report first available applicable identifier)" dataDxfId="333"/>
    <tableColumn id="3" xr3:uid="{00000000-0010-0000-2600-000003000000}" name="Applicable to counterparties resident in" dataDxfId="332"/>
    <tableColumn id="4" xr3:uid="{00000000-0010-0000-2600-000004000000}" name="Country ISO code" dataDxfId="331"/>
    <tableColumn id="5" xr3:uid="{00000000-0010-0000-2600-000005000000}" name="Identifier name_x000a_(in the relevant country, if applicable)" dataDxfId="330"/>
    <tableColumn id="6" xr3:uid="{00000000-0010-0000-2600-000006000000}" name="Short name_x000a_(if applicable)" dataDxfId="329"/>
    <tableColumn id="7" xr3:uid="{00000000-0010-0000-2600-000007000000}" name="Description" dataDxfId="328"/>
    <tableColumn id="8" xr3:uid="{00000000-0010-0000-2600-000008000000}" name="Macro class / category_x000a_(standardised classification; only for information)" dataDxfId="327"/>
    <tableColumn id="9" xr3:uid="{00000000-0010-0000-2600-000009000000}" name="Reporting format: RegEx specification" dataDxfId="326"/>
    <tableColumn id="10" xr3:uid="{00000000-0010-0000-2600-00000A000000}" name="Reporting format: description" dataDxfId="325"/>
    <tableColumn id="11" xr3:uid="{00000000-0010-0000-2600-00000B000000}" name="Reporting format: illustrative example(s)_x000a_(typical string length and composition, including possible special characters)" dataDxfId="324"/>
    <tableColumn id="12" xr3:uid="{00000000-0010-0000-2600-00000C000000}" name="Applies to" dataDxfId="323"/>
    <tableColumn id="13" xr3:uid="{00000000-0010-0000-2600-00000D000000}" name="Source_x000a_(e.g.link to external website providing the list of identifiers)" dataDxfId="322"/>
    <tableColumn id="14" xr3:uid="{00000000-0010-0000-2600-00000E000000}" name="Notes" dataDxfId="321"/>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7000000}" name="logical_data_model55" displayName="logical_data_model55" ref="A1:C1195" totalsRowShown="0">
  <autoFilter ref="A1:C1195" xr:uid="{00000000-0009-0000-0100-000036000000}"/>
  <tableColumns count="3">
    <tableColumn id="1" xr3:uid="{00000000-0010-0000-2700-000001000000}" name="code"/>
    <tableColumn id="2" xr3:uid="{00000000-0010-0000-2700-000002000000}" name="description"/>
    <tableColumn id="3" xr3:uid="{4417EE2B-7AAE-41BD-8A8A-1EB8D5637F6A}" name="country code" dataDxfId="3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3000000}" name="accounting_classification_of_the_instrument_type" displayName="accounting_classification_of_the_instrument_type" ref="A1:E20" totalsRowShown="0" headerRowDxfId="717" dataDxfId="716">
  <autoFilter ref="A1:E20" xr:uid="{00000000-0009-0000-0100-000027000000}"/>
  <tableColumns count="5">
    <tableColumn id="1" xr3:uid="{00000000-0010-0000-0300-000001000000}" name="code" dataDxfId="715"/>
    <tableColumn id="2" xr3:uid="{00000000-0010-0000-0300-000002000000}" name="value" dataDxfId="714"/>
    <tableColumn id="3" xr3:uid="{00000000-0010-0000-0300-000003000000}" name="description" dataDxfId="713">
      <calculatedColumnFormula>VLOOKUP(B2,begrip[],4,)</calculatedColumnFormula>
    </tableColumn>
    <tableColumn id="4" xr3:uid="{00000000-0010-0000-0300-000004000000}" name="is part of" dataDxfId="712"/>
    <tableColumn id="5" xr3:uid="{00000000-0010-0000-0300-000005000000}" name="length" dataDxfId="711">
      <calculatedColumnFormula>LEN(accounting_classification_of_the_instrument_type[[#This Row],[code]])</calculatedColumnFormula>
    </tableColumn>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8000000}" name="observed_agent_indicator63" displayName="observed_agent_indicator63" ref="A1:E3" totalsRowShown="0" headerRowDxfId="315" dataDxfId="314">
  <autoFilter ref="A1:E3" xr:uid="{00000000-0009-0000-0100-00003E000000}"/>
  <tableColumns count="5">
    <tableColumn id="1" xr3:uid="{00000000-0010-0000-2800-000001000000}" name="code" dataDxfId="313"/>
    <tableColumn id="2" xr3:uid="{00000000-0010-0000-2800-000002000000}" name="value" dataDxfId="312"/>
    <tableColumn id="3" xr3:uid="{00000000-0010-0000-2800-000003000000}" name="description" dataDxfId="311">
      <calculatedColumnFormula>VLOOKUP(B2,begrip[],4,)</calculatedColumnFormula>
    </tableColumn>
    <tableColumn id="4" xr3:uid="{00000000-0010-0000-2800-000004000000}" name="is part of" dataDxfId="310"/>
    <tableColumn id="5" xr3:uid="{00000000-0010-0000-2800-000005000000}" name="length" dataDxfId="309">
      <calculatedColumnFormula>LEN(observed_agent_indicator63[[#This Row],[code]])</calculatedColumnFormula>
    </tableColum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9000000}" name="payment_frequency_type" displayName="payment_frequency_type" ref="A1:E9" totalsRowShown="0" headerRowDxfId="304" dataDxfId="303">
  <autoFilter ref="A1:E9" xr:uid="{00000000-0009-0000-0100-00002E000000}"/>
  <tableColumns count="5">
    <tableColumn id="1" xr3:uid="{00000000-0010-0000-2900-000001000000}" name="code" dataDxfId="302"/>
    <tableColumn id="2" xr3:uid="{00000000-0010-0000-2900-000002000000}" name="value" dataDxfId="301"/>
    <tableColumn id="3" xr3:uid="{00000000-0010-0000-2900-000003000000}" name="description" dataDxfId="300">
      <calculatedColumnFormula>VLOOKUP(B2,begrip[],4,)</calculatedColumnFormula>
    </tableColumn>
    <tableColumn id="4" xr3:uid="{00000000-0010-0000-2900-000004000000}" name="is part of" dataDxfId="299"/>
    <tableColumn id="5" xr3:uid="{00000000-0010-0000-2900-000005000000}" name="length" dataDxfId="298">
      <calculatedColumnFormula>LEN(payment_frequency_type[[#This Row],[code]])</calculatedColumnFormula>
    </tableColumn>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A000000}" name="performing_status_of_the_instrument" displayName="performing_status_of_the_instrument" ref="A1:E4" totalsRowShown="0">
  <autoFilter ref="A1:E4" xr:uid="{00000000-0009-0000-0100-000014000000}"/>
  <tableColumns count="5">
    <tableColumn id="1" xr3:uid="{00000000-0010-0000-2A00-000001000000}" name="code" dataDxfId="293"/>
    <tableColumn id="2" xr3:uid="{00000000-0010-0000-2A00-000002000000}" name="value" dataDxfId="292"/>
    <tableColumn id="3" xr3:uid="{00000000-0010-0000-2A00-000003000000}" name="description" dataDxfId="291">
      <calculatedColumnFormula>VLOOKUP(B2,begrip[],4,)</calculatedColumnFormula>
    </tableColumn>
    <tableColumn id="4" xr3:uid="{00000000-0010-0000-2A00-000004000000}" name="is part of" dataDxfId="290"/>
    <tableColumn id="5" xr3:uid="{00000000-0010-0000-2A00-000005000000}" name="length" dataDxfId="289">
      <calculatedColumnFormula>LEN(performing_status_of_the_instrument[[#This Row],[code]])</calculatedColumnFormula>
    </tableColumn>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B000000}" name="project_finance_loan_indicator43" displayName="project_finance_loan_indicator43" ref="A1:E3" totalsRowShown="0" headerRowDxfId="284" dataDxfId="283">
  <autoFilter ref="A1:E3" xr:uid="{00000000-0009-0000-0100-00002A000000}"/>
  <tableColumns count="5">
    <tableColumn id="1" xr3:uid="{00000000-0010-0000-2B00-000001000000}" name="code" dataDxfId="282"/>
    <tableColumn id="2" xr3:uid="{00000000-0010-0000-2B00-000002000000}" name="value" dataDxfId="281"/>
    <tableColumn id="3" xr3:uid="{00000000-0010-0000-2B00-000003000000}" name="description" dataDxfId="280">
      <calculatedColumnFormula>VLOOKUP(B2,begrip[],4,)</calculatedColumnFormula>
    </tableColumn>
    <tableColumn id="4" xr3:uid="{00000000-0010-0000-2B00-000004000000}" name="is part of" dataDxfId="279"/>
    <tableColumn id="5" xr3:uid="{00000000-0010-0000-2B00-000005000000}" name="length" dataDxfId="278">
      <calculatedColumnFormula>LEN(project_finance_loan_indicator43[[#This Row],[code]])</calculatedColumnFormula>
    </tableColum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C000000}" name="project_finance_loan_indicator" displayName="project_finance_loan_indicator" ref="A1:E4" totalsRowShown="0" headerRowDxfId="273" dataDxfId="272">
  <autoFilter ref="A1:E4" xr:uid="{00000000-0009-0000-0100-00001C000000}"/>
  <tableColumns count="5">
    <tableColumn id="1" xr3:uid="{00000000-0010-0000-2C00-000001000000}" name="code" dataDxfId="271"/>
    <tableColumn id="2" xr3:uid="{00000000-0010-0000-2C00-000002000000}" name="value" dataDxfId="270"/>
    <tableColumn id="3" xr3:uid="{00000000-0010-0000-2C00-000003000000}" name="description" dataDxfId="269">
      <calculatedColumnFormula>VLOOKUP(B2,begrip[],4,)</calculatedColumnFormula>
    </tableColumn>
    <tableColumn id="4" xr3:uid="{00000000-0010-0000-2C00-000004000000}" name="is part of" dataDxfId="268"/>
    <tableColumn id="5" xr3:uid="{00000000-0010-0000-2C00-000005000000}" name="length" dataDxfId="267">
      <calculatedColumnFormula>LEN(project_finance_loan_indicator[[#This Row],[code]])</calculatedColumnFormula>
    </tableColumn>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D000000}" name="protection_provider_indicator" displayName="protection_provider_indicator" ref="A1:E3" totalsRowShown="0" headerRowDxfId="262" dataDxfId="261">
  <autoFilter ref="A1:E3" xr:uid="{00000000-0009-0000-0100-000022000000}"/>
  <tableColumns count="5">
    <tableColumn id="1" xr3:uid="{00000000-0010-0000-2D00-000001000000}" name="code" dataDxfId="260"/>
    <tableColumn id="2" xr3:uid="{00000000-0010-0000-2D00-000002000000}" name="value" dataDxfId="259"/>
    <tableColumn id="3" xr3:uid="{00000000-0010-0000-2D00-000003000000}" name="description" dataDxfId="258">
      <calculatedColumnFormula>VLOOKUP(B2,begrip[],4,)</calculatedColumnFormula>
    </tableColumn>
    <tableColumn id="4" xr3:uid="{00000000-0010-0000-2D00-000004000000}" name="is part of" dataDxfId="257"/>
    <tableColumn id="5" xr3:uid="{00000000-0010-0000-2D00-000005000000}" name="length" dataDxfId="256">
      <calculatedColumnFormula>LEN(protection_provider_indicator[[#This Row],[code]])</calculatedColumnFormula>
    </tableColumn>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E000000}" name="protection_valuation_approach" displayName="protection_valuation_approach" ref="A1:E7" totalsRowShown="0" headerRowDxfId="251" dataDxfId="250">
  <autoFilter ref="A1:E7" xr:uid="{00000000-0009-0000-0100-000032000000}"/>
  <tableColumns count="5">
    <tableColumn id="1" xr3:uid="{00000000-0010-0000-2E00-000001000000}" name="code" dataDxfId="249"/>
    <tableColumn id="2" xr3:uid="{00000000-0010-0000-2E00-000002000000}" name="value" dataDxfId="248"/>
    <tableColumn id="3" xr3:uid="{00000000-0010-0000-2E00-000003000000}" name="description" dataDxfId="247">
      <calculatedColumnFormula>VLOOKUP(B2,begrip[],4,)</calculatedColumnFormula>
    </tableColumn>
    <tableColumn id="4" xr3:uid="{00000000-0010-0000-2E00-000004000000}" name="is part of" dataDxfId="246"/>
    <tableColumn id="5" xr3:uid="{00000000-0010-0000-2E00-000005000000}" name="length" dataDxfId="245">
      <calculatedColumnFormula>LEN(protection_valuation_approach[[#This Row],[code]])</calculatedColumnFormula>
    </tableColumn>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F000000}" name="prudential_portfolio" displayName="prudential_portfolio" ref="A1:E5" totalsRowShown="0">
  <autoFilter ref="A1:E5" xr:uid="{00000000-0009-0000-0100-000015000000}"/>
  <tableColumns count="5">
    <tableColumn id="1" xr3:uid="{00000000-0010-0000-2F00-000001000000}" name="code" dataDxfId="240"/>
    <tableColumn id="2" xr3:uid="{00000000-0010-0000-2F00-000002000000}" name="value" dataDxfId="239"/>
    <tableColumn id="3" xr3:uid="{00000000-0010-0000-2F00-000003000000}" name="description" dataDxfId="238">
      <calculatedColumnFormula>VLOOKUP(B2,begrip[],4,)</calculatedColumnFormula>
    </tableColumn>
    <tableColumn id="4" xr3:uid="{00000000-0010-0000-2F00-000004000000}" name="is part of" dataDxfId="237"/>
    <tableColumn id="5" xr3:uid="{00000000-0010-0000-2F00-000005000000}" name="length" dataDxfId="236">
      <calculatedColumnFormula>LEN(prudential_portfolio[[#This Row],[code]])</calculatedColumnFormula>
    </tableColumn>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30000000}" name="recourse_indicator" displayName="recourse_indicator" ref="A1:E4" totalsRowShown="0" headerRowDxfId="231" dataDxfId="230">
  <autoFilter ref="A1:E4" xr:uid="{00000000-0009-0000-0100-00001D000000}"/>
  <tableColumns count="5">
    <tableColumn id="1" xr3:uid="{00000000-0010-0000-3000-000001000000}" name="code" dataDxfId="229"/>
    <tableColumn id="2" xr3:uid="{00000000-0010-0000-3000-000002000000}" name="value" dataDxfId="228"/>
    <tableColumn id="3" xr3:uid="{00000000-0010-0000-3000-000003000000}" name="description" dataDxfId="227">
      <calculatedColumnFormula>VLOOKUP(B2,begrip[],4,)</calculatedColumnFormula>
    </tableColumn>
    <tableColumn id="4" xr3:uid="{00000000-0010-0000-3000-000004000000}" name="is part of" dataDxfId="226"/>
    <tableColumn id="5" xr3:uid="{00000000-0010-0000-3000-000005000000}" name="length" dataDxfId="225">
      <calculatedColumnFormula>LEN(recourse_indicator[[#This Row],[code]])</calculatedColumnFormula>
    </tableColumn>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31000000}" name="reference_rate_maturity_type" displayName="reference_rate_maturity_type" ref="A1:E18" totalsRowShown="0" headerRowDxfId="220" dataDxfId="219">
  <autoFilter ref="A1:E18" xr:uid="{00000000-0009-0000-0100-00001F000000}"/>
  <tableColumns count="5">
    <tableColumn id="1" xr3:uid="{00000000-0010-0000-3100-000001000000}" name="code" dataDxfId="218"/>
    <tableColumn id="2" xr3:uid="{00000000-0010-0000-3100-000002000000}" name="value" dataDxfId="217"/>
    <tableColumn id="3" xr3:uid="{00000000-0010-0000-3100-000003000000}" name="description" dataDxfId="216">
      <calculatedColumnFormula>VLOOKUP(B2,begrip[],4,)</calculatedColumnFormula>
    </tableColumn>
    <tableColumn id="4" xr3:uid="{00000000-0010-0000-3100-000004000000}" name="is part of" dataDxfId="215"/>
    <tableColumn id="5" xr3:uid="{00000000-0010-0000-3100-000005000000}" name="length" dataDxfId="214">
      <calculatedColumnFormula>LEN(reference_rate_maturity_type[[#This Row],[code]])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accounting_standard" displayName="accounting_standard" ref="A1:E5" totalsRowShown="0" headerRowDxfId="704" headerRowBorderDxfId="703" tableBorderDxfId="702">
  <autoFilter ref="A1:E5" xr:uid="{00000000-0009-0000-0100-000009000000}"/>
  <tableColumns count="5">
    <tableColumn id="1" xr3:uid="{00000000-0010-0000-0400-000001000000}" name="code" dataDxfId="701"/>
    <tableColumn id="2" xr3:uid="{00000000-0010-0000-0400-000002000000}" name="value"/>
    <tableColumn id="3" xr3:uid="{00000000-0010-0000-0400-000003000000}" name="description" dataDxfId="700">
      <calculatedColumnFormula>VLOOKUP(B2,begrip[],4,)</calculatedColumnFormula>
    </tableColumn>
    <tableColumn id="4" xr3:uid="{00000000-0010-0000-0400-000004000000}" name="is part of"/>
    <tableColumn id="5" xr3:uid="{00000000-0010-0000-0400-000005000000}" name="length" dataDxfId="699">
      <calculatedColumnFormula>LEN(accounting_standard[[#This Row],[code]])</calculatedColumnFormula>
    </tableColumn>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32000000}" name="reference_rate_value_type" displayName="reference_rate_value_type" ref="A1:E18" totalsRowShown="0" headerRowDxfId="189" dataDxfId="188">
  <autoFilter ref="A1:E18" xr:uid="{00000000-0009-0000-0100-00001E000000}"/>
  <tableColumns count="5">
    <tableColumn id="1" xr3:uid="{00000000-0010-0000-3200-000001000000}" name="code" dataDxfId="187"/>
    <tableColumn id="2" xr3:uid="{00000000-0010-0000-3200-000002000000}" name="value" dataDxfId="186"/>
    <tableColumn id="3" xr3:uid="{00000000-0010-0000-3200-000003000000}" name="description" dataDxfId="185">
      <calculatedColumnFormula>VLOOKUP(B2,begrip[],4,)</calculatedColumnFormula>
    </tableColumn>
    <tableColumn id="4" xr3:uid="{00000000-0010-0000-3200-000004000000}" name="is part of" dataDxfId="184"/>
    <tableColumn id="5" xr3:uid="{00000000-0010-0000-3200-000005000000}" name="length" dataDxfId="183">
      <calculatedColumnFormula>LEN(reference_rate_value_type[[#This Row],[code]])</calculatedColumnFormula>
    </tableColumn>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33000000}" name="repayment_rights" displayName="repayment_rights" ref="A1:E4" totalsRowShown="0" headerRowDxfId="176" dataDxfId="175">
  <autoFilter ref="A1:E4" xr:uid="{00000000-0009-0000-0100-000028000000}"/>
  <tableColumns count="5">
    <tableColumn id="1" xr3:uid="{00000000-0010-0000-3300-000001000000}" name="code" dataDxfId="174"/>
    <tableColumn id="2" xr3:uid="{00000000-0010-0000-3300-000002000000}" name="value" dataDxfId="173"/>
    <tableColumn id="3" xr3:uid="{00000000-0010-0000-3300-000003000000}" name="description" dataDxfId="172">
      <calculatedColumnFormula>VLOOKUP(B2,begrip[],4,)</calculatedColumnFormula>
    </tableColumn>
    <tableColumn id="4" xr3:uid="{00000000-0010-0000-3300-000004000000}" name="is part of" dataDxfId="171"/>
    <tableColumn id="5" xr3:uid="{00000000-0010-0000-3300-000005000000}" name="length" dataDxfId="170">
      <calculatedColumnFormula>LEN(repayment_rights[[#This Row],[code]])</calculatedColumnFormula>
    </tableColumn>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4000000}" name="reporting_member_type" displayName="reporting_member_type" ref="A1:E5" totalsRowShown="0" headerRowDxfId="165" dataDxfId="164">
  <autoFilter ref="A1:E5" xr:uid="{00000000-0009-0000-0100-000033000000}"/>
  <tableColumns count="5">
    <tableColumn id="1" xr3:uid="{00000000-0010-0000-3400-000001000000}" name="code" dataDxfId="163"/>
    <tableColumn id="2" xr3:uid="{00000000-0010-0000-3400-000002000000}" name="value" dataDxfId="162"/>
    <tableColumn id="3" xr3:uid="{00000000-0010-0000-3400-000003000000}" name="description" dataDxfId="161">
      <calculatedColumnFormula>VLOOKUP(B2,begrip[],4,)</calculatedColumnFormula>
    </tableColumn>
    <tableColumn id="4" xr3:uid="{00000000-0010-0000-3400-000004000000}" name="is part of" dataDxfId="160"/>
    <tableColumn id="5" xr3:uid="{00000000-0010-0000-3400-000005000000}" name="length" dataDxfId="159">
      <calculatedColumnFormula>LEN(reporting_member_type[[#This Row],[code]])</calculatedColumnFormula>
    </tableColumn>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5000000}" name="resident_counterparty_indicator" displayName="resident_counterparty_indicator" ref="A1:E3" totalsRowShown="0" headerRowDxfId="154" dataDxfId="153">
  <autoFilter ref="A1:E3" xr:uid="{00000000-0009-0000-0100-000031000000}"/>
  <tableColumns count="5">
    <tableColumn id="1" xr3:uid="{00000000-0010-0000-3500-000001000000}" name="code" dataDxfId="152"/>
    <tableColumn id="2" xr3:uid="{00000000-0010-0000-3500-000002000000}" name="value" dataDxfId="151"/>
    <tableColumn id="3" xr3:uid="{00000000-0010-0000-3500-000003000000}" name="description" dataDxfId="150">
      <calculatedColumnFormula>VLOOKUP(#REF!,begrip[],4,)</calculatedColumnFormula>
    </tableColumn>
    <tableColumn id="4" xr3:uid="{00000000-0010-0000-3500-000004000000}" name="is part of" dataDxfId="149"/>
    <tableColumn id="5" xr3:uid="{00000000-0010-0000-3500-000005000000}" name="length" dataDxfId="148">
      <calculatedColumnFormula>LEN(resident_counterparty_indicator[[#This Row],[code]])</calculatedColumnFormula>
    </tableColumn>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6000000}" name="local_legal_entity_indicator" displayName="local_legal_entity_indicator" ref="A1:E3" totalsRowShown="0" headerRowDxfId="143" dataDxfId="142">
  <autoFilter ref="A1:E3" xr:uid="{00000000-0009-0000-0100-000035000000}"/>
  <tableColumns count="5">
    <tableColumn id="1" xr3:uid="{00000000-0010-0000-3600-000001000000}" name="code" dataDxfId="141"/>
    <tableColumn id="2" xr3:uid="{00000000-0010-0000-3600-000002000000}" name="value" dataDxfId="140"/>
    <tableColumn id="3" xr3:uid="{00000000-0010-0000-3600-000003000000}" name="description" dataDxfId="139">
      <calculatedColumnFormula>VLOOKUP(B2,begrip[],4,)</calculatedColumnFormula>
    </tableColumn>
    <tableColumn id="4" xr3:uid="{00000000-0010-0000-3600-000004000000}" name="is part of" dataDxfId="138"/>
    <tableColumn id="5" xr3:uid="{00000000-0010-0000-3600-000005000000}" name="length" dataDxfId="137">
      <calculatedColumnFormula>LEN(local_legal_entity_indicator[[#This Row],[code]])</calculatedColumnFormula>
    </tableColumn>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37000000}" name="securitisation_indicator" displayName="securitisation_indicator" ref="A1:E3" totalsRowShown="0" headerRowDxfId="132" dataDxfId="131">
  <autoFilter ref="A1:E3" xr:uid="{00000000-0009-0000-0100-00001B000000}"/>
  <tableColumns count="5">
    <tableColumn id="1" xr3:uid="{00000000-0010-0000-3700-000001000000}" name="code" dataDxfId="130"/>
    <tableColumn id="2" xr3:uid="{00000000-0010-0000-3700-000002000000}" name="value" dataDxfId="129"/>
    <tableColumn id="3" xr3:uid="{00000000-0010-0000-3700-000003000000}" name="description" dataDxfId="128">
      <calculatedColumnFormula>VLOOKUP(B2,begrip[],4,)</calculatedColumnFormula>
    </tableColumn>
    <tableColumn id="4" xr3:uid="{00000000-0010-0000-3700-000004000000}" name="is part of" dataDxfId="127"/>
    <tableColumn id="5" xr3:uid="{00000000-0010-0000-3700-000005000000}" name="length" dataDxfId="126">
      <calculatedColumnFormula>LEN(securitisation_indicator[[#This Row],[code]])</calculatedColumnFormula>
    </tableColumn>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38000000}" name="sources_of_encumbrance" displayName="sources_of_encumbrance" ref="A1:E12" totalsRowShown="0" headerRowDxfId="119" dataDxfId="118">
  <autoFilter ref="A1:E12" xr:uid="{00000000-0009-0000-0100-000016000000}"/>
  <tableColumns count="5">
    <tableColumn id="1" xr3:uid="{00000000-0010-0000-3800-000001000000}" name="code" dataDxfId="117"/>
    <tableColumn id="2" xr3:uid="{00000000-0010-0000-3800-000002000000}" name="value" dataDxfId="116"/>
    <tableColumn id="3" xr3:uid="{00000000-0010-0000-3800-000003000000}" name="description" dataDxfId="115">
      <calculatedColumnFormula>VLOOKUP(B2,begrip[],4,)</calculatedColumnFormula>
    </tableColumn>
    <tableColumn id="4" xr3:uid="{00000000-0010-0000-3800-000004000000}" name="is part of" dataDxfId="114"/>
    <tableColumn id="5" xr3:uid="{00000000-0010-0000-3800-000005000000}" name="length" dataDxfId="113">
      <calculatedColumnFormula>LEN(sources_of_encumbrance[[#This Row],[code]])</calculatedColumnFormula>
    </tableColumn>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39000000}" name="status_of_legal_proceedings" displayName="status_of_legal_proceedings" ref="A1:E6" totalsRowShown="0" headerRowDxfId="104" dataDxfId="103">
  <autoFilter ref="A1:E6" xr:uid="{00000000-0009-0000-0100-00000B000000}"/>
  <tableColumns count="5">
    <tableColumn id="1" xr3:uid="{00000000-0010-0000-3900-000001000000}" name="code" dataDxfId="102"/>
    <tableColumn id="2" xr3:uid="{00000000-0010-0000-3900-000002000000}" name="value" dataDxfId="101"/>
    <tableColumn id="3" xr3:uid="{00000000-0010-0000-3900-000003000000}" name="description" dataDxfId="100">
      <calculatedColumnFormula>VLOOKUP(B2,begrip[],4,)</calculatedColumnFormula>
    </tableColumn>
    <tableColumn id="4" xr3:uid="{00000000-0010-0000-3900-000004000000}" name="is part of" dataDxfId="99"/>
    <tableColumn id="5" xr3:uid="{00000000-0010-0000-3900-000005000000}" name="length" dataDxfId="98">
      <calculatedColumnFormula>LEN(status_of_legal_proceedings[[#This Row],[code]])</calculatedColumnFormula>
    </tableColumn>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3A000000}" name="subordinated_debt_indicator" displayName="subordinated_debt_indicator" ref="A1:E4" totalsRowShown="0" headerRowDxfId="93" dataDxfId="92">
  <autoFilter ref="A1:E4" xr:uid="{00000000-0009-0000-0100-000025000000}"/>
  <tableColumns count="5">
    <tableColumn id="1" xr3:uid="{00000000-0010-0000-3A00-000001000000}" name="code" dataDxfId="91"/>
    <tableColumn id="2" xr3:uid="{00000000-0010-0000-3A00-000002000000}" name="value" dataDxfId="90"/>
    <tableColumn id="3" xr3:uid="{00000000-0010-0000-3A00-000003000000}" name="description" dataDxfId="89">
      <calculatedColumnFormula>VLOOKUP(B2,begrip[],4,)</calculatedColumnFormula>
    </tableColumn>
    <tableColumn id="4" xr3:uid="{00000000-0010-0000-3A00-000004000000}" name="is part of" dataDxfId="88"/>
    <tableColumn id="5" xr3:uid="{00000000-0010-0000-3A00-000005000000}" name="length" dataDxfId="87">
      <calculatedColumnFormula>LEN(subordinated_debt_indicator[[#This Row],[code]])</calculatedColumnFormula>
    </tableColumn>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B000000}" name="syndicated_contract_indicator" displayName="syndicated_contract_indicator" ref="A1:E3" totalsRowShown="0" headerRowDxfId="80" dataDxfId="79">
  <autoFilter ref="A1:E3" xr:uid="{00000000-0009-0000-0100-00000D000000}"/>
  <tableColumns count="5">
    <tableColumn id="1" xr3:uid="{00000000-0010-0000-3B00-000001000000}" name="code" dataDxfId="78"/>
    <tableColumn id="2" xr3:uid="{00000000-0010-0000-3B00-000002000000}" name="value" dataDxfId="77"/>
    <tableColumn id="3" xr3:uid="{00000000-0010-0000-3B00-000003000000}" name="description" dataDxfId="76">
      <calculatedColumnFormula>VLOOKUP(B2,begrip[],4,)</calculatedColumnFormula>
    </tableColumn>
    <tableColumn id="4" xr3:uid="{00000000-0010-0000-3B00-000004000000}" name="is part of" dataDxfId="75"/>
    <tableColumn id="5" xr3:uid="{00000000-0010-0000-3B00-000005000000}" name="length" dataDxfId="74">
      <calculatedColumnFormula>LEN(syndicated_contract_indicator[[#This Row],[code]])</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5000000}" name="amortisation_type" displayName="amortisation_type" ref="A1:E7" totalsRowShown="0" headerRowDxfId="688" dataDxfId="687">
  <autoFilter ref="A1:E7" xr:uid="{00000000-0009-0000-0100-000026000000}"/>
  <tableColumns count="5">
    <tableColumn id="1" xr3:uid="{00000000-0010-0000-0500-000001000000}" name="code" dataDxfId="686"/>
    <tableColumn id="2" xr3:uid="{00000000-0010-0000-0500-000002000000}" name="value" dataDxfId="685"/>
    <tableColumn id="3" xr3:uid="{00000000-0010-0000-0500-000003000000}" name="description" dataDxfId="684">
      <calculatedColumnFormula>VLOOKUP(B2,begrip[],4,)</calculatedColumnFormula>
    </tableColumn>
    <tableColumn id="4" xr3:uid="{00000000-0010-0000-0500-000004000000}" name="is part of" dataDxfId="683"/>
    <tableColumn id="5" xr3:uid="{00000000-0010-0000-0500-000005000000}" name="length" dataDxfId="682">
      <calculatedColumnFormula>LEN(amortisation_type[[#This Row],[code]])</calculatedColumnFormula>
    </tableColumn>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3C000000}" name="type_of_impairment" displayName="type_of_impairment" ref="A1:E8" totalsRowShown="0" headerRowDxfId="67" dataDxfId="66" dataCellStyle="Normal">
  <autoFilter ref="A1:E8" xr:uid="{00000000-0009-0000-0100-000018000000}"/>
  <tableColumns count="5">
    <tableColumn id="1" xr3:uid="{00000000-0010-0000-3C00-000001000000}" name="code" dataDxfId="65" dataCellStyle="Normal"/>
    <tableColumn id="2" xr3:uid="{00000000-0010-0000-3C00-000002000000}" name="value" dataDxfId="64" dataCellStyle="Normal"/>
    <tableColumn id="3" xr3:uid="{00000000-0010-0000-3C00-000003000000}" name="description" dataDxfId="63" dataCellStyle="Normal">
      <calculatedColumnFormula>VLOOKUP(B2,begrip[],4,)</calculatedColumnFormula>
    </tableColumn>
    <tableColumn id="4" xr3:uid="{00000000-0010-0000-3C00-000004000000}" name="is part of" dataDxfId="62" dataCellStyle="Normal"/>
    <tableColumn id="5" xr3:uid="{00000000-0010-0000-3C00-000005000000}" name="length" dataDxfId="61" dataCellStyle="Normal">
      <calculatedColumnFormula>LEN(type_of_impairment[[#This Row],[code]])</calculatedColumnFormula>
    </tableColumn>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D000000}" name="type_of_instrument" displayName="type_of_instrument" ref="A1:E10" totalsRowShown="0" headerRowDxfId="56" dataDxfId="55">
  <autoFilter ref="A1:E10" xr:uid="{00000000-0009-0000-0100-00002B000000}"/>
  <tableColumns count="5">
    <tableColumn id="1" xr3:uid="{00000000-0010-0000-3D00-000001000000}" name="code" dataDxfId="54"/>
    <tableColumn id="2" xr3:uid="{00000000-0010-0000-3D00-000002000000}" name="value" dataDxfId="53"/>
    <tableColumn id="3" xr3:uid="{00000000-0010-0000-3D00-000003000000}" name="description" dataDxfId="52">
      <calculatedColumnFormula>VLOOKUP(B2,begrip[],4,)</calculatedColumnFormula>
    </tableColumn>
    <tableColumn id="4" xr3:uid="{00000000-0010-0000-3D00-000004000000}" name="is part of" dataDxfId="51"/>
    <tableColumn id="5" xr3:uid="{00000000-0010-0000-3D00-000005000000}" name="length" dataDxfId="50">
      <calculatedColumnFormula>LEN(type_of_instrument[[#This Row],[code]])</calculatedColumnFormula>
    </tableColumn>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3E000000}" name="type_of_protection" displayName="type_of_protection" ref="A1:E16" totalsRowShown="0">
  <autoFilter ref="A1:E16" xr:uid="{00000000-0009-0000-0100-00000F000000}"/>
  <tableColumns count="5">
    <tableColumn id="1" xr3:uid="{00000000-0010-0000-3E00-000001000000}" name="code" dataDxfId="35"/>
    <tableColumn id="2" xr3:uid="{00000000-0010-0000-3E00-000002000000}" name="value" dataDxfId="34"/>
    <tableColumn id="3" xr3:uid="{00000000-0010-0000-3E00-000003000000}" name="description" dataDxfId="33">
      <calculatedColumnFormula>VLOOKUP(B2,begrip[],4,)</calculatedColumnFormula>
    </tableColumn>
    <tableColumn id="4" xr3:uid="{00000000-0010-0000-3E00-000004000000}" name="is part of" dataDxfId="32"/>
    <tableColumn id="5" xr3:uid="{00000000-0010-0000-3E00-000005000000}" name="length" dataDxfId="31">
      <calculatedColumnFormula>LEN(type_of_protection[[#This Row],[code]])</calculatedColumnFormula>
    </tableColumn>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F000000}" name="type_of_protection_value" displayName="type_of_protection_value" ref="A1:E7" totalsRowShown="0" headerRowDxfId="26" dataDxfId="25">
  <autoFilter ref="A1:E7" xr:uid="{00000000-0009-0000-0100-000034000000}"/>
  <tableColumns count="5">
    <tableColumn id="1" xr3:uid="{00000000-0010-0000-3F00-000001000000}" name="code" dataDxfId="24"/>
    <tableColumn id="2" xr3:uid="{00000000-0010-0000-3F00-000002000000}" name="value" dataDxfId="23"/>
    <tableColumn id="3" xr3:uid="{00000000-0010-0000-3F00-000003000000}" name="description" dataDxfId="22">
      <calculatedColumnFormula>VLOOKUP(B2,begrip[],4,)</calculatedColumnFormula>
    </tableColumn>
    <tableColumn id="4" xr3:uid="{00000000-0010-0000-3F00-000004000000}" name="is part of" dataDxfId="21"/>
    <tableColumn id="5" xr3:uid="{00000000-0010-0000-3F00-000005000000}" name="length" dataDxfId="20">
      <calculatedColumnFormula>LEN(type_of_protection_value[[#This Row],[code]])</calculatedColumnFormula>
    </tableColumn>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40000000}" name="securitisation_type" displayName="securitisation_type" ref="A1:E4" totalsRowShown="0" headerRowDxfId="17" dataDxfId="16">
  <autoFilter ref="A1:E4" xr:uid="{00000000-0009-0000-0100-00000E000000}"/>
  <tableColumns count="5">
    <tableColumn id="1" xr3:uid="{00000000-0010-0000-4000-000001000000}" name="code" dataDxfId="15"/>
    <tableColumn id="2" xr3:uid="{00000000-0010-0000-4000-000002000000}" name="value" dataDxfId="14"/>
    <tableColumn id="3" xr3:uid="{00000000-0010-0000-4000-000003000000}" name="description" dataDxfId="13">
      <calculatedColumnFormula>VLOOKUP(B2,begrip[],4,)</calculatedColumnFormula>
    </tableColumn>
    <tableColumn id="4" xr3:uid="{00000000-0010-0000-4000-000004000000}" name="is part of" dataDxfId="12"/>
    <tableColumn id="5" xr3:uid="{00000000-0010-0000-4000-000005000000}" name="length" dataDxfId="11">
      <calculatedColumnFormula>LEN(securitisation_type[[#This Row],[code]])</calculatedColumnFormula>
    </tableColumn>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41000000}" name="ultimate_parent_undertaking_indicator" displayName="ultimate_parent_undertaking_indicator" ref="A1:E3" totalsRowShown="0" headerRowDxfId="6" dataDxfId="5">
  <autoFilter ref="A1:E3" xr:uid="{00000000-0009-0000-0100-000024000000}"/>
  <tableColumns count="5">
    <tableColumn id="1" xr3:uid="{00000000-0010-0000-4100-000001000000}" name="code" dataDxfId="4"/>
    <tableColumn id="2" xr3:uid="{00000000-0010-0000-4100-000002000000}" name="value" dataDxfId="3"/>
    <tableColumn id="3" xr3:uid="{00000000-0010-0000-4100-000003000000}" name="description" dataDxfId="2">
      <calculatedColumnFormula>VLOOKUP(B2,begrip[],4,)</calculatedColumnFormula>
    </tableColumn>
    <tableColumn id="4" xr3:uid="{00000000-0010-0000-4100-000004000000}" name="is part of" dataDxfId="1"/>
    <tableColumn id="5" xr3:uid="{00000000-0010-0000-4100-000005000000}" name="length" dataDxfId="0">
      <calculatedColumnFormula>LEN(ultimate_parent_undertaking_indicator[[#This Row],[code]])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6000000}" name="attribute" displayName="attribute" ref="A1:L343" totalsRowShown="0" headerRowDxfId="681" dataDxfId="680">
  <autoFilter ref="A1:L343" xr:uid="{00000000-0009-0000-0100-000037000000}"/>
  <sortState ref="D2:P308">
    <sortCondition ref="E1:E308"/>
  </sortState>
  <tableColumns count="12">
    <tableColumn id="5" xr3:uid="{00000000-0010-0000-0600-000005000000}" name="logical data model code" dataDxfId="679"/>
    <tableColumn id="6" xr3:uid="{00000000-0010-0000-0600-000006000000}" name="entity type code" dataDxfId="678"/>
    <tableColumn id="15" xr3:uid="{00000000-0010-0000-0600-00000F000000}" name="name" dataDxfId="677"/>
    <tableColumn id="2" xr3:uid="{00000000-0010-0000-0600-000002000000}" name="attribute code" dataDxfId="676"/>
    <tableColumn id="3" xr3:uid="{00000000-0010-0000-0600-000003000000}" name="domain" dataDxfId="675"/>
    <tableColumn id="4" xr3:uid="{00000000-0010-0000-0600-000004000000}" name="data type" dataDxfId="674"/>
    <tableColumn id="8" xr3:uid="{00000000-0010-0000-0600-000008000000}" name="rank" dataDxfId="673"/>
    <tableColumn id="9" xr3:uid="{00000000-0010-0000-0600-000009000000}" name="description" dataDxfId="672"/>
    <tableColumn id="10" xr3:uid="{00000000-0010-0000-0600-00000A000000}" name="F" dataDxfId="671"/>
    <tableColumn id="13" xr3:uid="{00000000-0010-0000-0600-00000D000000}" name="M" dataDxfId="670"/>
    <tableColumn id="1" xr3:uid="{00000000-0010-0000-0600-000001000000}" name="P" dataDxfId="669"/>
    <tableColumn id="7" xr3:uid="{00000000-0010-0000-0600-000007000000}" name="inherited from" dataDxfId="66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9000000}" name="balance_sheet_recognition" displayName="balance_sheet_recognition" ref="A1:E6" totalsRowShown="0" headerRowDxfId="661" dataDxfId="660">
  <autoFilter ref="A1:E6" xr:uid="{00000000-0009-0000-0100-000013000000}"/>
  <tableColumns count="5">
    <tableColumn id="1" xr3:uid="{00000000-0010-0000-0900-000001000000}" name="code" dataDxfId="659"/>
    <tableColumn id="2" xr3:uid="{00000000-0010-0000-0900-000002000000}" name="value" dataDxfId="658"/>
    <tableColumn id="3" xr3:uid="{00000000-0010-0000-0900-000003000000}" name="description" dataDxfId="657">
      <calculatedColumnFormula>VLOOKUP(B2,begrip[],4,)</calculatedColumnFormula>
    </tableColumn>
    <tableColumn id="4" xr3:uid="{00000000-0010-0000-0900-000004000000}" name="is part of" dataDxfId="656"/>
    <tableColumn id="5" xr3:uid="{00000000-0010-0000-0900-000005000000}" name="length" dataDxfId="655">
      <calculatedColumnFormula>LEN(balance_sheet_recognition[[#This Row],[code]])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counterparty_role" displayName="counterparty_role" ref="A1:E5" totalsRowShown="0" headerRowDxfId="644" dataDxfId="643">
  <autoFilter ref="A1:E5" xr:uid="{00000000-0009-0000-0100-00000A000000}"/>
  <tableColumns count="5">
    <tableColumn id="1" xr3:uid="{00000000-0010-0000-0A00-000001000000}" name="code" dataDxfId="642"/>
    <tableColumn id="2" xr3:uid="{00000000-0010-0000-0A00-000002000000}" name="value" dataDxfId="641"/>
    <tableColumn id="3" xr3:uid="{00000000-0010-0000-0A00-000003000000}" name="description" dataDxfId="640"/>
    <tableColumn id="4" xr3:uid="{00000000-0010-0000-0A00-000004000000}" name="is part of" dataDxfId="639"/>
    <tableColumn id="5" xr3:uid="{00000000-0010-0000-0A00-000005000000}" name="length" dataDxfId="638">
      <calculatedColumnFormula>LEN(counterparty_role[[#This Row],[code]])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5.bin"/><Relationship Id="rId1" Type="http://schemas.openxmlformats.org/officeDocument/2006/relationships/printerSettings" Target="../printerSettings/printerSettings16.bin"/><Relationship Id="rId4"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6.bin"/><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7.bin"/><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8.bin"/><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ecb.europa.eu/stats/money/fvc/html/index.en.html" TargetMode="Externa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19.bin"/><Relationship Id="rId1" Type="http://schemas.openxmlformats.org/officeDocument/2006/relationships/printerSettings" Target="../printerSettings/printerSettings20.bin"/><Relationship Id="rId4"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0.bin"/><Relationship Id="rId1" Type="http://schemas.openxmlformats.org/officeDocument/2006/relationships/printerSettings" Target="../printerSettings/printerSettings21.bin"/><Relationship Id="rId4"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1.bin"/><Relationship Id="rId1" Type="http://schemas.openxmlformats.org/officeDocument/2006/relationships/printerSettings" Target="../printerSettings/printerSettings22.bin"/><Relationship Id="rId4"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2.bin"/><Relationship Id="rId1" Type="http://schemas.openxmlformats.org/officeDocument/2006/relationships/printerSettings" Target="../printerSettings/printerSettings23.bin"/><Relationship Id="rId4"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3.bin"/><Relationship Id="rId1" Type="http://schemas.openxmlformats.org/officeDocument/2006/relationships/printerSettings" Target="../printerSettings/printerSettings24.bin"/><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4.bin"/><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5.bin"/><Relationship Id="rId1" Type="http://schemas.openxmlformats.org/officeDocument/2006/relationships/printerSettings" Target="../printerSettings/printerSettings26.bin"/><Relationship Id="rId4"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6.bin"/><Relationship Id="rId1" Type="http://schemas.openxmlformats.org/officeDocument/2006/relationships/printerSettings" Target="../printerSettings/printerSettings27.bin"/><Relationship Id="rId4"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customProperty" Target="../customProperty27.bin"/><Relationship Id="rId1" Type="http://schemas.openxmlformats.org/officeDocument/2006/relationships/printerSettings" Target="../printerSettings/printerSettings28.bin"/><Relationship Id="rId4"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customProperty" Target="../customProperty28.bin"/><Relationship Id="rId1" Type="http://schemas.openxmlformats.org/officeDocument/2006/relationships/printerSettings" Target="../printerSettings/printerSettings29.bin"/><Relationship Id="rId4"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customProperty" Target="../customProperty29.bin"/><Relationship Id="rId1" Type="http://schemas.openxmlformats.org/officeDocument/2006/relationships/printerSettings" Target="../printerSettings/printerSettings30.bin"/><Relationship Id="rId4"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customProperty" Target="../customProperty30.bin"/><Relationship Id="rId1" Type="http://schemas.openxmlformats.org/officeDocument/2006/relationships/printerSettings" Target="../printerSettings/printerSettings31.bin"/><Relationship Id="rId4"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customProperty" Target="../customProperty31.bin"/><Relationship Id="rId1" Type="http://schemas.openxmlformats.org/officeDocument/2006/relationships/printerSettings" Target="../printerSettings/printerSettings32.bin"/><Relationship Id="rId4"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customProperty" Target="../customProperty32.bin"/><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customProperty" Target="../customProperty33.bin"/><Relationship Id="rId1" Type="http://schemas.openxmlformats.org/officeDocument/2006/relationships/printerSettings" Target="../printerSettings/printerSettings34.bin"/><Relationship Id="rId4"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customProperty" Target="../customProperty34.bin"/><Relationship Id="rId1" Type="http://schemas.openxmlformats.org/officeDocument/2006/relationships/printerSettings" Target="../printerSettings/printerSettings35.bin"/><Relationship Id="rId4"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customProperty" Target="../customProperty35.bin"/><Relationship Id="rId1" Type="http://schemas.openxmlformats.org/officeDocument/2006/relationships/printerSettings" Target="../printerSettings/printerSettings36.bin"/><Relationship Id="rId4"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customProperty" Target="../customProperty36.bin"/><Relationship Id="rId1" Type="http://schemas.openxmlformats.org/officeDocument/2006/relationships/printerSettings" Target="../printerSettings/printerSettings37.bin"/><Relationship Id="rId4"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customProperty" Target="../customProperty37.bin"/><Relationship Id="rId1" Type="http://schemas.openxmlformats.org/officeDocument/2006/relationships/printerSettings" Target="../printerSettings/printerSettings38.bin"/><Relationship Id="rId4"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customProperty" Target="../customProperty38.bin"/><Relationship Id="rId1" Type="http://schemas.openxmlformats.org/officeDocument/2006/relationships/printerSettings" Target="../printerSettings/printerSettings39.bin"/><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customProperty" Target="../customProperty39.bin"/><Relationship Id="rId1" Type="http://schemas.openxmlformats.org/officeDocument/2006/relationships/printerSettings" Target="../printerSettings/printerSettings40.bin"/><Relationship Id="rId4"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customProperty" Target="../customProperty40.bin"/><Relationship Id="rId1" Type="http://schemas.openxmlformats.org/officeDocument/2006/relationships/printerSettings" Target="../printerSettings/printerSettings41.bin"/><Relationship Id="rId4"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customProperty" Target="../customProperty41.bin"/><Relationship Id="rId1" Type="http://schemas.openxmlformats.org/officeDocument/2006/relationships/printerSettings" Target="../printerSettings/printerSettings42.bin"/><Relationship Id="rId4"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customProperty" Target="../customProperty42.bin"/><Relationship Id="rId1" Type="http://schemas.openxmlformats.org/officeDocument/2006/relationships/printerSettings" Target="../printerSettings/printerSettings43.bin"/><Relationship Id="rId4"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customProperty" Target="../customProperty43.bin"/><Relationship Id="rId1" Type="http://schemas.openxmlformats.org/officeDocument/2006/relationships/printerSettings" Target="../printerSettings/printerSettings44.bin"/><Relationship Id="rId4"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customProperty" Target="../customProperty44.bin"/><Relationship Id="rId1" Type="http://schemas.openxmlformats.org/officeDocument/2006/relationships/printerSettings" Target="../printerSettings/printerSettings45.bin"/><Relationship Id="rId4"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customProperty" Target="../customProperty45.bin"/><Relationship Id="rId1" Type="http://schemas.openxmlformats.org/officeDocument/2006/relationships/printerSettings" Target="../printerSettings/printerSettings46.bin"/><Relationship Id="rId4"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customProperty" Target="../customProperty46.bin"/><Relationship Id="rId1" Type="http://schemas.openxmlformats.org/officeDocument/2006/relationships/printerSettings" Target="../printerSettings/printerSettings47.bin"/><Relationship Id="rId4"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customProperty" Target="../customProperty47.bin"/><Relationship Id="rId1" Type="http://schemas.openxmlformats.org/officeDocument/2006/relationships/printerSettings" Target="../printerSettings/printerSettings48.bin"/><Relationship Id="rId4"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customProperty" Target="../customProperty48.bin"/><Relationship Id="rId1" Type="http://schemas.openxmlformats.org/officeDocument/2006/relationships/printerSettings" Target="../printerSettings/printerSettings49.bin"/><Relationship Id="rId4"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customProperty" Target="../customProperty49.bin"/><Relationship Id="rId1" Type="http://schemas.openxmlformats.org/officeDocument/2006/relationships/printerSettings" Target="../printerSettings/printerSettings50.bin"/><Relationship Id="rId4"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customProperty" Target="../customProperty50.bin"/><Relationship Id="rId1" Type="http://schemas.openxmlformats.org/officeDocument/2006/relationships/printerSettings" Target="../printerSettings/printerSettings51.bin"/><Relationship Id="rId4"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customProperty" Target="../customProperty51.bin"/><Relationship Id="rId1" Type="http://schemas.openxmlformats.org/officeDocument/2006/relationships/printerSettings" Target="../printerSettings/printerSettings52.bin"/><Relationship Id="rId4"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customProperty" Target="../customProperty52.bin"/><Relationship Id="rId1" Type="http://schemas.openxmlformats.org/officeDocument/2006/relationships/printerSettings" Target="../printerSettings/printerSettings53.bin"/><Relationship Id="rId4"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customProperty" Target="../customProperty53.bin"/><Relationship Id="rId1" Type="http://schemas.openxmlformats.org/officeDocument/2006/relationships/printerSettings" Target="../printerSettings/printerSettings54.bin"/><Relationship Id="rId4" Type="http://schemas.openxmlformats.org/officeDocument/2006/relationships/table" Target="../tables/table54.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customProperty" Target="../customProperty54.bin"/><Relationship Id="rId1" Type="http://schemas.openxmlformats.org/officeDocument/2006/relationships/printerSettings" Target="../printerSettings/printerSettings55.bin"/><Relationship Id="rId4" Type="http://schemas.openxmlformats.org/officeDocument/2006/relationships/table" Target="../tables/table55.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customProperty" Target="../customProperty55.bin"/><Relationship Id="rId1" Type="http://schemas.openxmlformats.org/officeDocument/2006/relationships/printerSettings" Target="../printerSettings/printerSettings56.bin"/><Relationship Id="rId4" Type="http://schemas.openxmlformats.org/officeDocument/2006/relationships/table" Target="../tables/table56.xml"/></Relationships>
</file>

<file path=xl/worksheets/_rels/sheet57.xml.rels><?xml version="1.0" encoding="UTF-8" standalone="yes"?>
<Relationships xmlns="http://schemas.openxmlformats.org/package/2006/relationships"><Relationship Id="rId3" Type="http://schemas.openxmlformats.org/officeDocument/2006/relationships/vmlDrawing" Target="../drawings/vmlDrawing57.vml"/><Relationship Id="rId2" Type="http://schemas.openxmlformats.org/officeDocument/2006/relationships/customProperty" Target="../customProperty56.bin"/><Relationship Id="rId1" Type="http://schemas.openxmlformats.org/officeDocument/2006/relationships/printerSettings" Target="../printerSettings/printerSettings57.bin"/><Relationship Id="rId4" Type="http://schemas.openxmlformats.org/officeDocument/2006/relationships/table" Target="../tables/table57.xm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customProperty" Target="../customProperty57.bin"/><Relationship Id="rId1" Type="http://schemas.openxmlformats.org/officeDocument/2006/relationships/printerSettings" Target="../printerSettings/printerSettings58.bin"/><Relationship Id="rId4" Type="http://schemas.openxmlformats.org/officeDocument/2006/relationships/table" Target="../tables/table58.xml"/></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59.vml"/><Relationship Id="rId2" Type="http://schemas.openxmlformats.org/officeDocument/2006/relationships/customProperty" Target="../customProperty58.bin"/><Relationship Id="rId1" Type="http://schemas.openxmlformats.org/officeDocument/2006/relationships/printerSettings" Target="../printerSettings/printerSettings59.bin"/><Relationship Id="rId4"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customProperty" Target="../customProperty59.bin"/><Relationship Id="rId1" Type="http://schemas.openxmlformats.org/officeDocument/2006/relationships/printerSettings" Target="../printerSettings/printerSettings60.bin"/><Relationship Id="rId4" Type="http://schemas.openxmlformats.org/officeDocument/2006/relationships/table" Target="../tables/table60.xml"/></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61.vml"/><Relationship Id="rId2" Type="http://schemas.openxmlformats.org/officeDocument/2006/relationships/customProperty" Target="../customProperty60.bin"/><Relationship Id="rId1" Type="http://schemas.openxmlformats.org/officeDocument/2006/relationships/printerSettings" Target="../printerSettings/printerSettings61.bin"/><Relationship Id="rId4" Type="http://schemas.openxmlformats.org/officeDocument/2006/relationships/table" Target="../tables/table6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62.vml"/><Relationship Id="rId2" Type="http://schemas.openxmlformats.org/officeDocument/2006/relationships/customProperty" Target="../customProperty61.bin"/><Relationship Id="rId1" Type="http://schemas.openxmlformats.org/officeDocument/2006/relationships/printerSettings" Target="../printerSettings/printerSettings62.bin"/><Relationship Id="rId4" Type="http://schemas.openxmlformats.org/officeDocument/2006/relationships/table" Target="../tables/table62.xml"/></Relationships>
</file>

<file path=xl/worksheets/_rels/sheet63.xml.rels><?xml version="1.0" encoding="UTF-8" standalone="yes"?>
<Relationships xmlns="http://schemas.openxmlformats.org/package/2006/relationships"><Relationship Id="rId3" Type="http://schemas.openxmlformats.org/officeDocument/2006/relationships/vmlDrawing" Target="../drawings/vmlDrawing63.vml"/><Relationship Id="rId2" Type="http://schemas.openxmlformats.org/officeDocument/2006/relationships/customProperty" Target="../customProperty62.bin"/><Relationship Id="rId1" Type="http://schemas.openxmlformats.org/officeDocument/2006/relationships/printerSettings" Target="../printerSettings/printerSettings63.bin"/><Relationship Id="rId4" Type="http://schemas.openxmlformats.org/officeDocument/2006/relationships/table" Target="../tables/table63.xml"/></Relationships>
</file>

<file path=xl/worksheets/_rels/sheet64.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customProperty" Target="../customProperty63.bin"/><Relationship Id="rId1" Type="http://schemas.openxmlformats.org/officeDocument/2006/relationships/printerSettings" Target="../printerSettings/printerSettings64.bin"/><Relationship Id="rId4" Type="http://schemas.openxmlformats.org/officeDocument/2006/relationships/table" Target="../tables/table64.xml"/></Relationships>
</file>

<file path=xl/worksheets/_rels/sheet65.xml.rels><?xml version="1.0" encoding="UTF-8" standalone="yes"?>
<Relationships xmlns="http://schemas.openxmlformats.org/package/2006/relationships"><Relationship Id="rId3" Type="http://schemas.openxmlformats.org/officeDocument/2006/relationships/vmlDrawing" Target="../drawings/vmlDrawing65.vml"/><Relationship Id="rId2" Type="http://schemas.openxmlformats.org/officeDocument/2006/relationships/customProperty" Target="../customProperty64.bin"/><Relationship Id="rId1" Type="http://schemas.openxmlformats.org/officeDocument/2006/relationships/printerSettings" Target="../printerSettings/printerSettings65.bin"/><Relationship Id="rId4" Type="http://schemas.openxmlformats.org/officeDocument/2006/relationships/table" Target="../tables/table6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H19"/>
  <sheetViews>
    <sheetView workbookViewId="0"/>
  </sheetViews>
  <sheetFormatPr defaultRowHeight="15" x14ac:dyDescent="0.25"/>
  <cols>
    <col min="1" max="1" width="16.5703125" bestFit="1" customWidth="1"/>
    <col min="2" max="2" width="38.42578125" customWidth="1"/>
    <col min="3" max="3" width="18" customWidth="1"/>
    <col min="7" max="7" width="18.42578125" hidden="1" customWidth="1"/>
    <col min="8" max="8" width="0" hidden="1" customWidth="1"/>
  </cols>
  <sheetData>
    <row r="2" spans="2:8" x14ac:dyDescent="0.25">
      <c r="B2" s="12" t="s">
        <v>0</v>
      </c>
      <c r="C2" s="12" t="s">
        <v>1</v>
      </c>
      <c r="D2" s="12" t="s">
        <v>2</v>
      </c>
      <c r="G2" t="s">
        <v>3</v>
      </c>
      <c r="H2">
        <v>25</v>
      </c>
    </row>
    <row r="3" spans="2:8" ht="30" x14ac:dyDescent="0.25">
      <c r="B3" s="12" t="s">
        <v>4</v>
      </c>
      <c r="C3" s="28">
        <v>42440</v>
      </c>
      <c r="D3" s="12" t="s">
        <v>5</v>
      </c>
    </row>
    <row r="4" spans="2:8" ht="45" x14ac:dyDescent="0.25">
      <c r="B4" s="12" t="s">
        <v>6</v>
      </c>
      <c r="C4" s="28">
        <v>42501</v>
      </c>
      <c r="D4" s="12" t="s">
        <v>7</v>
      </c>
    </row>
    <row r="5" spans="2:8" ht="30" x14ac:dyDescent="0.25">
      <c r="B5" s="12" t="s">
        <v>8</v>
      </c>
      <c r="C5" s="28" t="s">
        <v>9</v>
      </c>
      <c r="D5" s="12" t="s">
        <v>5</v>
      </c>
    </row>
    <row r="6" spans="2:8" ht="45" x14ac:dyDescent="0.25">
      <c r="B6" s="12" t="s">
        <v>10</v>
      </c>
      <c r="C6" s="28" t="s">
        <v>11</v>
      </c>
      <c r="D6" s="12" t="s">
        <v>7</v>
      </c>
    </row>
    <row r="7" spans="2:8" ht="30" x14ac:dyDescent="0.25">
      <c r="B7" s="12" t="s">
        <v>12</v>
      </c>
      <c r="C7" s="28">
        <v>42683</v>
      </c>
      <c r="D7" s="12" t="s">
        <v>7</v>
      </c>
    </row>
    <row r="8" spans="2:8" x14ac:dyDescent="0.25">
      <c r="B8" s="12" t="s">
        <v>13</v>
      </c>
      <c r="C8" s="28">
        <v>42797</v>
      </c>
      <c r="D8" s="12" t="s">
        <v>5</v>
      </c>
    </row>
    <row r="9" spans="2:8" x14ac:dyDescent="0.25">
      <c r="B9" s="12" t="s">
        <v>14</v>
      </c>
      <c r="C9" s="28">
        <v>42948</v>
      </c>
      <c r="D9" s="12" t="s">
        <v>7</v>
      </c>
    </row>
    <row r="10" spans="2:8" x14ac:dyDescent="0.25">
      <c r="B10" s="12" t="s">
        <v>15</v>
      </c>
      <c r="C10" s="28">
        <v>43349</v>
      </c>
      <c r="D10" s="12" t="s">
        <v>7</v>
      </c>
    </row>
    <row r="11" spans="2:8" x14ac:dyDescent="0.25">
      <c r="B11" s="12" t="s">
        <v>16</v>
      </c>
      <c r="C11" s="28">
        <v>43482</v>
      </c>
      <c r="D11" s="12" t="s">
        <v>7</v>
      </c>
    </row>
    <row r="12" spans="2:8" ht="30" x14ac:dyDescent="0.25">
      <c r="B12" s="12" t="s">
        <v>17</v>
      </c>
      <c r="C12" s="28">
        <v>43549</v>
      </c>
      <c r="D12" s="12" t="s">
        <v>7</v>
      </c>
    </row>
    <row r="13" spans="2:8" ht="30" x14ac:dyDescent="0.25">
      <c r="B13" s="12" t="s">
        <v>18</v>
      </c>
      <c r="C13" s="28">
        <v>43580</v>
      </c>
      <c r="D13" s="12" t="s">
        <v>7</v>
      </c>
    </row>
    <row r="14" spans="2:8" ht="30" x14ac:dyDescent="0.25">
      <c r="B14" s="12" t="s">
        <v>19</v>
      </c>
      <c r="C14" s="28">
        <v>44000</v>
      </c>
      <c r="D14" s="12" t="s">
        <v>7</v>
      </c>
    </row>
    <row r="15" spans="2:8" ht="30" x14ac:dyDescent="0.25">
      <c r="B15" s="12" t="s">
        <v>20</v>
      </c>
      <c r="C15" s="28">
        <v>44007</v>
      </c>
      <c r="D15" s="12" t="s">
        <v>7</v>
      </c>
    </row>
    <row r="16" spans="2:8" ht="45" x14ac:dyDescent="0.25">
      <c r="B16" s="12" t="s">
        <v>21</v>
      </c>
      <c r="C16" s="52">
        <v>43991</v>
      </c>
      <c r="D16" s="12" t="s">
        <v>7</v>
      </c>
    </row>
    <row r="17" spans="2:4" ht="30" x14ac:dyDescent="0.25">
      <c r="B17" s="12" t="s">
        <v>22</v>
      </c>
      <c r="C17" s="52">
        <v>44390</v>
      </c>
      <c r="D17" s="12" t="s">
        <v>7</v>
      </c>
    </row>
    <row r="18" spans="2:4" ht="30" x14ac:dyDescent="0.25">
      <c r="B18" s="12" t="s">
        <v>23</v>
      </c>
      <c r="C18" s="52">
        <v>44642</v>
      </c>
      <c r="D18" s="12" t="s">
        <v>7</v>
      </c>
    </row>
    <row r="19" spans="2:4" x14ac:dyDescent="0.25">
      <c r="B19" s="12"/>
      <c r="C19" s="52"/>
      <c r="D19" s="12"/>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dimension ref="A1:G512"/>
  <sheetViews>
    <sheetView workbookViewId="0"/>
  </sheetViews>
  <sheetFormatPr defaultColWidth="9.140625" defaultRowHeight="15" x14ac:dyDescent="0.25"/>
  <cols>
    <col min="1" max="1" width="13.140625" bestFit="1" customWidth="1"/>
    <col min="2" max="2" width="34.42578125" customWidth="1"/>
    <col min="3" max="3" width="29.42578125" bestFit="1" customWidth="1"/>
    <col min="4" max="4" width="11" bestFit="1" customWidth="1"/>
  </cols>
  <sheetData>
    <row r="1" spans="1:7" x14ac:dyDescent="0.25">
      <c r="A1" s="2" t="s">
        <v>1329</v>
      </c>
      <c r="B1" s="2" t="s">
        <v>1731</v>
      </c>
      <c r="C1" s="2" t="s">
        <v>1732</v>
      </c>
      <c r="D1" s="2" t="s">
        <v>1332</v>
      </c>
      <c r="E1" s="2" t="s">
        <v>1333</v>
      </c>
      <c r="G1" s="17" t="s">
        <v>1334</v>
      </c>
    </row>
    <row r="2" spans="1:7" x14ac:dyDescent="0.25">
      <c r="A2" s="39" t="s">
        <v>1733</v>
      </c>
      <c r="B2" s="39" t="s">
        <v>1734</v>
      </c>
      <c r="C2" s="40" t="s">
        <v>951</v>
      </c>
      <c r="D2" s="12" t="s">
        <v>116</v>
      </c>
      <c r="E2" s="41">
        <f>LEN(country[[#This Row],[code]])</f>
        <v>2</v>
      </c>
    </row>
    <row r="3" spans="1:7" x14ac:dyDescent="0.25">
      <c r="A3" s="39" t="s">
        <v>1735</v>
      </c>
      <c r="B3" s="39" t="s">
        <v>1736</v>
      </c>
      <c r="C3" s="40" t="s">
        <v>951</v>
      </c>
      <c r="D3" s="12" t="s">
        <v>116</v>
      </c>
      <c r="E3" s="41">
        <f>LEN(country[[#This Row],[code]])</f>
        <v>2</v>
      </c>
    </row>
    <row r="4" spans="1:7" x14ac:dyDescent="0.25">
      <c r="A4" s="39" t="s">
        <v>1737</v>
      </c>
      <c r="B4" s="39" t="s">
        <v>1738</v>
      </c>
      <c r="C4" s="40" t="s">
        <v>951</v>
      </c>
      <c r="D4" s="12" t="s">
        <v>116</v>
      </c>
      <c r="E4" s="41">
        <f>LEN(country[[#This Row],[code]])</f>
        <v>2</v>
      </c>
    </row>
    <row r="5" spans="1:7" x14ac:dyDescent="0.25">
      <c r="A5" s="39" t="s">
        <v>1739</v>
      </c>
      <c r="B5" s="39" t="s">
        <v>1740</v>
      </c>
      <c r="C5" s="40" t="s">
        <v>951</v>
      </c>
      <c r="D5" s="12" t="s">
        <v>116</v>
      </c>
      <c r="E5" s="41">
        <f>LEN(country[[#This Row],[code]])</f>
        <v>2</v>
      </c>
    </row>
    <row r="6" spans="1:7" x14ac:dyDescent="0.25">
      <c r="A6" s="39" t="s">
        <v>1741</v>
      </c>
      <c r="B6" s="39" t="s">
        <v>1742</v>
      </c>
      <c r="C6" s="40" t="s">
        <v>951</v>
      </c>
      <c r="D6" s="12" t="s">
        <v>116</v>
      </c>
      <c r="E6" s="41">
        <f>LEN(country[[#This Row],[code]])</f>
        <v>2</v>
      </c>
    </row>
    <row r="7" spans="1:7" x14ac:dyDescent="0.25">
      <c r="A7" s="39" t="s">
        <v>1743</v>
      </c>
      <c r="B7" s="39" t="s">
        <v>1744</v>
      </c>
      <c r="C7" s="40" t="s">
        <v>951</v>
      </c>
      <c r="D7" s="12" t="s">
        <v>116</v>
      </c>
      <c r="E7" s="41">
        <f>LEN(country[[#This Row],[code]])</f>
        <v>2</v>
      </c>
    </row>
    <row r="8" spans="1:7" x14ac:dyDescent="0.25">
      <c r="A8" s="39" t="s">
        <v>1745</v>
      </c>
      <c r="B8" s="39" t="s">
        <v>1746</v>
      </c>
      <c r="C8" s="40" t="s">
        <v>951</v>
      </c>
      <c r="D8" s="12" t="s">
        <v>116</v>
      </c>
      <c r="E8" s="41">
        <f>LEN(country[[#This Row],[code]])</f>
        <v>2</v>
      </c>
    </row>
    <row r="9" spans="1:7" x14ac:dyDescent="0.25">
      <c r="A9" s="39" t="s">
        <v>1747</v>
      </c>
      <c r="B9" s="39" t="s">
        <v>1748</v>
      </c>
      <c r="C9" s="40" t="s">
        <v>951</v>
      </c>
      <c r="D9" s="12" t="s">
        <v>116</v>
      </c>
      <c r="E9" s="41">
        <f>LEN(country[[#This Row],[code]])</f>
        <v>2</v>
      </c>
    </row>
    <row r="10" spans="1:7" x14ac:dyDescent="0.25">
      <c r="A10" s="39" t="s">
        <v>1749</v>
      </c>
      <c r="B10" s="39" t="s">
        <v>1750</v>
      </c>
      <c r="C10" s="40" t="s">
        <v>951</v>
      </c>
      <c r="D10" s="12" t="s">
        <v>116</v>
      </c>
      <c r="E10" s="41">
        <f>LEN(country[[#This Row],[code]])</f>
        <v>2</v>
      </c>
    </row>
    <row r="11" spans="1:7" x14ac:dyDescent="0.25">
      <c r="A11" s="39" t="s">
        <v>1751</v>
      </c>
      <c r="B11" s="39" t="s">
        <v>1752</v>
      </c>
      <c r="C11" s="40" t="s">
        <v>951</v>
      </c>
      <c r="D11" s="12" t="s">
        <v>116</v>
      </c>
      <c r="E11" s="41">
        <f>LEN(country[[#This Row],[code]])</f>
        <v>2</v>
      </c>
    </row>
    <row r="12" spans="1:7" x14ac:dyDescent="0.25">
      <c r="A12" s="39" t="s">
        <v>1753</v>
      </c>
      <c r="B12" s="39" t="s">
        <v>1754</v>
      </c>
      <c r="C12" s="40" t="s">
        <v>951</v>
      </c>
      <c r="D12" s="12" t="s">
        <v>116</v>
      </c>
      <c r="E12" s="41">
        <f>LEN(country[[#This Row],[code]])</f>
        <v>2</v>
      </c>
    </row>
    <row r="13" spans="1:7" x14ac:dyDescent="0.25">
      <c r="A13" s="39" t="s">
        <v>1755</v>
      </c>
      <c r="B13" s="39" t="s">
        <v>1756</v>
      </c>
      <c r="C13" s="40" t="s">
        <v>951</v>
      </c>
      <c r="D13" s="12" t="s">
        <v>116</v>
      </c>
      <c r="E13" s="41">
        <f>LEN(country[[#This Row],[code]])</f>
        <v>2</v>
      </c>
    </row>
    <row r="14" spans="1:7" x14ac:dyDescent="0.25">
      <c r="A14" s="39" t="s">
        <v>1757</v>
      </c>
      <c r="B14" s="39" t="s">
        <v>1758</v>
      </c>
      <c r="C14" s="40" t="s">
        <v>951</v>
      </c>
      <c r="D14" s="12" t="s">
        <v>116</v>
      </c>
      <c r="E14" s="41">
        <f>LEN(country[[#This Row],[code]])</f>
        <v>2</v>
      </c>
    </row>
    <row r="15" spans="1:7" x14ac:dyDescent="0.25">
      <c r="A15" s="39" t="s">
        <v>1759</v>
      </c>
      <c r="B15" s="39" t="s">
        <v>1760</v>
      </c>
      <c r="C15" s="40" t="s">
        <v>951</v>
      </c>
      <c r="D15" s="12" t="s">
        <v>116</v>
      </c>
      <c r="E15" s="41">
        <f>LEN(country[[#This Row],[code]])</f>
        <v>2</v>
      </c>
    </row>
    <row r="16" spans="1:7" x14ac:dyDescent="0.25">
      <c r="A16" s="39" t="s">
        <v>1761</v>
      </c>
      <c r="B16" s="39" t="s">
        <v>1762</v>
      </c>
      <c r="C16" s="40" t="s">
        <v>951</v>
      </c>
      <c r="D16" s="12" t="s">
        <v>116</v>
      </c>
      <c r="E16" s="41">
        <f>LEN(country[[#This Row],[code]])</f>
        <v>2</v>
      </c>
    </row>
    <row r="17" spans="1:5" x14ac:dyDescent="0.25">
      <c r="A17" s="39" t="s">
        <v>1763</v>
      </c>
      <c r="B17" s="39" t="s">
        <v>1764</v>
      </c>
      <c r="C17" s="40" t="s">
        <v>951</v>
      </c>
      <c r="D17" s="12" t="s">
        <v>116</v>
      </c>
      <c r="E17" s="41">
        <f>LEN(country[[#This Row],[code]])</f>
        <v>2</v>
      </c>
    </row>
    <row r="18" spans="1:5" x14ac:dyDescent="0.25">
      <c r="A18" s="39" t="s">
        <v>1765</v>
      </c>
      <c r="B18" s="39" t="s">
        <v>1766</v>
      </c>
      <c r="C18" s="40" t="s">
        <v>951</v>
      </c>
      <c r="D18" s="12" t="s">
        <v>116</v>
      </c>
      <c r="E18" s="41">
        <f>LEN(country[[#This Row],[code]])</f>
        <v>2</v>
      </c>
    </row>
    <row r="19" spans="1:5" x14ac:dyDescent="0.25">
      <c r="A19" s="39" t="s">
        <v>1767</v>
      </c>
      <c r="B19" s="39" t="s">
        <v>1768</v>
      </c>
      <c r="C19" s="40" t="s">
        <v>951</v>
      </c>
      <c r="D19" s="12" t="s">
        <v>116</v>
      </c>
      <c r="E19" s="41">
        <f>LEN(country[[#This Row],[code]])</f>
        <v>2</v>
      </c>
    </row>
    <row r="20" spans="1:5" x14ac:dyDescent="0.25">
      <c r="A20" s="39" t="s">
        <v>1769</v>
      </c>
      <c r="B20" s="39" t="s">
        <v>1770</v>
      </c>
      <c r="C20" s="40" t="s">
        <v>951</v>
      </c>
      <c r="D20" s="12" t="s">
        <v>116</v>
      </c>
      <c r="E20" s="41">
        <f>LEN(country[[#This Row],[code]])</f>
        <v>2</v>
      </c>
    </row>
    <row r="21" spans="1:5" x14ac:dyDescent="0.25">
      <c r="A21" s="39" t="s">
        <v>1771</v>
      </c>
      <c r="B21" s="39" t="s">
        <v>1772</v>
      </c>
      <c r="C21" s="40" t="s">
        <v>951</v>
      </c>
      <c r="D21" s="12" t="s">
        <v>116</v>
      </c>
      <c r="E21" s="41">
        <f>LEN(country[[#This Row],[code]])</f>
        <v>2</v>
      </c>
    </row>
    <row r="22" spans="1:5" x14ac:dyDescent="0.25">
      <c r="A22" s="39" t="s">
        <v>1773</v>
      </c>
      <c r="B22" s="39" t="s">
        <v>1774</v>
      </c>
      <c r="C22" s="40" t="s">
        <v>951</v>
      </c>
      <c r="D22" s="12" t="s">
        <v>116</v>
      </c>
      <c r="E22" s="41">
        <f>LEN(country[[#This Row],[code]])</f>
        <v>2</v>
      </c>
    </row>
    <row r="23" spans="1:5" x14ac:dyDescent="0.25">
      <c r="A23" s="39" t="s">
        <v>1775</v>
      </c>
      <c r="B23" s="39" t="s">
        <v>1776</v>
      </c>
      <c r="C23" s="40" t="s">
        <v>951</v>
      </c>
      <c r="D23" s="12" t="s">
        <v>116</v>
      </c>
      <c r="E23" s="41">
        <f>LEN(country[[#This Row],[code]])</f>
        <v>2</v>
      </c>
    </row>
    <row r="24" spans="1:5" x14ac:dyDescent="0.25">
      <c r="A24" s="39" t="s">
        <v>1777</v>
      </c>
      <c r="B24" s="39" t="s">
        <v>1778</v>
      </c>
      <c r="C24" s="39" t="s">
        <v>102</v>
      </c>
      <c r="D24" s="12" t="s">
        <v>116</v>
      </c>
      <c r="E24" s="41">
        <f>LEN(country[[#This Row],[code]])</f>
        <v>2</v>
      </c>
    </row>
    <row r="25" spans="1:5" x14ac:dyDescent="0.25">
      <c r="A25" s="39" t="s">
        <v>1779</v>
      </c>
      <c r="B25" s="39" t="s">
        <v>1780</v>
      </c>
      <c r="C25" s="40" t="s">
        <v>951</v>
      </c>
      <c r="D25" s="12" t="s">
        <v>116</v>
      </c>
      <c r="E25" s="41">
        <f>LEN(country[[#This Row],[code]])</f>
        <v>2</v>
      </c>
    </row>
    <row r="26" spans="1:5" x14ac:dyDescent="0.25">
      <c r="A26" s="39" t="s">
        <v>1781</v>
      </c>
      <c r="B26" s="39" t="s">
        <v>1782</v>
      </c>
      <c r="C26" s="40" t="s">
        <v>951</v>
      </c>
      <c r="D26" s="12" t="s">
        <v>116</v>
      </c>
      <c r="E26" s="41">
        <f>LEN(country[[#This Row],[code]])</f>
        <v>2</v>
      </c>
    </row>
    <row r="27" spans="1:5" x14ac:dyDescent="0.25">
      <c r="A27" s="39" t="s">
        <v>1783</v>
      </c>
      <c r="B27" s="39" t="s">
        <v>1784</v>
      </c>
      <c r="C27" s="40" t="s">
        <v>951</v>
      </c>
      <c r="D27" s="12" t="s">
        <v>116</v>
      </c>
      <c r="E27" s="41">
        <f>LEN(country[[#This Row],[code]])</f>
        <v>2</v>
      </c>
    </row>
    <row r="28" spans="1:5" x14ac:dyDescent="0.25">
      <c r="A28" s="39" t="s">
        <v>1785</v>
      </c>
      <c r="B28" s="39" t="s">
        <v>1786</v>
      </c>
      <c r="C28" s="40" t="s">
        <v>951</v>
      </c>
      <c r="D28" s="12" t="s">
        <v>116</v>
      </c>
      <c r="E28" s="41">
        <f>LEN(country[[#This Row],[code]])</f>
        <v>2</v>
      </c>
    </row>
    <row r="29" spans="1:5" x14ac:dyDescent="0.25">
      <c r="A29" s="39" t="s">
        <v>1787</v>
      </c>
      <c r="B29" s="39" t="s">
        <v>1788</v>
      </c>
      <c r="C29" s="40" t="s">
        <v>951</v>
      </c>
      <c r="D29" s="12" t="s">
        <v>116</v>
      </c>
      <c r="E29" s="41">
        <f>LEN(country[[#This Row],[code]])</f>
        <v>2</v>
      </c>
    </row>
    <row r="30" spans="1:5" x14ac:dyDescent="0.25">
      <c r="A30" s="39" t="s">
        <v>1789</v>
      </c>
      <c r="B30" s="39" t="s">
        <v>1790</v>
      </c>
      <c r="C30" s="40" t="s">
        <v>951</v>
      </c>
      <c r="D30" s="12" t="s">
        <v>116</v>
      </c>
      <c r="E30" s="41">
        <f>LEN(country[[#This Row],[code]])</f>
        <v>2</v>
      </c>
    </row>
    <row r="31" spans="1:5" x14ac:dyDescent="0.25">
      <c r="A31" s="39" t="s">
        <v>1791</v>
      </c>
      <c r="B31" s="39" t="s">
        <v>1792</v>
      </c>
      <c r="C31" s="40" t="s">
        <v>951</v>
      </c>
      <c r="D31" s="12" t="s">
        <v>116</v>
      </c>
      <c r="E31" s="41">
        <f>LEN(country[[#This Row],[code]])</f>
        <v>2</v>
      </c>
    </row>
    <row r="32" spans="1:5" x14ac:dyDescent="0.25">
      <c r="A32" s="39" t="s">
        <v>1793</v>
      </c>
      <c r="B32" s="39" t="s">
        <v>1794</v>
      </c>
      <c r="C32" s="40" t="s">
        <v>951</v>
      </c>
      <c r="D32" s="12" t="s">
        <v>116</v>
      </c>
      <c r="E32" s="41">
        <f>LEN(country[[#This Row],[code]])</f>
        <v>2</v>
      </c>
    </row>
    <row r="33" spans="1:5" x14ac:dyDescent="0.25">
      <c r="A33" s="39" t="s">
        <v>1795</v>
      </c>
      <c r="B33" s="39" t="s">
        <v>1796</v>
      </c>
      <c r="C33" s="40" t="s">
        <v>951</v>
      </c>
      <c r="D33" s="12" t="s">
        <v>116</v>
      </c>
      <c r="E33" s="41">
        <f>LEN(country[[#This Row],[code]])</f>
        <v>2</v>
      </c>
    </row>
    <row r="34" spans="1:5" x14ac:dyDescent="0.25">
      <c r="A34" s="39" t="s">
        <v>1797</v>
      </c>
      <c r="B34" s="39" t="s">
        <v>1798</v>
      </c>
      <c r="C34" s="40" t="s">
        <v>951</v>
      </c>
      <c r="D34" s="12" t="s">
        <v>116</v>
      </c>
      <c r="E34" s="41">
        <f>LEN(country[[#This Row],[code]])</f>
        <v>2</v>
      </c>
    </row>
    <row r="35" spans="1:5" x14ac:dyDescent="0.25">
      <c r="A35" s="39" t="s">
        <v>1799</v>
      </c>
      <c r="B35" s="39" t="s">
        <v>1800</v>
      </c>
      <c r="C35" s="40" t="s">
        <v>951</v>
      </c>
      <c r="D35" s="12" t="s">
        <v>116</v>
      </c>
      <c r="E35" s="41">
        <f>LEN(country[[#This Row],[code]])</f>
        <v>2</v>
      </c>
    </row>
    <row r="36" spans="1:5" x14ac:dyDescent="0.25">
      <c r="A36" s="39" t="s">
        <v>1801</v>
      </c>
      <c r="B36" s="39" t="s">
        <v>1802</v>
      </c>
      <c r="C36" s="40" t="s">
        <v>951</v>
      </c>
      <c r="D36" s="12" t="s">
        <v>116</v>
      </c>
      <c r="E36" s="41">
        <f>LEN(country[[#This Row],[code]])</f>
        <v>2</v>
      </c>
    </row>
    <row r="37" spans="1:5" x14ac:dyDescent="0.25">
      <c r="A37" s="39" t="s">
        <v>1803</v>
      </c>
      <c r="B37" s="39" t="s">
        <v>1804</v>
      </c>
      <c r="C37" s="40" t="s">
        <v>951</v>
      </c>
      <c r="D37" s="12" t="s">
        <v>116</v>
      </c>
      <c r="E37" s="41">
        <f>LEN(country[[#This Row],[code]])</f>
        <v>2</v>
      </c>
    </row>
    <row r="38" spans="1:5" x14ac:dyDescent="0.25">
      <c r="A38" s="39" t="s">
        <v>1805</v>
      </c>
      <c r="B38" s="39" t="s">
        <v>1806</v>
      </c>
      <c r="C38" s="40" t="s">
        <v>105</v>
      </c>
      <c r="D38" s="12" t="s">
        <v>116</v>
      </c>
      <c r="E38" s="41">
        <f>LEN(country[[#This Row],[code]])</f>
        <v>2</v>
      </c>
    </row>
    <row r="39" spans="1:5" x14ac:dyDescent="0.25">
      <c r="A39" s="39" t="s">
        <v>1807</v>
      </c>
      <c r="B39" s="39" t="s">
        <v>1808</v>
      </c>
      <c r="C39" s="40" t="s">
        <v>951</v>
      </c>
      <c r="D39" s="12" t="s">
        <v>116</v>
      </c>
      <c r="E39" s="41">
        <f>LEN(country[[#This Row],[code]])</f>
        <v>2</v>
      </c>
    </row>
    <row r="40" spans="1:5" x14ac:dyDescent="0.25">
      <c r="A40" s="39" t="s">
        <v>1809</v>
      </c>
      <c r="B40" s="39" t="s">
        <v>1810</v>
      </c>
      <c r="C40" s="40" t="s">
        <v>951</v>
      </c>
      <c r="D40" s="12" t="s">
        <v>116</v>
      </c>
      <c r="E40" s="41">
        <f>LEN(country[[#This Row],[code]])</f>
        <v>2</v>
      </c>
    </row>
    <row r="41" spans="1:5" x14ac:dyDescent="0.25">
      <c r="A41" s="39" t="s">
        <v>1811</v>
      </c>
      <c r="B41" s="39" t="s">
        <v>1812</v>
      </c>
      <c r="C41" s="40" t="s">
        <v>951</v>
      </c>
      <c r="D41" s="12" t="s">
        <v>116</v>
      </c>
      <c r="E41" s="41">
        <f>LEN(country[[#This Row],[code]])</f>
        <v>2</v>
      </c>
    </row>
    <row r="42" spans="1:5" x14ac:dyDescent="0.25">
      <c r="A42" s="39" t="s">
        <v>1813</v>
      </c>
      <c r="B42" s="39" t="s">
        <v>1814</v>
      </c>
      <c r="C42" s="40" t="s">
        <v>951</v>
      </c>
      <c r="D42" s="12" t="s">
        <v>116</v>
      </c>
      <c r="E42" s="41">
        <f>LEN(country[[#This Row],[code]])</f>
        <v>2</v>
      </c>
    </row>
    <row r="43" spans="1:5" x14ac:dyDescent="0.25">
      <c r="A43" s="39" t="s">
        <v>1815</v>
      </c>
      <c r="B43" s="39" t="s">
        <v>1816</v>
      </c>
      <c r="C43" s="40" t="s">
        <v>951</v>
      </c>
      <c r="D43" s="12" t="s">
        <v>116</v>
      </c>
      <c r="E43" s="41">
        <f>LEN(country[[#This Row],[code]])</f>
        <v>2</v>
      </c>
    </row>
    <row r="44" spans="1:5" x14ac:dyDescent="0.25">
      <c r="A44" s="39" t="s">
        <v>1817</v>
      </c>
      <c r="B44" s="39" t="s">
        <v>1818</v>
      </c>
      <c r="C44" s="40" t="s">
        <v>951</v>
      </c>
      <c r="D44" s="12" t="s">
        <v>116</v>
      </c>
      <c r="E44" s="41">
        <f>LEN(country[[#This Row],[code]])</f>
        <v>2</v>
      </c>
    </row>
    <row r="45" spans="1:5" x14ac:dyDescent="0.25">
      <c r="A45" s="39" t="s">
        <v>1819</v>
      </c>
      <c r="B45" s="39" t="s">
        <v>1820</v>
      </c>
      <c r="C45" s="40" t="s">
        <v>951</v>
      </c>
      <c r="D45" s="12" t="s">
        <v>116</v>
      </c>
      <c r="E45" s="41">
        <f>LEN(country[[#This Row],[code]])</f>
        <v>2</v>
      </c>
    </row>
    <row r="46" spans="1:5" x14ac:dyDescent="0.25">
      <c r="A46" s="39" t="s">
        <v>1821</v>
      </c>
      <c r="B46" s="39" t="s">
        <v>1822</v>
      </c>
      <c r="C46" s="40" t="s">
        <v>951</v>
      </c>
      <c r="D46" s="12" t="s">
        <v>116</v>
      </c>
      <c r="E46" s="41">
        <f>LEN(country[[#This Row],[code]])</f>
        <v>2</v>
      </c>
    </row>
    <row r="47" spans="1:5" x14ac:dyDescent="0.25">
      <c r="A47" s="39" t="s">
        <v>1823</v>
      </c>
      <c r="B47" s="39" t="s">
        <v>1824</v>
      </c>
      <c r="C47" s="40" t="s">
        <v>951</v>
      </c>
      <c r="D47" s="12" t="s">
        <v>116</v>
      </c>
      <c r="E47" s="41">
        <f>LEN(country[[#This Row],[code]])</f>
        <v>2</v>
      </c>
    </row>
    <row r="48" spans="1:5" x14ac:dyDescent="0.25">
      <c r="A48" s="39" t="s">
        <v>1825</v>
      </c>
      <c r="B48" s="39" t="s">
        <v>1826</v>
      </c>
      <c r="C48" s="40" t="s">
        <v>951</v>
      </c>
      <c r="D48" s="12" t="s">
        <v>116</v>
      </c>
      <c r="E48" s="41">
        <f>LEN(country[[#This Row],[code]])</f>
        <v>2</v>
      </c>
    </row>
    <row r="49" spans="1:5" x14ac:dyDescent="0.25">
      <c r="A49" s="39" t="s">
        <v>1827</v>
      </c>
      <c r="B49" s="39" t="s">
        <v>1828</v>
      </c>
      <c r="C49" s="40" t="s">
        <v>951</v>
      </c>
      <c r="D49" s="12" t="s">
        <v>116</v>
      </c>
      <c r="E49" s="41">
        <f>LEN(country[[#This Row],[code]])</f>
        <v>2</v>
      </c>
    </row>
    <row r="50" spans="1:5" x14ac:dyDescent="0.25">
      <c r="A50" s="39" t="s">
        <v>1829</v>
      </c>
      <c r="B50" s="39" t="s">
        <v>1830</v>
      </c>
      <c r="C50" s="40" t="s">
        <v>951</v>
      </c>
      <c r="D50" s="12" t="s">
        <v>116</v>
      </c>
      <c r="E50" s="41">
        <f>LEN(country[[#This Row],[code]])</f>
        <v>2</v>
      </c>
    </row>
    <row r="51" spans="1:5" x14ac:dyDescent="0.25">
      <c r="A51" s="39" t="s">
        <v>1831</v>
      </c>
      <c r="B51" s="39" t="s">
        <v>1832</v>
      </c>
      <c r="C51" s="40" t="s">
        <v>951</v>
      </c>
      <c r="D51" s="12" t="s">
        <v>116</v>
      </c>
      <c r="E51" s="41">
        <f>LEN(country[[#This Row],[code]])</f>
        <v>2</v>
      </c>
    </row>
    <row r="52" spans="1:5" x14ac:dyDescent="0.25">
      <c r="A52" s="39" t="s">
        <v>1833</v>
      </c>
      <c r="B52" s="39" t="s">
        <v>1834</v>
      </c>
      <c r="C52" s="40" t="s">
        <v>951</v>
      </c>
      <c r="D52" s="12" t="s">
        <v>116</v>
      </c>
      <c r="E52" s="41">
        <f>LEN(country[[#This Row],[code]])</f>
        <v>2</v>
      </c>
    </row>
    <row r="53" spans="1:5" x14ac:dyDescent="0.25">
      <c r="A53" s="39" t="s">
        <v>1835</v>
      </c>
      <c r="B53" s="39" t="s">
        <v>1836</v>
      </c>
      <c r="C53" s="40" t="s">
        <v>951</v>
      </c>
      <c r="D53" s="12" t="s">
        <v>116</v>
      </c>
      <c r="E53" s="41">
        <f>LEN(country[[#This Row],[code]])</f>
        <v>2</v>
      </c>
    </row>
    <row r="54" spans="1:5" x14ac:dyDescent="0.25">
      <c r="A54" s="39" t="s">
        <v>1837</v>
      </c>
      <c r="B54" s="39" t="s">
        <v>1838</v>
      </c>
      <c r="C54" s="40" t="s">
        <v>951</v>
      </c>
      <c r="D54" s="12" t="s">
        <v>116</v>
      </c>
      <c r="E54" s="41">
        <f>LEN(country[[#This Row],[code]])</f>
        <v>2</v>
      </c>
    </row>
    <row r="55" spans="1:5" x14ac:dyDescent="0.25">
      <c r="A55" s="39" t="s">
        <v>1839</v>
      </c>
      <c r="B55" s="39" t="s">
        <v>1840</v>
      </c>
      <c r="C55" s="40" t="s">
        <v>951</v>
      </c>
      <c r="D55" s="12" t="s">
        <v>116</v>
      </c>
      <c r="E55" s="41">
        <f>LEN(country[[#This Row],[code]])</f>
        <v>2</v>
      </c>
    </row>
    <row r="56" spans="1:5" x14ac:dyDescent="0.25">
      <c r="A56" s="39" t="s">
        <v>1841</v>
      </c>
      <c r="B56" s="39" t="s">
        <v>1842</v>
      </c>
      <c r="C56" s="40" t="s">
        <v>951</v>
      </c>
      <c r="D56" s="12" t="s">
        <v>116</v>
      </c>
      <c r="E56" s="41">
        <f>LEN(country[[#This Row],[code]])</f>
        <v>2</v>
      </c>
    </row>
    <row r="57" spans="1:5" x14ac:dyDescent="0.25">
      <c r="A57" s="39" t="s">
        <v>1843</v>
      </c>
      <c r="B57" s="39" t="s">
        <v>1844</v>
      </c>
      <c r="C57" s="40" t="s">
        <v>102</v>
      </c>
      <c r="D57" s="12" t="s">
        <v>116</v>
      </c>
      <c r="E57" s="41">
        <f>LEN(country[[#This Row],[code]])</f>
        <v>2</v>
      </c>
    </row>
    <row r="58" spans="1:5" x14ac:dyDescent="0.25">
      <c r="A58" s="39" t="s">
        <v>1845</v>
      </c>
      <c r="B58" s="39" t="s">
        <v>1846</v>
      </c>
      <c r="C58" t="s">
        <v>105</v>
      </c>
      <c r="D58" s="12" t="s">
        <v>116</v>
      </c>
      <c r="E58" s="41">
        <f>LEN(country[[#This Row],[code]])</f>
        <v>2</v>
      </c>
    </row>
    <row r="59" spans="1:5" x14ac:dyDescent="0.25">
      <c r="A59" s="39" t="s">
        <v>1847</v>
      </c>
      <c r="B59" s="39" t="s">
        <v>1848</v>
      </c>
      <c r="C59" s="40" t="s">
        <v>951</v>
      </c>
      <c r="D59" s="12" t="s">
        <v>116</v>
      </c>
      <c r="E59" s="41">
        <f>LEN(country[[#This Row],[code]])</f>
        <v>2</v>
      </c>
    </row>
    <row r="60" spans="1:5" x14ac:dyDescent="0.25">
      <c r="A60" s="39" t="s">
        <v>1849</v>
      </c>
      <c r="B60" s="39" t="s">
        <v>1850</v>
      </c>
      <c r="C60" s="40" t="s">
        <v>951</v>
      </c>
      <c r="D60" s="12" t="s">
        <v>116</v>
      </c>
      <c r="E60" s="41">
        <f>LEN(country[[#This Row],[code]])</f>
        <v>2</v>
      </c>
    </row>
    <row r="61" spans="1:5" x14ac:dyDescent="0.25">
      <c r="A61" s="39" t="s">
        <v>1851</v>
      </c>
      <c r="B61" s="39" t="s">
        <v>1852</v>
      </c>
      <c r="C61" s="40" t="s">
        <v>951</v>
      </c>
      <c r="D61" s="12" t="s">
        <v>116</v>
      </c>
      <c r="E61" s="41">
        <f>LEN(country[[#This Row],[code]])</f>
        <v>2</v>
      </c>
    </row>
    <row r="62" spans="1:5" x14ac:dyDescent="0.25">
      <c r="A62" s="39" t="s">
        <v>1853</v>
      </c>
      <c r="B62" s="39" t="s">
        <v>1854</v>
      </c>
      <c r="C62" s="39" t="s">
        <v>102</v>
      </c>
      <c r="D62" s="12" t="s">
        <v>116</v>
      </c>
      <c r="E62" s="41">
        <f>LEN(country[[#This Row],[code]])</f>
        <v>2</v>
      </c>
    </row>
    <row r="63" spans="1:5" x14ac:dyDescent="0.25">
      <c r="A63" s="39" t="s">
        <v>1855</v>
      </c>
      <c r="B63" s="39" t="s">
        <v>1856</v>
      </c>
      <c r="C63" s="40" t="s">
        <v>951</v>
      </c>
      <c r="D63" s="12" t="s">
        <v>116</v>
      </c>
      <c r="E63" s="41">
        <f>LEN(country[[#This Row],[code]])</f>
        <v>2</v>
      </c>
    </row>
    <row r="64" spans="1:5" x14ac:dyDescent="0.25">
      <c r="A64" s="39" t="s">
        <v>1857</v>
      </c>
      <c r="B64" s="39" t="s">
        <v>1858</v>
      </c>
      <c r="C64" s="40" t="s">
        <v>951</v>
      </c>
      <c r="D64" s="12" t="s">
        <v>116</v>
      </c>
      <c r="E64" s="41">
        <f>LEN(country[[#This Row],[code]])</f>
        <v>2</v>
      </c>
    </row>
    <row r="65" spans="1:5" x14ac:dyDescent="0.25">
      <c r="A65" s="39" t="s">
        <v>1859</v>
      </c>
      <c r="B65" s="39" t="s">
        <v>1860</v>
      </c>
      <c r="C65" s="40" t="s">
        <v>951</v>
      </c>
      <c r="D65" s="12" t="s">
        <v>116</v>
      </c>
      <c r="E65" s="41">
        <f>LEN(country[[#This Row],[code]])</f>
        <v>2</v>
      </c>
    </row>
    <row r="66" spans="1:5" x14ac:dyDescent="0.25">
      <c r="A66" s="39" t="s">
        <v>1861</v>
      </c>
      <c r="B66" s="39" t="s">
        <v>1862</v>
      </c>
      <c r="C66" s="40" t="s">
        <v>951</v>
      </c>
      <c r="D66" s="12" t="s">
        <v>116</v>
      </c>
      <c r="E66" s="41">
        <f>LEN(country[[#This Row],[code]])</f>
        <v>2</v>
      </c>
    </row>
    <row r="67" spans="1:5" x14ac:dyDescent="0.25">
      <c r="A67" s="39" t="s">
        <v>1863</v>
      </c>
      <c r="B67" s="39" t="s">
        <v>1864</v>
      </c>
      <c r="C67" s="40" t="s">
        <v>951</v>
      </c>
      <c r="D67" s="12" t="s">
        <v>116</v>
      </c>
      <c r="E67" s="41">
        <f>LEN(country[[#This Row],[code]])</f>
        <v>2</v>
      </c>
    </row>
    <row r="68" spans="1:5" x14ac:dyDescent="0.25">
      <c r="A68" s="39" t="s">
        <v>1865</v>
      </c>
      <c r="B68" s="39" t="s">
        <v>1866</v>
      </c>
      <c r="C68" s="39" t="s">
        <v>102</v>
      </c>
      <c r="D68" s="12" t="s">
        <v>116</v>
      </c>
      <c r="E68" s="41">
        <f>LEN(country[[#This Row],[code]])</f>
        <v>2</v>
      </c>
    </row>
    <row r="69" spans="1:5" x14ac:dyDescent="0.25">
      <c r="A69" s="39" t="s">
        <v>1867</v>
      </c>
      <c r="B69" s="39" t="s">
        <v>1868</v>
      </c>
      <c r="C69" s="40" t="s">
        <v>951</v>
      </c>
      <c r="D69" s="12" t="s">
        <v>116</v>
      </c>
      <c r="E69" s="41">
        <f>LEN(country[[#This Row],[code]])</f>
        <v>2</v>
      </c>
    </row>
    <row r="70" spans="1:5" x14ac:dyDescent="0.25">
      <c r="A70" s="39" t="s">
        <v>1869</v>
      </c>
      <c r="B70" s="39" t="s">
        <v>1870</v>
      </c>
      <c r="C70" s="39" t="s">
        <v>105</v>
      </c>
      <c r="D70" s="12" t="s">
        <v>116</v>
      </c>
      <c r="E70" s="41">
        <f>LEN(country[[#This Row],[code]])</f>
        <v>2</v>
      </c>
    </row>
    <row r="71" spans="1:5" x14ac:dyDescent="0.25">
      <c r="A71" s="39" t="s">
        <v>1871</v>
      </c>
      <c r="B71" s="39" t="s">
        <v>1872</v>
      </c>
      <c r="C71" s="39" t="s">
        <v>105</v>
      </c>
      <c r="D71" s="12" t="s">
        <v>116</v>
      </c>
      <c r="E71" s="41">
        <f>LEN(country[[#This Row],[code]])</f>
        <v>2</v>
      </c>
    </row>
    <row r="72" spans="1:5" x14ac:dyDescent="0.25">
      <c r="A72" s="39" t="s">
        <v>1873</v>
      </c>
      <c r="B72" s="39" t="s">
        <v>1874</v>
      </c>
      <c r="C72" s="39" t="s">
        <v>105</v>
      </c>
      <c r="D72" s="12" t="s">
        <v>116</v>
      </c>
      <c r="E72" s="41">
        <f>LEN(country[[#This Row],[code]])</f>
        <v>2</v>
      </c>
    </row>
    <row r="73" spans="1:5" x14ac:dyDescent="0.25">
      <c r="A73" s="39" t="s">
        <v>1875</v>
      </c>
      <c r="B73" s="39" t="s">
        <v>1876</v>
      </c>
      <c r="C73" s="40" t="s">
        <v>951</v>
      </c>
      <c r="D73" s="12" t="s">
        <v>116</v>
      </c>
      <c r="E73" s="41">
        <f>LEN(country[[#This Row],[code]])</f>
        <v>2</v>
      </c>
    </row>
    <row r="74" spans="1:5" x14ac:dyDescent="0.25">
      <c r="A74" s="39" t="s">
        <v>1877</v>
      </c>
      <c r="B74" s="39" t="s">
        <v>1878</v>
      </c>
      <c r="C74" s="40" t="s">
        <v>951</v>
      </c>
      <c r="D74" s="12" t="s">
        <v>116</v>
      </c>
      <c r="E74" s="41">
        <f>LEN(country[[#This Row],[code]])</f>
        <v>2</v>
      </c>
    </row>
    <row r="75" spans="1:5" x14ac:dyDescent="0.25">
      <c r="A75" s="39" t="s">
        <v>1879</v>
      </c>
      <c r="B75" s="39" t="s">
        <v>1880</v>
      </c>
      <c r="C75" s="40" t="s">
        <v>951</v>
      </c>
      <c r="D75" s="12" t="s">
        <v>116</v>
      </c>
      <c r="E75" s="41">
        <f>LEN(country[[#This Row],[code]])</f>
        <v>2</v>
      </c>
    </row>
    <row r="76" spans="1:5" x14ac:dyDescent="0.25">
      <c r="A76" s="39" t="s">
        <v>1881</v>
      </c>
      <c r="B76" s="39" t="s">
        <v>1882</v>
      </c>
      <c r="C76" s="40" t="s">
        <v>951</v>
      </c>
      <c r="D76" s="12" t="s">
        <v>116</v>
      </c>
      <c r="E76" s="41">
        <f>LEN(country[[#This Row],[code]])</f>
        <v>2</v>
      </c>
    </row>
    <row r="77" spans="1:5" x14ac:dyDescent="0.25">
      <c r="A77" s="39" t="s">
        <v>1883</v>
      </c>
      <c r="B77" s="39" t="s">
        <v>1884</v>
      </c>
      <c r="C77" s="39" t="s">
        <v>102</v>
      </c>
      <c r="D77" s="12" t="s">
        <v>116</v>
      </c>
      <c r="E77" s="41">
        <f>LEN(country[[#This Row],[code]])</f>
        <v>2</v>
      </c>
    </row>
    <row r="78" spans="1:5" x14ac:dyDescent="0.25">
      <c r="A78" s="39" t="s">
        <v>1885</v>
      </c>
      <c r="B78" s="39" t="s">
        <v>1886</v>
      </c>
      <c r="C78" s="39" t="s">
        <v>102</v>
      </c>
      <c r="D78" s="12" t="s">
        <v>116</v>
      </c>
      <c r="E78" s="41">
        <f>LEN(country[[#This Row],[code]])</f>
        <v>2</v>
      </c>
    </row>
    <row r="79" spans="1:5" x14ac:dyDescent="0.25">
      <c r="A79" s="39" t="s">
        <v>1887</v>
      </c>
      <c r="B79" s="39" t="s">
        <v>1888</v>
      </c>
      <c r="C79" s="40" t="s">
        <v>951</v>
      </c>
      <c r="D79" s="12" t="s">
        <v>116</v>
      </c>
      <c r="E79" s="41">
        <f>LEN(country[[#This Row],[code]])</f>
        <v>2</v>
      </c>
    </row>
    <row r="80" spans="1:5" x14ac:dyDescent="0.25">
      <c r="A80" s="39" t="s">
        <v>1889</v>
      </c>
      <c r="B80" s="39" t="s">
        <v>1890</v>
      </c>
      <c r="C80" s="40" t="s">
        <v>951</v>
      </c>
      <c r="D80" s="12" t="s">
        <v>116</v>
      </c>
      <c r="E80" s="41">
        <f>LEN(country[[#This Row],[code]])</f>
        <v>2</v>
      </c>
    </row>
    <row r="81" spans="1:5" x14ac:dyDescent="0.25">
      <c r="A81" s="39" t="s">
        <v>1891</v>
      </c>
      <c r="B81" s="39" t="s">
        <v>1892</v>
      </c>
      <c r="C81" s="40" t="s">
        <v>951</v>
      </c>
      <c r="D81" s="12" t="s">
        <v>116</v>
      </c>
      <c r="E81" s="41">
        <f>LEN(country[[#This Row],[code]])</f>
        <v>2</v>
      </c>
    </row>
    <row r="82" spans="1:5" x14ac:dyDescent="0.25">
      <c r="A82" s="39" t="s">
        <v>1893</v>
      </c>
      <c r="B82" s="39" t="s">
        <v>1894</v>
      </c>
      <c r="C82" s="40" t="s">
        <v>951</v>
      </c>
      <c r="D82" s="12" t="s">
        <v>116</v>
      </c>
      <c r="E82" s="41">
        <f>LEN(country[[#This Row],[code]])</f>
        <v>2</v>
      </c>
    </row>
    <row r="83" spans="1:5" x14ac:dyDescent="0.25">
      <c r="A83" s="39" t="s">
        <v>1895</v>
      </c>
      <c r="B83" s="39" t="s">
        <v>1896</v>
      </c>
      <c r="C83" s="40" t="s">
        <v>951</v>
      </c>
      <c r="D83" s="12" t="s">
        <v>116</v>
      </c>
      <c r="E83" s="41">
        <f>LEN(country[[#This Row],[code]])</f>
        <v>2</v>
      </c>
    </row>
    <row r="84" spans="1:5" x14ac:dyDescent="0.25">
      <c r="A84" s="39" t="s">
        <v>1897</v>
      </c>
      <c r="B84" s="39" t="s">
        <v>1898</v>
      </c>
      <c r="C84" s="40" t="s">
        <v>951</v>
      </c>
      <c r="D84" s="12" t="s">
        <v>116</v>
      </c>
      <c r="E84" s="41">
        <f>LEN(country[[#This Row],[code]])</f>
        <v>2</v>
      </c>
    </row>
    <row r="85" spans="1:5" x14ac:dyDescent="0.25">
      <c r="A85" s="39" t="s">
        <v>1899</v>
      </c>
      <c r="B85" s="39" t="s">
        <v>1900</v>
      </c>
      <c r="C85" s="40" t="s">
        <v>951</v>
      </c>
      <c r="D85" s="12" t="s">
        <v>116</v>
      </c>
      <c r="E85" s="41">
        <f>LEN(country[[#This Row],[code]])</f>
        <v>2</v>
      </c>
    </row>
    <row r="86" spans="1:5" x14ac:dyDescent="0.25">
      <c r="A86" s="39" t="s">
        <v>1901</v>
      </c>
      <c r="B86" s="39" t="s">
        <v>1902</v>
      </c>
      <c r="C86" s="40" t="s">
        <v>951</v>
      </c>
      <c r="D86" s="12" t="s">
        <v>116</v>
      </c>
      <c r="E86" s="41">
        <f>LEN(country[[#This Row],[code]])</f>
        <v>2</v>
      </c>
    </row>
    <row r="87" spans="1:5" x14ac:dyDescent="0.25">
      <c r="A87" s="39" t="s">
        <v>1903</v>
      </c>
      <c r="B87" s="39" t="s">
        <v>1904</v>
      </c>
      <c r="C87" s="40" t="s">
        <v>951</v>
      </c>
      <c r="D87" s="12" t="s">
        <v>116</v>
      </c>
      <c r="E87" s="41">
        <f>LEN(country[[#This Row],[code]])</f>
        <v>2</v>
      </c>
    </row>
    <row r="88" spans="1:5" x14ac:dyDescent="0.25">
      <c r="A88" s="39" t="s">
        <v>1905</v>
      </c>
      <c r="B88" s="39" t="s">
        <v>1906</v>
      </c>
      <c r="C88" s="39" t="s">
        <v>102</v>
      </c>
      <c r="D88" s="12" t="s">
        <v>116</v>
      </c>
      <c r="E88" s="41">
        <f>LEN(country[[#This Row],[code]])</f>
        <v>2</v>
      </c>
    </row>
    <row r="89" spans="1:5" x14ac:dyDescent="0.25">
      <c r="A89" s="39" t="s">
        <v>1907</v>
      </c>
      <c r="B89" s="39" t="s">
        <v>1908</v>
      </c>
      <c r="C89" s="40" t="s">
        <v>951</v>
      </c>
      <c r="D89" s="12" t="s">
        <v>116</v>
      </c>
      <c r="E89" s="41">
        <f>LEN(country[[#This Row],[code]])</f>
        <v>2</v>
      </c>
    </row>
    <row r="90" spans="1:5" x14ac:dyDescent="0.25">
      <c r="A90" s="39" t="s">
        <v>1909</v>
      </c>
      <c r="B90" s="39" t="s">
        <v>1910</v>
      </c>
      <c r="C90" s="40" t="s">
        <v>951</v>
      </c>
      <c r="D90" s="12" t="s">
        <v>116</v>
      </c>
      <c r="E90" s="41">
        <f>LEN(country[[#This Row],[code]])</f>
        <v>2</v>
      </c>
    </row>
    <row r="91" spans="1:5" x14ac:dyDescent="0.25">
      <c r="A91" s="39" t="s">
        <v>1911</v>
      </c>
      <c r="B91" s="39" t="s">
        <v>1912</v>
      </c>
      <c r="C91" s="40" t="s">
        <v>951</v>
      </c>
      <c r="D91" s="12" t="s">
        <v>116</v>
      </c>
      <c r="E91" s="41">
        <f>LEN(country[[#This Row],[code]])</f>
        <v>2</v>
      </c>
    </row>
    <row r="92" spans="1:5" x14ac:dyDescent="0.25">
      <c r="A92" s="39" t="s">
        <v>1913</v>
      </c>
      <c r="B92" s="39" t="s">
        <v>1914</v>
      </c>
      <c r="C92" s="40" t="s">
        <v>951</v>
      </c>
      <c r="D92" s="12" t="s">
        <v>116</v>
      </c>
      <c r="E92" s="41">
        <f>LEN(country[[#This Row],[code]])</f>
        <v>2</v>
      </c>
    </row>
    <row r="93" spans="1:5" x14ac:dyDescent="0.25">
      <c r="A93" s="39" t="s">
        <v>1915</v>
      </c>
      <c r="B93" s="39" t="s">
        <v>1916</v>
      </c>
      <c r="C93" s="40" t="s">
        <v>951</v>
      </c>
      <c r="D93" s="12" t="s">
        <v>116</v>
      </c>
      <c r="E93" s="41">
        <f>LEN(country[[#This Row],[code]])</f>
        <v>2</v>
      </c>
    </row>
    <row r="94" spans="1:5" x14ac:dyDescent="0.25">
      <c r="A94" s="39" t="s">
        <v>1917</v>
      </c>
      <c r="B94" s="39" t="s">
        <v>1918</v>
      </c>
      <c r="C94" s="40" t="s">
        <v>951</v>
      </c>
      <c r="D94" s="12" t="s">
        <v>116</v>
      </c>
      <c r="E94" s="41">
        <f>LEN(country[[#This Row],[code]])</f>
        <v>2</v>
      </c>
    </row>
    <row r="95" spans="1:5" x14ac:dyDescent="0.25">
      <c r="A95" s="39" t="s">
        <v>1919</v>
      </c>
      <c r="B95" s="39" t="s">
        <v>1920</v>
      </c>
      <c r="C95" s="40" t="s">
        <v>951</v>
      </c>
      <c r="D95" s="12" t="s">
        <v>116</v>
      </c>
      <c r="E95" s="41">
        <f>LEN(country[[#This Row],[code]])</f>
        <v>2</v>
      </c>
    </row>
    <row r="96" spans="1:5" x14ac:dyDescent="0.25">
      <c r="A96" s="39" t="s">
        <v>1921</v>
      </c>
      <c r="B96" s="39" t="s">
        <v>1922</v>
      </c>
      <c r="C96" s="40" t="s">
        <v>951</v>
      </c>
      <c r="D96" s="12" t="s">
        <v>116</v>
      </c>
      <c r="E96" s="41">
        <f>LEN(country[[#This Row],[code]])</f>
        <v>2</v>
      </c>
    </row>
    <row r="97" spans="1:5" x14ac:dyDescent="0.25">
      <c r="A97" s="39" t="s">
        <v>1923</v>
      </c>
      <c r="B97" s="39" t="s">
        <v>1924</v>
      </c>
      <c r="C97" s="40" t="s">
        <v>951</v>
      </c>
      <c r="D97" s="12" t="s">
        <v>116</v>
      </c>
      <c r="E97" s="41">
        <f>LEN(country[[#This Row],[code]])</f>
        <v>2</v>
      </c>
    </row>
    <row r="98" spans="1:5" x14ac:dyDescent="0.25">
      <c r="A98" s="39" t="s">
        <v>1925</v>
      </c>
      <c r="B98" s="39" t="s">
        <v>1926</v>
      </c>
      <c r="C98" s="40" t="s">
        <v>951</v>
      </c>
      <c r="D98" s="12" t="s">
        <v>116</v>
      </c>
      <c r="E98" s="41">
        <f>LEN(country[[#This Row],[code]])</f>
        <v>2</v>
      </c>
    </row>
    <row r="99" spans="1:5" x14ac:dyDescent="0.25">
      <c r="A99" s="39" t="s">
        <v>1927</v>
      </c>
      <c r="B99" s="39" t="s">
        <v>1928</v>
      </c>
      <c r="C99" s="40" t="s">
        <v>951</v>
      </c>
      <c r="D99" s="12" t="s">
        <v>116</v>
      </c>
      <c r="E99" s="41">
        <f>LEN(country[[#This Row],[code]])</f>
        <v>2</v>
      </c>
    </row>
    <row r="100" spans="1:5" x14ac:dyDescent="0.25">
      <c r="A100" s="39" t="s">
        <v>1929</v>
      </c>
      <c r="B100" s="39" t="s">
        <v>1930</v>
      </c>
      <c r="C100" s="39" t="s">
        <v>105</v>
      </c>
      <c r="D100" s="12" t="s">
        <v>116</v>
      </c>
      <c r="E100" s="41">
        <f>LEN(country[[#This Row],[code]])</f>
        <v>2</v>
      </c>
    </row>
    <row r="101" spans="1:5" x14ac:dyDescent="0.25">
      <c r="A101" s="39" t="s">
        <v>1931</v>
      </c>
      <c r="B101" s="39" t="s">
        <v>1932</v>
      </c>
      <c r="C101" s="40" t="s">
        <v>951</v>
      </c>
      <c r="D101" s="12" t="s">
        <v>116</v>
      </c>
      <c r="E101" s="41">
        <f>LEN(country[[#This Row],[code]])</f>
        <v>2</v>
      </c>
    </row>
    <row r="102" spans="1:5" x14ac:dyDescent="0.25">
      <c r="A102" s="39" t="s">
        <v>1933</v>
      </c>
      <c r="B102" s="39" t="s">
        <v>1934</v>
      </c>
      <c r="C102" s="39" t="s">
        <v>102</v>
      </c>
      <c r="D102" s="12" t="s">
        <v>116</v>
      </c>
      <c r="E102" s="41">
        <f>LEN(country[[#This Row],[code]])</f>
        <v>2</v>
      </c>
    </row>
    <row r="103" spans="1:5" x14ac:dyDescent="0.25">
      <c r="A103" s="39" t="s">
        <v>1935</v>
      </c>
      <c r="B103" s="39" t="s">
        <v>1936</v>
      </c>
      <c r="C103" s="40" t="s">
        <v>951</v>
      </c>
      <c r="D103" s="12" t="s">
        <v>116</v>
      </c>
      <c r="E103" s="41">
        <f>LEN(country[[#This Row],[code]])</f>
        <v>2</v>
      </c>
    </row>
    <row r="104" spans="1:5" x14ac:dyDescent="0.25">
      <c r="A104" s="39" t="s">
        <v>1937</v>
      </c>
      <c r="B104" s="39" t="s">
        <v>1938</v>
      </c>
      <c r="C104" s="40" t="s">
        <v>951</v>
      </c>
      <c r="D104" s="12" t="s">
        <v>116</v>
      </c>
      <c r="E104" s="41">
        <f>LEN(country[[#This Row],[code]])</f>
        <v>2</v>
      </c>
    </row>
    <row r="105" spans="1:5" x14ac:dyDescent="0.25">
      <c r="A105" s="39" t="s">
        <v>1939</v>
      </c>
      <c r="B105" s="39" t="s">
        <v>1940</v>
      </c>
      <c r="C105" s="40" t="s">
        <v>951</v>
      </c>
      <c r="D105" s="12" t="s">
        <v>116</v>
      </c>
      <c r="E105" s="41">
        <f>LEN(country[[#This Row],[code]])</f>
        <v>2</v>
      </c>
    </row>
    <row r="106" spans="1:5" x14ac:dyDescent="0.25">
      <c r="A106" s="39" t="s">
        <v>1941</v>
      </c>
      <c r="B106" s="39" t="s">
        <v>1942</v>
      </c>
      <c r="C106" s="40" t="s">
        <v>951</v>
      </c>
      <c r="D106" s="12" t="s">
        <v>116</v>
      </c>
      <c r="E106" s="41">
        <f>LEN(country[[#This Row],[code]])</f>
        <v>2</v>
      </c>
    </row>
    <row r="107" spans="1:5" x14ac:dyDescent="0.25">
      <c r="A107" s="39" t="s">
        <v>1943</v>
      </c>
      <c r="B107" s="39" t="s">
        <v>1944</v>
      </c>
      <c r="C107" s="40" t="s">
        <v>951</v>
      </c>
      <c r="D107" s="12" t="s">
        <v>116</v>
      </c>
      <c r="E107" s="41">
        <f>LEN(country[[#This Row],[code]])</f>
        <v>2</v>
      </c>
    </row>
    <row r="108" spans="1:5" x14ac:dyDescent="0.25">
      <c r="A108" s="39" t="s">
        <v>1945</v>
      </c>
      <c r="B108" s="39" t="s">
        <v>1946</v>
      </c>
      <c r="C108" s="40" t="s">
        <v>951</v>
      </c>
      <c r="D108" s="12" t="s">
        <v>116</v>
      </c>
      <c r="E108" s="41">
        <f>LEN(country[[#This Row],[code]])</f>
        <v>2</v>
      </c>
    </row>
    <row r="109" spans="1:5" x14ac:dyDescent="0.25">
      <c r="A109" s="39" t="s">
        <v>1947</v>
      </c>
      <c r="B109" s="39" t="s">
        <v>1948</v>
      </c>
      <c r="C109" s="39" t="s">
        <v>102</v>
      </c>
      <c r="D109" s="12" t="s">
        <v>116</v>
      </c>
      <c r="E109" s="41">
        <f>LEN(country[[#This Row],[code]])</f>
        <v>2</v>
      </c>
    </row>
    <row r="110" spans="1:5" x14ac:dyDescent="0.25">
      <c r="A110" s="39" t="s">
        <v>1949</v>
      </c>
      <c r="B110" s="39" t="s">
        <v>1950</v>
      </c>
      <c r="C110" s="40" t="s">
        <v>951</v>
      </c>
      <c r="D110" s="12" t="s">
        <v>116</v>
      </c>
      <c r="E110" s="41">
        <f>LEN(country[[#This Row],[code]])</f>
        <v>2</v>
      </c>
    </row>
    <row r="111" spans="1:5" x14ac:dyDescent="0.25">
      <c r="A111" s="39" t="s">
        <v>1951</v>
      </c>
      <c r="B111" s="39" t="s">
        <v>1952</v>
      </c>
      <c r="C111" s="40" t="s">
        <v>951</v>
      </c>
      <c r="D111" s="12" t="s">
        <v>116</v>
      </c>
      <c r="E111" s="41">
        <f>LEN(country[[#This Row],[code]])</f>
        <v>2</v>
      </c>
    </row>
    <row r="112" spans="1:5" x14ac:dyDescent="0.25">
      <c r="A112" s="39" t="s">
        <v>1953</v>
      </c>
      <c r="B112" s="39" t="s">
        <v>1954</v>
      </c>
      <c r="C112" s="40" t="s">
        <v>951</v>
      </c>
      <c r="D112" s="12" t="s">
        <v>116</v>
      </c>
      <c r="E112" s="41">
        <f>LEN(country[[#This Row],[code]])</f>
        <v>2</v>
      </c>
    </row>
    <row r="113" spans="1:5" x14ac:dyDescent="0.25">
      <c r="A113" s="39" t="s">
        <v>1955</v>
      </c>
      <c r="B113" s="39" t="s">
        <v>1956</v>
      </c>
      <c r="C113" s="40" t="s">
        <v>951</v>
      </c>
      <c r="D113" s="12" t="s">
        <v>116</v>
      </c>
      <c r="E113" s="41">
        <f>LEN(country[[#This Row],[code]])</f>
        <v>2</v>
      </c>
    </row>
    <row r="114" spans="1:5" x14ac:dyDescent="0.25">
      <c r="A114" s="39" t="s">
        <v>1957</v>
      </c>
      <c r="B114" s="39" t="s">
        <v>1958</v>
      </c>
      <c r="C114" s="40" t="s">
        <v>951</v>
      </c>
      <c r="D114" s="12" t="s">
        <v>116</v>
      </c>
      <c r="E114" s="41">
        <f>LEN(country[[#This Row],[code]])</f>
        <v>2</v>
      </c>
    </row>
    <row r="115" spans="1:5" x14ac:dyDescent="0.25">
      <c r="A115" s="39" t="s">
        <v>1959</v>
      </c>
      <c r="B115" s="39" t="s">
        <v>1960</v>
      </c>
      <c r="C115" s="40" t="s">
        <v>951</v>
      </c>
      <c r="D115" s="12" t="s">
        <v>116</v>
      </c>
      <c r="E115" s="41">
        <f>LEN(country[[#This Row],[code]])</f>
        <v>2</v>
      </c>
    </row>
    <row r="116" spans="1:5" x14ac:dyDescent="0.25">
      <c r="A116" s="39" t="s">
        <v>1961</v>
      </c>
      <c r="B116" s="39" t="s">
        <v>1962</v>
      </c>
      <c r="C116" s="40" t="s">
        <v>951</v>
      </c>
      <c r="D116" s="12" t="s">
        <v>116</v>
      </c>
      <c r="E116" s="41">
        <f>LEN(country[[#This Row],[code]])</f>
        <v>2</v>
      </c>
    </row>
    <row r="117" spans="1:5" x14ac:dyDescent="0.25">
      <c r="A117" s="39" t="s">
        <v>1963</v>
      </c>
      <c r="B117" s="39" t="s">
        <v>1964</v>
      </c>
      <c r="C117" s="40" t="s">
        <v>951</v>
      </c>
      <c r="D117" s="12" t="s">
        <v>116</v>
      </c>
      <c r="E117" s="41">
        <f>LEN(country[[#This Row],[code]])</f>
        <v>2</v>
      </c>
    </row>
    <row r="118" spans="1:5" x14ac:dyDescent="0.25">
      <c r="A118" s="39" t="s">
        <v>1965</v>
      </c>
      <c r="B118" s="39" t="s">
        <v>1966</v>
      </c>
      <c r="C118" s="40" t="s">
        <v>951</v>
      </c>
      <c r="D118" s="12" t="s">
        <v>116</v>
      </c>
      <c r="E118" s="41">
        <f>LEN(country[[#This Row],[code]])</f>
        <v>2</v>
      </c>
    </row>
    <row r="119" spans="1:5" x14ac:dyDescent="0.25">
      <c r="A119" s="39" t="s">
        <v>1967</v>
      </c>
      <c r="B119" s="39" t="s">
        <v>1968</v>
      </c>
      <c r="C119" s="40" t="s">
        <v>951</v>
      </c>
      <c r="D119" s="12" t="s">
        <v>116</v>
      </c>
      <c r="E119" s="41">
        <f>LEN(country[[#This Row],[code]])</f>
        <v>2</v>
      </c>
    </row>
    <row r="120" spans="1:5" x14ac:dyDescent="0.25">
      <c r="A120" s="39" t="s">
        <v>1969</v>
      </c>
      <c r="B120" s="39" t="s">
        <v>1970</v>
      </c>
      <c r="C120" s="40" t="s">
        <v>951</v>
      </c>
      <c r="D120" s="12" t="s">
        <v>116</v>
      </c>
      <c r="E120" s="41">
        <f>LEN(country[[#This Row],[code]])</f>
        <v>2</v>
      </c>
    </row>
    <row r="121" spans="1:5" x14ac:dyDescent="0.25">
      <c r="A121" s="39" t="s">
        <v>1971</v>
      </c>
      <c r="B121" s="39" t="s">
        <v>1972</v>
      </c>
      <c r="C121" s="40" t="s">
        <v>951</v>
      </c>
      <c r="D121" s="12" t="s">
        <v>116</v>
      </c>
      <c r="E121" s="41">
        <f>LEN(country[[#This Row],[code]])</f>
        <v>2</v>
      </c>
    </row>
    <row r="122" spans="1:5" x14ac:dyDescent="0.25">
      <c r="A122" s="39" t="s">
        <v>1973</v>
      </c>
      <c r="B122" s="39" t="s">
        <v>1974</v>
      </c>
      <c r="C122" s="40" t="s">
        <v>951</v>
      </c>
      <c r="D122" s="12" t="s">
        <v>116</v>
      </c>
      <c r="E122" s="41">
        <f>LEN(country[[#This Row],[code]])</f>
        <v>2</v>
      </c>
    </row>
    <row r="123" spans="1:5" x14ac:dyDescent="0.25">
      <c r="A123" s="39" t="s">
        <v>1975</v>
      </c>
      <c r="B123" s="39" t="s">
        <v>1976</v>
      </c>
      <c r="C123" s="40" t="s">
        <v>951</v>
      </c>
      <c r="D123" s="12" t="s">
        <v>116</v>
      </c>
      <c r="E123" s="41">
        <f>LEN(country[[#This Row],[code]])</f>
        <v>2</v>
      </c>
    </row>
    <row r="124" spans="1:5" x14ac:dyDescent="0.25">
      <c r="A124" s="39" t="s">
        <v>1977</v>
      </c>
      <c r="B124" s="39" t="s">
        <v>1978</v>
      </c>
      <c r="C124" s="40" t="s">
        <v>105</v>
      </c>
      <c r="D124" s="12" t="s">
        <v>116</v>
      </c>
      <c r="E124" s="41">
        <f>LEN(country[[#This Row],[code]])</f>
        <v>2</v>
      </c>
    </row>
    <row r="125" spans="1:5" x14ac:dyDescent="0.25">
      <c r="A125" s="39" t="s">
        <v>1979</v>
      </c>
      <c r="B125" s="39" t="s">
        <v>1980</v>
      </c>
      <c r="C125" s="40" t="s">
        <v>951</v>
      </c>
      <c r="D125" s="12" t="s">
        <v>116</v>
      </c>
      <c r="E125" s="41">
        <f>LEN(country[[#This Row],[code]])</f>
        <v>2</v>
      </c>
    </row>
    <row r="126" spans="1:5" x14ac:dyDescent="0.25">
      <c r="A126" s="39" t="s">
        <v>1981</v>
      </c>
      <c r="B126" s="39" t="s">
        <v>1982</v>
      </c>
      <c r="C126" s="40" t="s">
        <v>951</v>
      </c>
      <c r="D126" s="12" t="s">
        <v>116</v>
      </c>
      <c r="E126" s="41">
        <f>LEN(country[[#This Row],[code]])</f>
        <v>2</v>
      </c>
    </row>
    <row r="127" spans="1:5" x14ac:dyDescent="0.25">
      <c r="A127" s="39" t="s">
        <v>1983</v>
      </c>
      <c r="B127" s="39" t="s">
        <v>1984</v>
      </c>
      <c r="C127" s="39" t="s">
        <v>102</v>
      </c>
      <c r="D127" s="12" t="s">
        <v>116</v>
      </c>
      <c r="E127" s="41">
        <f>LEN(country[[#This Row],[code]])</f>
        <v>2</v>
      </c>
    </row>
    <row r="128" spans="1:5" x14ac:dyDescent="0.25">
      <c r="A128" s="39" t="s">
        <v>1985</v>
      </c>
      <c r="B128" s="39" t="s">
        <v>1986</v>
      </c>
      <c r="C128" s="40" t="s">
        <v>951</v>
      </c>
      <c r="D128" s="12" t="s">
        <v>116</v>
      </c>
      <c r="E128" s="41">
        <f>LEN(country[[#This Row],[code]])</f>
        <v>2</v>
      </c>
    </row>
    <row r="129" spans="1:5" x14ac:dyDescent="0.25">
      <c r="A129" s="39" t="s">
        <v>1987</v>
      </c>
      <c r="B129" s="39" t="s">
        <v>1988</v>
      </c>
      <c r="C129" s="40" t="s">
        <v>951</v>
      </c>
      <c r="D129" s="12" t="s">
        <v>116</v>
      </c>
      <c r="E129" s="41">
        <f>LEN(country[[#This Row],[code]])</f>
        <v>2</v>
      </c>
    </row>
    <row r="130" spans="1:5" x14ac:dyDescent="0.25">
      <c r="A130" s="39" t="s">
        <v>1989</v>
      </c>
      <c r="B130" s="39" t="s">
        <v>1990</v>
      </c>
      <c r="C130" s="40" t="s">
        <v>951</v>
      </c>
      <c r="D130" s="12" t="s">
        <v>116</v>
      </c>
      <c r="E130" s="41">
        <f>LEN(country[[#This Row],[code]])</f>
        <v>2</v>
      </c>
    </row>
    <row r="131" spans="1:5" x14ac:dyDescent="0.25">
      <c r="A131" s="39" t="s">
        <v>1991</v>
      </c>
      <c r="B131" s="39" t="s">
        <v>1992</v>
      </c>
      <c r="C131" s="40" t="s">
        <v>951</v>
      </c>
      <c r="D131" s="12" t="s">
        <v>116</v>
      </c>
      <c r="E131" s="41">
        <f>LEN(country[[#This Row],[code]])</f>
        <v>2</v>
      </c>
    </row>
    <row r="132" spans="1:5" x14ac:dyDescent="0.25">
      <c r="A132" s="39" t="s">
        <v>1993</v>
      </c>
      <c r="B132" s="39" t="s">
        <v>1994</v>
      </c>
      <c r="C132" s="39" t="s">
        <v>102</v>
      </c>
      <c r="D132" s="12" t="s">
        <v>116</v>
      </c>
      <c r="E132" s="41">
        <f>LEN(country[[#This Row],[code]])</f>
        <v>2</v>
      </c>
    </row>
    <row r="133" spans="1:5" x14ac:dyDescent="0.25">
      <c r="A133" s="39" t="s">
        <v>1995</v>
      </c>
      <c r="B133" s="39" t="s">
        <v>1996</v>
      </c>
      <c r="C133" s="39" t="s">
        <v>102</v>
      </c>
      <c r="D133" s="12" t="s">
        <v>116</v>
      </c>
      <c r="E133" s="41">
        <f>LEN(country[[#This Row],[code]])</f>
        <v>2</v>
      </c>
    </row>
    <row r="134" spans="1:5" x14ac:dyDescent="0.25">
      <c r="A134" s="39" t="s">
        <v>1997</v>
      </c>
      <c r="B134" s="39" t="s">
        <v>1998</v>
      </c>
      <c r="C134" s="40" t="s">
        <v>951</v>
      </c>
      <c r="D134" s="12" t="s">
        <v>116</v>
      </c>
      <c r="E134" s="41">
        <f>LEN(country[[#This Row],[code]])</f>
        <v>2</v>
      </c>
    </row>
    <row r="135" spans="1:5" x14ac:dyDescent="0.25">
      <c r="A135" s="39" t="s">
        <v>1999</v>
      </c>
      <c r="B135" s="39" t="s">
        <v>2000</v>
      </c>
      <c r="C135" s="40" t="s">
        <v>951</v>
      </c>
      <c r="D135" s="12" t="s">
        <v>116</v>
      </c>
      <c r="E135" s="41">
        <f>LEN(country[[#This Row],[code]])</f>
        <v>2</v>
      </c>
    </row>
    <row r="136" spans="1:5" x14ac:dyDescent="0.25">
      <c r="A136" s="39" t="s">
        <v>2001</v>
      </c>
      <c r="B136" s="39" t="s">
        <v>2002</v>
      </c>
      <c r="C136" s="40" t="s">
        <v>951</v>
      </c>
      <c r="D136" s="12" t="s">
        <v>116</v>
      </c>
      <c r="E136" s="41">
        <f>LEN(country[[#This Row],[code]])</f>
        <v>2</v>
      </c>
    </row>
    <row r="137" spans="1:5" x14ac:dyDescent="0.25">
      <c r="A137" s="39" t="s">
        <v>2003</v>
      </c>
      <c r="B137" s="39" t="s">
        <v>2004</v>
      </c>
      <c r="C137" s="40" t="s">
        <v>951</v>
      </c>
      <c r="D137" s="12" t="s">
        <v>116</v>
      </c>
      <c r="E137" s="41">
        <f>LEN(country[[#This Row],[code]])</f>
        <v>2</v>
      </c>
    </row>
    <row r="138" spans="1:5" x14ac:dyDescent="0.25">
      <c r="A138" s="39" t="s">
        <v>2005</v>
      </c>
      <c r="B138" s="39" t="s">
        <v>2006</v>
      </c>
      <c r="C138" s="40" t="s">
        <v>951</v>
      </c>
      <c r="D138" s="12" t="s">
        <v>116</v>
      </c>
      <c r="E138" s="41">
        <f>LEN(country[[#This Row],[code]])</f>
        <v>2</v>
      </c>
    </row>
    <row r="139" spans="1:5" x14ac:dyDescent="0.25">
      <c r="A139" s="39" t="s">
        <v>2007</v>
      </c>
      <c r="B139" s="39" t="s">
        <v>2008</v>
      </c>
      <c r="C139" s="40" t="s">
        <v>951</v>
      </c>
      <c r="D139" s="12" t="s">
        <v>116</v>
      </c>
      <c r="E139" s="41">
        <f>LEN(country[[#This Row],[code]])</f>
        <v>2</v>
      </c>
    </row>
    <row r="140" spans="1:5" x14ac:dyDescent="0.25">
      <c r="A140" s="39" t="s">
        <v>2009</v>
      </c>
      <c r="B140" s="39" t="s">
        <v>2010</v>
      </c>
      <c r="C140" s="40" t="s">
        <v>951</v>
      </c>
      <c r="D140" s="12" t="s">
        <v>116</v>
      </c>
      <c r="E140" s="41">
        <f>LEN(country[[#This Row],[code]])</f>
        <v>2</v>
      </c>
    </row>
    <row r="141" spans="1:5" x14ac:dyDescent="0.25">
      <c r="A141" s="39" t="s">
        <v>2011</v>
      </c>
      <c r="B141" s="39" t="s">
        <v>2012</v>
      </c>
      <c r="C141" s="39" t="s">
        <v>102</v>
      </c>
      <c r="D141" s="12" t="s">
        <v>116</v>
      </c>
      <c r="E141" s="41">
        <f>LEN(country[[#This Row],[code]])</f>
        <v>2</v>
      </c>
    </row>
    <row r="142" spans="1:5" x14ac:dyDescent="0.25">
      <c r="A142" s="39" t="s">
        <v>2013</v>
      </c>
      <c r="B142" s="39" t="s">
        <v>2014</v>
      </c>
      <c r="C142" s="40" t="s">
        <v>951</v>
      </c>
      <c r="D142" s="12" t="s">
        <v>116</v>
      </c>
      <c r="E142" s="41">
        <f>LEN(country[[#This Row],[code]])</f>
        <v>2</v>
      </c>
    </row>
    <row r="143" spans="1:5" x14ac:dyDescent="0.25">
      <c r="A143" s="39" t="s">
        <v>2015</v>
      </c>
      <c r="B143" s="39" t="s">
        <v>2016</v>
      </c>
      <c r="C143" s="40" t="s">
        <v>951</v>
      </c>
      <c r="D143" s="12" t="s">
        <v>116</v>
      </c>
      <c r="E143" s="41">
        <f>LEN(country[[#This Row],[code]])</f>
        <v>2</v>
      </c>
    </row>
    <row r="144" spans="1:5" x14ac:dyDescent="0.25">
      <c r="A144" s="39" t="s">
        <v>2017</v>
      </c>
      <c r="B144" s="39" t="s">
        <v>2018</v>
      </c>
      <c r="C144" s="40" t="s">
        <v>951</v>
      </c>
      <c r="D144" s="12" t="s">
        <v>116</v>
      </c>
      <c r="E144" s="41">
        <f>LEN(country[[#This Row],[code]])</f>
        <v>2</v>
      </c>
    </row>
    <row r="145" spans="1:5" x14ac:dyDescent="0.25">
      <c r="A145" s="39" t="s">
        <v>2019</v>
      </c>
      <c r="B145" s="39" t="s">
        <v>2020</v>
      </c>
      <c r="C145" s="40" t="s">
        <v>951</v>
      </c>
      <c r="D145" s="12" t="s">
        <v>116</v>
      </c>
      <c r="E145" s="41">
        <f>LEN(country[[#This Row],[code]])</f>
        <v>2</v>
      </c>
    </row>
    <row r="146" spans="1:5" x14ac:dyDescent="0.25">
      <c r="A146" s="39" t="s">
        <v>2021</v>
      </c>
      <c r="B146" s="39" t="s">
        <v>2022</v>
      </c>
      <c r="C146" s="40" t="s">
        <v>951</v>
      </c>
      <c r="D146" s="12" t="s">
        <v>116</v>
      </c>
      <c r="E146" s="41">
        <f>LEN(country[[#This Row],[code]])</f>
        <v>2</v>
      </c>
    </row>
    <row r="147" spans="1:5" x14ac:dyDescent="0.25">
      <c r="A147" s="39" t="s">
        <v>2023</v>
      </c>
      <c r="B147" s="39" t="s">
        <v>2024</v>
      </c>
      <c r="C147" s="40" t="s">
        <v>951</v>
      </c>
      <c r="D147" s="12" t="s">
        <v>116</v>
      </c>
      <c r="E147" s="41">
        <f>LEN(country[[#This Row],[code]])</f>
        <v>2</v>
      </c>
    </row>
    <row r="148" spans="1:5" ht="30" x14ac:dyDescent="0.25">
      <c r="A148" s="39" t="s">
        <v>2025</v>
      </c>
      <c r="B148" s="39" t="s">
        <v>2026</v>
      </c>
      <c r="C148" s="40" t="s">
        <v>951</v>
      </c>
      <c r="D148" s="12" t="s">
        <v>116</v>
      </c>
      <c r="E148" s="41">
        <f>LEN(country[[#This Row],[code]])</f>
        <v>2</v>
      </c>
    </row>
    <row r="149" spans="1:5" x14ac:dyDescent="0.25">
      <c r="A149" s="39" t="s">
        <v>2027</v>
      </c>
      <c r="B149" s="39" t="s">
        <v>2028</v>
      </c>
      <c r="C149" s="40" t="s">
        <v>951</v>
      </c>
      <c r="D149" s="12" t="s">
        <v>116</v>
      </c>
      <c r="E149" s="41">
        <f>LEN(country[[#This Row],[code]])</f>
        <v>2</v>
      </c>
    </row>
    <row r="150" spans="1:5" x14ac:dyDescent="0.25">
      <c r="A150" s="39" t="s">
        <v>2029</v>
      </c>
      <c r="B150" s="39" t="s">
        <v>2030</v>
      </c>
      <c r="C150" s="40" t="s">
        <v>951</v>
      </c>
      <c r="D150" s="12" t="s">
        <v>116</v>
      </c>
      <c r="E150" s="41">
        <f>LEN(country[[#This Row],[code]])</f>
        <v>2</v>
      </c>
    </row>
    <row r="151" spans="1:5" x14ac:dyDescent="0.25">
      <c r="A151" s="39" t="s">
        <v>2031</v>
      </c>
      <c r="B151" s="39" t="s">
        <v>2032</v>
      </c>
      <c r="C151" s="40" t="s">
        <v>951</v>
      </c>
      <c r="D151" s="12" t="s">
        <v>116</v>
      </c>
      <c r="E151" s="41">
        <f>LEN(country[[#This Row],[code]])</f>
        <v>2</v>
      </c>
    </row>
    <row r="152" spans="1:5" x14ac:dyDescent="0.25">
      <c r="A152" s="39" t="s">
        <v>2033</v>
      </c>
      <c r="B152" s="39" t="s">
        <v>2034</v>
      </c>
      <c r="C152" s="40" t="s">
        <v>951</v>
      </c>
      <c r="D152" s="12" t="s">
        <v>116</v>
      </c>
      <c r="E152" s="41">
        <f>LEN(country[[#This Row],[code]])</f>
        <v>2</v>
      </c>
    </row>
    <row r="153" spans="1:5" x14ac:dyDescent="0.25">
      <c r="A153" s="39" t="s">
        <v>2035</v>
      </c>
      <c r="B153" s="39" t="s">
        <v>2036</v>
      </c>
      <c r="C153" s="40" t="s">
        <v>951</v>
      </c>
      <c r="D153" s="12" t="s">
        <v>116</v>
      </c>
      <c r="E153" s="41">
        <f>LEN(country[[#This Row],[code]])</f>
        <v>2</v>
      </c>
    </row>
    <row r="154" spans="1:5" x14ac:dyDescent="0.25">
      <c r="A154" s="39" t="s">
        <v>2037</v>
      </c>
      <c r="B154" s="39" t="s">
        <v>2038</v>
      </c>
      <c r="C154" s="40" t="s">
        <v>951</v>
      </c>
      <c r="D154" s="12" t="s">
        <v>116</v>
      </c>
      <c r="E154" s="41">
        <f>LEN(country[[#This Row],[code]])</f>
        <v>2</v>
      </c>
    </row>
    <row r="155" spans="1:5" x14ac:dyDescent="0.25">
      <c r="A155" s="39" t="s">
        <v>2039</v>
      </c>
      <c r="B155" s="39" t="s">
        <v>2040</v>
      </c>
      <c r="C155" s="40" t="s">
        <v>951</v>
      </c>
      <c r="D155" s="12" t="s">
        <v>116</v>
      </c>
      <c r="E155" s="41">
        <f>LEN(country[[#This Row],[code]])</f>
        <v>2</v>
      </c>
    </row>
    <row r="156" spans="1:5" x14ac:dyDescent="0.25">
      <c r="A156" s="39" t="s">
        <v>2041</v>
      </c>
      <c r="B156" s="39" t="s">
        <v>2042</v>
      </c>
      <c r="C156" s="40" t="s">
        <v>951</v>
      </c>
      <c r="D156" s="12" t="s">
        <v>116</v>
      </c>
      <c r="E156" s="41">
        <f>LEN(country[[#This Row],[code]])</f>
        <v>2</v>
      </c>
    </row>
    <row r="157" spans="1:5" x14ac:dyDescent="0.25">
      <c r="A157" s="39" t="s">
        <v>2043</v>
      </c>
      <c r="B157" s="39" t="s">
        <v>2044</v>
      </c>
      <c r="C157" s="40" t="s">
        <v>951</v>
      </c>
      <c r="D157" s="12" t="s">
        <v>116</v>
      </c>
      <c r="E157" s="41">
        <f>LEN(country[[#This Row],[code]])</f>
        <v>2</v>
      </c>
    </row>
    <row r="158" spans="1:5" x14ac:dyDescent="0.25">
      <c r="A158" s="39" t="s">
        <v>2045</v>
      </c>
      <c r="B158" s="39" t="s">
        <v>2046</v>
      </c>
      <c r="C158" s="40" t="s">
        <v>951</v>
      </c>
      <c r="D158" s="12" t="s">
        <v>116</v>
      </c>
      <c r="E158" s="41">
        <f>LEN(country[[#This Row],[code]])</f>
        <v>2</v>
      </c>
    </row>
    <row r="159" spans="1:5" x14ac:dyDescent="0.25">
      <c r="A159" s="39" t="s">
        <v>2047</v>
      </c>
      <c r="B159" s="39" t="s">
        <v>2048</v>
      </c>
      <c r="C159" s="40" t="s">
        <v>951</v>
      </c>
      <c r="D159" s="12" t="s">
        <v>116</v>
      </c>
      <c r="E159" s="41">
        <f>LEN(country[[#This Row],[code]])</f>
        <v>2</v>
      </c>
    </row>
    <row r="160" spans="1:5" x14ac:dyDescent="0.25">
      <c r="A160" s="39" t="s">
        <v>2049</v>
      </c>
      <c r="B160" s="39" t="s">
        <v>2050</v>
      </c>
      <c r="C160" s="39" t="s">
        <v>102</v>
      </c>
      <c r="D160" s="12" t="s">
        <v>116</v>
      </c>
      <c r="E160" s="41">
        <f>LEN(country[[#This Row],[code]])</f>
        <v>2</v>
      </c>
    </row>
    <row r="161" spans="1:5" x14ac:dyDescent="0.25">
      <c r="A161" s="39" t="s">
        <v>2051</v>
      </c>
      <c r="B161" s="39" t="s">
        <v>2052</v>
      </c>
      <c r="C161" s="40" t="s">
        <v>951</v>
      </c>
      <c r="D161" s="12" t="s">
        <v>116</v>
      </c>
      <c r="E161" s="41">
        <f>LEN(country[[#This Row],[code]])</f>
        <v>2</v>
      </c>
    </row>
    <row r="162" spans="1:5" x14ac:dyDescent="0.25">
      <c r="A162" s="39" t="s">
        <v>2053</v>
      </c>
      <c r="B162" s="39" t="s">
        <v>2054</v>
      </c>
      <c r="C162" s="40" t="s">
        <v>951</v>
      </c>
      <c r="D162" s="12" t="s">
        <v>116</v>
      </c>
      <c r="E162" s="41">
        <f>LEN(country[[#This Row],[code]])</f>
        <v>2</v>
      </c>
    </row>
    <row r="163" spans="1:5" x14ac:dyDescent="0.25">
      <c r="A163" s="39" t="s">
        <v>2055</v>
      </c>
      <c r="B163" s="39" t="s">
        <v>2056</v>
      </c>
      <c r="C163" s="40" t="s">
        <v>951</v>
      </c>
      <c r="D163" s="12" t="s">
        <v>116</v>
      </c>
      <c r="E163" s="41">
        <f>LEN(country[[#This Row],[code]])</f>
        <v>2</v>
      </c>
    </row>
    <row r="164" spans="1:5" x14ac:dyDescent="0.25">
      <c r="A164" s="39" t="s">
        <v>2057</v>
      </c>
      <c r="B164" s="39" t="s">
        <v>2058</v>
      </c>
      <c r="C164" s="40" t="s">
        <v>951</v>
      </c>
      <c r="D164" s="12" t="s">
        <v>116</v>
      </c>
      <c r="E164" s="41">
        <f>LEN(country[[#This Row],[code]])</f>
        <v>2</v>
      </c>
    </row>
    <row r="165" spans="1:5" x14ac:dyDescent="0.25">
      <c r="A165" s="39" t="s">
        <v>2059</v>
      </c>
      <c r="B165" s="39" t="s">
        <v>2060</v>
      </c>
      <c r="C165" s="40" t="s">
        <v>951</v>
      </c>
      <c r="D165" s="12" t="s">
        <v>116</v>
      </c>
      <c r="E165" s="41">
        <f>LEN(country[[#This Row],[code]])</f>
        <v>2</v>
      </c>
    </row>
    <row r="166" spans="1:5" x14ac:dyDescent="0.25">
      <c r="A166" s="39" t="s">
        <v>2061</v>
      </c>
      <c r="B166" s="39" t="s">
        <v>2062</v>
      </c>
      <c r="C166" s="40" t="s">
        <v>951</v>
      </c>
      <c r="D166" s="12" t="s">
        <v>116</v>
      </c>
      <c r="E166" s="41">
        <f>LEN(country[[#This Row],[code]])</f>
        <v>2</v>
      </c>
    </row>
    <row r="167" spans="1:5" x14ac:dyDescent="0.25">
      <c r="A167" s="39" t="s">
        <v>2063</v>
      </c>
      <c r="B167" s="39" t="s">
        <v>2064</v>
      </c>
      <c r="C167" s="40" t="s">
        <v>951</v>
      </c>
      <c r="D167" s="12" t="s">
        <v>116</v>
      </c>
      <c r="E167" s="41">
        <f>LEN(country[[#This Row],[code]])</f>
        <v>2</v>
      </c>
    </row>
    <row r="168" spans="1:5" x14ac:dyDescent="0.25">
      <c r="A168" s="39" t="s">
        <v>2065</v>
      </c>
      <c r="B168" s="39" t="s">
        <v>2066</v>
      </c>
      <c r="C168" s="40" t="s">
        <v>951</v>
      </c>
      <c r="D168" s="12" t="s">
        <v>116</v>
      </c>
      <c r="E168" s="41">
        <f>LEN(country[[#This Row],[code]])</f>
        <v>2</v>
      </c>
    </row>
    <row r="169" spans="1:5" x14ac:dyDescent="0.25">
      <c r="A169" s="39" t="s">
        <v>2067</v>
      </c>
      <c r="B169" s="39" t="s">
        <v>2068</v>
      </c>
      <c r="C169" s="40" t="s">
        <v>951</v>
      </c>
      <c r="D169" s="12" t="s">
        <v>116</v>
      </c>
      <c r="E169" s="41">
        <f>LEN(country[[#This Row],[code]])</f>
        <v>2</v>
      </c>
    </row>
    <row r="170" spans="1:5" x14ac:dyDescent="0.25">
      <c r="A170" s="39" t="s">
        <v>2069</v>
      </c>
      <c r="B170" s="39" t="s">
        <v>2070</v>
      </c>
      <c r="C170" s="40" t="s">
        <v>951</v>
      </c>
      <c r="D170" s="12" t="s">
        <v>116</v>
      </c>
      <c r="E170" s="41">
        <f>LEN(country[[#This Row],[code]])</f>
        <v>2</v>
      </c>
    </row>
    <row r="171" spans="1:5" x14ac:dyDescent="0.25">
      <c r="A171" s="39" t="s">
        <v>2071</v>
      </c>
      <c r="B171" s="39" t="s">
        <v>2072</v>
      </c>
      <c r="C171" s="40" t="s">
        <v>951</v>
      </c>
      <c r="D171" s="12" t="s">
        <v>116</v>
      </c>
      <c r="E171" s="41">
        <f>LEN(country[[#This Row],[code]])</f>
        <v>2</v>
      </c>
    </row>
    <row r="172" spans="1:5" x14ac:dyDescent="0.25">
      <c r="A172" s="39" t="s">
        <v>2073</v>
      </c>
      <c r="B172" s="39" t="s">
        <v>2074</v>
      </c>
      <c r="C172" s="40" t="s">
        <v>951</v>
      </c>
      <c r="D172" s="12" t="s">
        <v>116</v>
      </c>
      <c r="E172" s="41">
        <f>LEN(country[[#This Row],[code]])</f>
        <v>2</v>
      </c>
    </row>
    <row r="173" spans="1:5" x14ac:dyDescent="0.25">
      <c r="A173" s="39" t="s">
        <v>2075</v>
      </c>
      <c r="B173" s="39" t="s">
        <v>2076</v>
      </c>
      <c r="C173" s="40" t="s">
        <v>951</v>
      </c>
      <c r="D173" s="12" t="s">
        <v>116</v>
      </c>
      <c r="E173" s="41">
        <f>LEN(country[[#This Row],[code]])</f>
        <v>2</v>
      </c>
    </row>
    <row r="174" spans="1:5" x14ac:dyDescent="0.25">
      <c r="A174" s="39" t="s">
        <v>2077</v>
      </c>
      <c r="B174" s="39" t="s">
        <v>2078</v>
      </c>
      <c r="C174" s="40" t="s">
        <v>951</v>
      </c>
      <c r="D174" s="12" t="s">
        <v>116</v>
      </c>
      <c r="E174" s="41">
        <f>LEN(country[[#This Row],[code]])</f>
        <v>2</v>
      </c>
    </row>
    <row r="175" spans="1:5" x14ac:dyDescent="0.25">
      <c r="A175" s="39" t="s">
        <v>2079</v>
      </c>
      <c r="B175" s="39" t="s">
        <v>2080</v>
      </c>
      <c r="C175" s="39" t="s">
        <v>102</v>
      </c>
      <c r="D175" s="12" t="s">
        <v>116</v>
      </c>
      <c r="E175" s="41">
        <f>LEN(country[[#This Row],[code]])</f>
        <v>2</v>
      </c>
    </row>
    <row r="176" spans="1:5" x14ac:dyDescent="0.25">
      <c r="A176" s="39" t="s">
        <v>2081</v>
      </c>
      <c r="B176" s="39" t="s">
        <v>2082</v>
      </c>
      <c r="C176" s="40" t="s">
        <v>951</v>
      </c>
      <c r="D176" s="12" t="s">
        <v>116</v>
      </c>
      <c r="E176" s="41">
        <f>LEN(country[[#This Row],[code]])</f>
        <v>2</v>
      </c>
    </row>
    <row r="177" spans="1:5" x14ac:dyDescent="0.25">
      <c r="A177" s="39" t="s">
        <v>2083</v>
      </c>
      <c r="B177" s="39" t="s">
        <v>2084</v>
      </c>
      <c r="C177" s="40" t="s">
        <v>951</v>
      </c>
      <c r="D177" s="12" t="s">
        <v>116</v>
      </c>
      <c r="E177" s="41">
        <f>LEN(country[[#This Row],[code]])</f>
        <v>2</v>
      </c>
    </row>
    <row r="178" spans="1:5" ht="30" x14ac:dyDescent="0.25">
      <c r="A178" s="39" t="s">
        <v>2085</v>
      </c>
      <c r="B178" s="39" t="s">
        <v>2086</v>
      </c>
      <c r="C178" s="40" t="s">
        <v>951</v>
      </c>
      <c r="D178" s="12" t="s">
        <v>116</v>
      </c>
      <c r="E178" s="41">
        <f>LEN(country[[#This Row],[code]])</f>
        <v>2</v>
      </c>
    </row>
    <row r="179" spans="1:5" x14ac:dyDescent="0.25">
      <c r="A179" s="39" t="s">
        <v>2087</v>
      </c>
      <c r="B179" s="39" t="s">
        <v>2088</v>
      </c>
      <c r="C179" s="40" t="s">
        <v>951</v>
      </c>
      <c r="D179" s="12" t="s">
        <v>116</v>
      </c>
      <c r="E179" s="41">
        <f>LEN(country[[#This Row],[code]])</f>
        <v>2</v>
      </c>
    </row>
    <row r="180" spans="1:5" x14ac:dyDescent="0.25">
      <c r="A180" s="39" t="s">
        <v>2089</v>
      </c>
      <c r="B180" s="39" t="s">
        <v>2090</v>
      </c>
      <c r="C180" s="40" t="s">
        <v>951</v>
      </c>
      <c r="D180" s="12" t="s">
        <v>116</v>
      </c>
      <c r="E180" s="41">
        <f>LEN(country[[#This Row],[code]])</f>
        <v>2</v>
      </c>
    </row>
    <row r="181" spans="1:5" x14ac:dyDescent="0.25">
      <c r="A181" s="39" t="s">
        <v>2091</v>
      </c>
      <c r="B181" s="39" t="s">
        <v>2092</v>
      </c>
      <c r="C181" s="40" t="s">
        <v>951</v>
      </c>
      <c r="D181" s="12" t="s">
        <v>116</v>
      </c>
      <c r="E181" s="41">
        <f>LEN(country[[#This Row],[code]])</f>
        <v>2</v>
      </c>
    </row>
    <row r="182" spans="1:5" x14ac:dyDescent="0.25">
      <c r="A182" s="39" t="s">
        <v>2093</v>
      </c>
      <c r="B182" s="39" t="s">
        <v>2094</v>
      </c>
      <c r="C182" s="40" t="s">
        <v>951</v>
      </c>
      <c r="D182" s="12" t="s">
        <v>116</v>
      </c>
      <c r="E182" s="41">
        <f>LEN(country[[#This Row],[code]])</f>
        <v>2</v>
      </c>
    </row>
    <row r="183" spans="1:5" x14ac:dyDescent="0.25">
      <c r="A183" s="39" t="s">
        <v>2095</v>
      </c>
      <c r="B183" s="39" t="s">
        <v>2096</v>
      </c>
      <c r="C183" s="40" t="s">
        <v>951</v>
      </c>
      <c r="D183" s="12" t="s">
        <v>116</v>
      </c>
      <c r="E183" s="41">
        <f>LEN(country[[#This Row],[code]])</f>
        <v>2</v>
      </c>
    </row>
    <row r="184" spans="1:5" x14ac:dyDescent="0.25">
      <c r="A184" s="39" t="s">
        <v>2097</v>
      </c>
      <c r="B184" s="39" t="s">
        <v>2098</v>
      </c>
      <c r="C184" s="40" t="s">
        <v>105</v>
      </c>
      <c r="D184" s="12" t="s">
        <v>116</v>
      </c>
      <c r="E184" s="41">
        <f>LEN(country[[#This Row],[code]])</f>
        <v>2</v>
      </c>
    </row>
    <row r="185" spans="1:5" x14ac:dyDescent="0.25">
      <c r="A185" s="39" t="s">
        <v>2099</v>
      </c>
      <c r="B185" s="39" t="s">
        <v>2100</v>
      </c>
      <c r="C185" s="39" t="s">
        <v>102</v>
      </c>
      <c r="D185" s="12" t="s">
        <v>116</v>
      </c>
      <c r="E185" s="41">
        <f>LEN(country[[#This Row],[code]])</f>
        <v>2</v>
      </c>
    </row>
    <row r="186" spans="1:5" x14ac:dyDescent="0.25">
      <c r="A186" s="39" t="s">
        <v>2101</v>
      </c>
      <c r="B186" s="39" t="s">
        <v>2102</v>
      </c>
      <c r="C186" s="40" t="s">
        <v>951</v>
      </c>
      <c r="D186" s="12" t="s">
        <v>116</v>
      </c>
      <c r="E186" s="41">
        <f>LEN(country[[#This Row],[code]])</f>
        <v>2</v>
      </c>
    </row>
    <row r="187" spans="1:5" x14ac:dyDescent="0.25">
      <c r="A187" s="39" t="s">
        <v>2103</v>
      </c>
      <c r="B187" s="39" t="s">
        <v>2104</v>
      </c>
      <c r="C187" s="40" t="s">
        <v>951</v>
      </c>
      <c r="D187" s="12" t="s">
        <v>116</v>
      </c>
      <c r="E187" s="41">
        <f>LEN(country[[#This Row],[code]])</f>
        <v>2</v>
      </c>
    </row>
    <row r="188" spans="1:5" x14ac:dyDescent="0.25">
      <c r="A188" s="39" t="s">
        <v>2105</v>
      </c>
      <c r="B188" s="39" t="s">
        <v>2106</v>
      </c>
      <c r="C188" s="40" t="s">
        <v>951</v>
      </c>
      <c r="D188" s="12" t="s">
        <v>116</v>
      </c>
      <c r="E188" s="41">
        <f>LEN(country[[#This Row],[code]])</f>
        <v>2</v>
      </c>
    </row>
    <row r="189" spans="1:5" x14ac:dyDescent="0.25">
      <c r="A189" s="39" t="s">
        <v>2107</v>
      </c>
      <c r="B189" s="39" t="s">
        <v>2108</v>
      </c>
      <c r="C189" s="39" t="s">
        <v>105</v>
      </c>
      <c r="D189" s="12" t="s">
        <v>116</v>
      </c>
      <c r="E189" s="41">
        <f>LEN(country[[#This Row],[code]])</f>
        <v>2</v>
      </c>
    </row>
    <row r="190" spans="1:5" x14ac:dyDescent="0.25">
      <c r="A190" s="39" t="s">
        <v>2109</v>
      </c>
      <c r="B190" s="39" t="s">
        <v>2110</v>
      </c>
      <c r="C190" s="40" t="s">
        <v>951</v>
      </c>
      <c r="D190" s="12" t="s">
        <v>116</v>
      </c>
      <c r="E190" s="41">
        <f>LEN(country[[#This Row],[code]])</f>
        <v>2</v>
      </c>
    </row>
    <row r="191" spans="1:5" x14ac:dyDescent="0.25">
      <c r="A191" s="39" t="s">
        <v>2111</v>
      </c>
      <c r="B191" s="39" t="s">
        <v>2112</v>
      </c>
      <c r="C191" s="40" t="s">
        <v>951</v>
      </c>
      <c r="D191" s="12" t="s">
        <v>116</v>
      </c>
      <c r="E191" s="41">
        <f>LEN(country[[#This Row],[code]])</f>
        <v>2</v>
      </c>
    </row>
    <row r="192" spans="1:5" x14ac:dyDescent="0.25">
      <c r="A192" s="39" t="s">
        <v>2113</v>
      </c>
      <c r="B192" s="39" t="s">
        <v>2114</v>
      </c>
      <c r="C192" s="40" t="s">
        <v>951</v>
      </c>
      <c r="D192" s="12" t="s">
        <v>116</v>
      </c>
      <c r="E192" s="41">
        <f>LEN(country[[#This Row],[code]])</f>
        <v>2</v>
      </c>
    </row>
    <row r="193" spans="1:5" x14ac:dyDescent="0.25">
      <c r="A193" s="39" t="s">
        <v>2115</v>
      </c>
      <c r="B193" s="39" t="s">
        <v>2116</v>
      </c>
      <c r="C193" s="40" t="s">
        <v>951</v>
      </c>
      <c r="D193" s="12" t="s">
        <v>116</v>
      </c>
      <c r="E193" s="41">
        <f>LEN(country[[#This Row],[code]])</f>
        <v>2</v>
      </c>
    </row>
    <row r="194" spans="1:5" x14ac:dyDescent="0.25">
      <c r="A194" s="39" t="s">
        <v>2117</v>
      </c>
      <c r="B194" s="39" t="s">
        <v>2118</v>
      </c>
      <c r="C194" s="40" t="s">
        <v>951</v>
      </c>
      <c r="D194" s="12" t="s">
        <v>116</v>
      </c>
      <c r="E194" s="41">
        <f>LEN(country[[#This Row],[code]])</f>
        <v>2</v>
      </c>
    </row>
    <row r="195" spans="1:5" x14ac:dyDescent="0.25">
      <c r="A195" s="39" t="s">
        <v>2119</v>
      </c>
      <c r="B195" s="39" t="s">
        <v>2120</v>
      </c>
      <c r="C195" s="40" t="s">
        <v>951</v>
      </c>
      <c r="D195" s="12" t="s">
        <v>116</v>
      </c>
      <c r="E195" s="41">
        <f>LEN(country[[#This Row],[code]])</f>
        <v>2</v>
      </c>
    </row>
    <row r="196" spans="1:5" x14ac:dyDescent="0.25">
      <c r="A196" s="39" t="s">
        <v>2121</v>
      </c>
      <c r="B196" s="39" t="s">
        <v>2122</v>
      </c>
      <c r="C196" s="40" t="s">
        <v>951</v>
      </c>
      <c r="D196" s="12" t="s">
        <v>116</v>
      </c>
      <c r="E196" s="41">
        <f>LEN(country[[#This Row],[code]])</f>
        <v>2</v>
      </c>
    </row>
    <row r="197" spans="1:5" x14ac:dyDescent="0.25">
      <c r="A197" s="39" t="s">
        <v>2123</v>
      </c>
      <c r="B197" s="39" t="s">
        <v>2124</v>
      </c>
      <c r="C197" s="40" t="s">
        <v>951</v>
      </c>
      <c r="D197" s="12" t="s">
        <v>116</v>
      </c>
      <c r="E197" s="41">
        <f>LEN(country[[#This Row],[code]])</f>
        <v>2</v>
      </c>
    </row>
    <row r="198" spans="1:5" x14ac:dyDescent="0.25">
      <c r="A198" s="39" t="s">
        <v>2125</v>
      </c>
      <c r="B198" s="39" t="s">
        <v>2126</v>
      </c>
      <c r="C198" s="40" t="s">
        <v>951</v>
      </c>
      <c r="D198" s="12" t="s">
        <v>116</v>
      </c>
      <c r="E198" s="41">
        <f>LEN(country[[#This Row],[code]])</f>
        <v>2</v>
      </c>
    </row>
    <row r="199" spans="1:5" x14ac:dyDescent="0.25">
      <c r="A199" s="39" t="s">
        <v>2127</v>
      </c>
      <c r="B199" s="39" t="s">
        <v>2128</v>
      </c>
      <c r="C199" s="40" t="s">
        <v>951</v>
      </c>
      <c r="D199" s="12" t="s">
        <v>116</v>
      </c>
      <c r="E199" s="41">
        <f>LEN(country[[#This Row],[code]])</f>
        <v>2</v>
      </c>
    </row>
    <row r="200" spans="1:5" x14ac:dyDescent="0.25">
      <c r="A200" s="39" t="s">
        <v>2129</v>
      </c>
      <c r="B200" s="39" t="s">
        <v>2130</v>
      </c>
      <c r="C200" s="40" t="s">
        <v>951</v>
      </c>
      <c r="D200" s="12" t="s">
        <v>116</v>
      </c>
      <c r="E200" s="41">
        <f>LEN(country[[#This Row],[code]])</f>
        <v>2</v>
      </c>
    </row>
    <row r="201" spans="1:5" x14ac:dyDescent="0.25">
      <c r="A201" s="39" t="s">
        <v>2131</v>
      </c>
      <c r="B201" s="39" t="s">
        <v>2132</v>
      </c>
      <c r="C201" s="40" t="s">
        <v>951</v>
      </c>
      <c r="D201" s="12" t="s">
        <v>116</v>
      </c>
      <c r="E201" s="41">
        <f>LEN(country[[#This Row],[code]])</f>
        <v>2</v>
      </c>
    </row>
    <row r="202" spans="1:5" x14ac:dyDescent="0.25">
      <c r="A202" s="39" t="s">
        <v>2133</v>
      </c>
      <c r="B202" s="39" t="s">
        <v>2134</v>
      </c>
      <c r="C202" s="40" t="s">
        <v>951</v>
      </c>
      <c r="D202" s="12" t="s">
        <v>116</v>
      </c>
      <c r="E202" s="41">
        <f>LEN(country[[#This Row],[code]])</f>
        <v>2</v>
      </c>
    </row>
    <row r="203" spans="1:5" x14ac:dyDescent="0.25">
      <c r="A203" s="39" t="s">
        <v>2135</v>
      </c>
      <c r="B203" s="39" t="s">
        <v>2136</v>
      </c>
      <c r="C203" s="40" t="s">
        <v>951</v>
      </c>
      <c r="D203" s="12" t="s">
        <v>116</v>
      </c>
      <c r="E203" s="41">
        <f>LEN(country[[#This Row],[code]])</f>
        <v>2</v>
      </c>
    </row>
    <row r="204" spans="1:5" x14ac:dyDescent="0.25">
      <c r="A204" s="39" t="s">
        <v>2137</v>
      </c>
      <c r="B204" s="39" t="s">
        <v>2138</v>
      </c>
      <c r="C204" s="40" t="s">
        <v>951</v>
      </c>
      <c r="D204" s="12" t="s">
        <v>116</v>
      </c>
      <c r="E204" s="41">
        <f>LEN(country[[#This Row],[code]])</f>
        <v>2</v>
      </c>
    </row>
    <row r="205" spans="1:5" x14ac:dyDescent="0.25">
      <c r="A205" s="39" t="s">
        <v>2139</v>
      </c>
      <c r="B205" s="39" t="s">
        <v>2140</v>
      </c>
      <c r="C205" s="40" t="s">
        <v>951</v>
      </c>
      <c r="D205" s="12" t="s">
        <v>116</v>
      </c>
      <c r="E205" s="41">
        <f>LEN(country[[#This Row],[code]])</f>
        <v>2</v>
      </c>
    </row>
    <row r="206" spans="1:5" x14ac:dyDescent="0.25">
      <c r="A206" s="39" t="s">
        <v>2141</v>
      </c>
      <c r="B206" s="39" t="s">
        <v>2142</v>
      </c>
      <c r="C206" s="40" t="s">
        <v>951</v>
      </c>
      <c r="D206" s="12" t="s">
        <v>116</v>
      </c>
      <c r="E206" s="41">
        <f>LEN(country[[#This Row],[code]])</f>
        <v>2</v>
      </c>
    </row>
    <row r="207" spans="1:5" x14ac:dyDescent="0.25">
      <c r="A207" s="39" t="s">
        <v>2143</v>
      </c>
      <c r="B207" s="39" t="s">
        <v>2144</v>
      </c>
      <c r="C207" s="40" t="s">
        <v>951</v>
      </c>
      <c r="D207" s="12" t="s">
        <v>116</v>
      </c>
      <c r="E207" s="41">
        <f>LEN(country[[#This Row],[code]])</f>
        <v>2</v>
      </c>
    </row>
    <row r="208" spans="1:5" x14ac:dyDescent="0.25">
      <c r="A208" s="39" t="s">
        <v>2145</v>
      </c>
      <c r="B208" s="39" t="s">
        <v>2146</v>
      </c>
      <c r="C208" s="40" t="s">
        <v>951</v>
      </c>
      <c r="D208" s="12" t="s">
        <v>116</v>
      </c>
      <c r="E208" s="41">
        <f>LEN(country[[#This Row],[code]])</f>
        <v>2</v>
      </c>
    </row>
    <row r="209" spans="1:5" x14ac:dyDescent="0.25">
      <c r="A209" s="39" t="s">
        <v>2147</v>
      </c>
      <c r="B209" s="39" t="s">
        <v>2148</v>
      </c>
      <c r="C209" s="40" t="s">
        <v>951</v>
      </c>
      <c r="D209" s="12" t="s">
        <v>116</v>
      </c>
      <c r="E209" s="41">
        <f>LEN(country[[#This Row],[code]])</f>
        <v>2</v>
      </c>
    </row>
    <row r="210" spans="1:5" x14ac:dyDescent="0.25">
      <c r="A210" s="39" t="s">
        <v>2149</v>
      </c>
      <c r="B210" s="39" t="s">
        <v>2150</v>
      </c>
      <c r="C210" s="39" t="s">
        <v>102</v>
      </c>
      <c r="D210" s="12" t="s">
        <v>116</v>
      </c>
      <c r="E210" s="41">
        <f>LEN(country[[#This Row],[code]])</f>
        <v>2</v>
      </c>
    </row>
    <row r="211" spans="1:5" x14ac:dyDescent="0.25">
      <c r="A211" s="39" t="s">
        <v>2151</v>
      </c>
      <c r="B211" s="39" t="s">
        <v>2152</v>
      </c>
      <c r="C211" s="39" t="s">
        <v>102</v>
      </c>
      <c r="D211" s="12" t="s">
        <v>116</v>
      </c>
      <c r="E211" s="41">
        <f>LEN(country[[#This Row],[code]])</f>
        <v>2</v>
      </c>
    </row>
    <row r="212" spans="1:5" x14ac:dyDescent="0.25">
      <c r="A212" s="39" t="s">
        <v>2153</v>
      </c>
      <c r="B212" s="39" t="s">
        <v>2154</v>
      </c>
      <c r="C212" s="40" t="s">
        <v>951</v>
      </c>
      <c r="D212" s="12" t="s">
        <v>116</v>
      </c>
      <c r="E212" s="41">
        <f>LEN(country[[#This Row],[code]])</f>
        <v>2</v>
      </c>
    </row>
    <row r="213" spans="1:5" x14ac:dyDescent="0.25">
      <c r="A213" s="39" t="s">
        <v>2155</v>
      </c>
      <c r="B213" s="39" t="s">
        <v>2156</v>
      </c>
      <c r="C213" s="39" t="s">
        <v>102</v>
      </c>
      <c r="D213" s="12" t="s">
        <v>116</v>
      </c>
      <c r="E213" s="41">
        <f>LEN(country[[#This Row],[code]])</f>
        <v>2</v>
      </c>
    </row>
    <row r="214" spans="1:5" x14ac:dyDescent="0.25">
      <c r="A214" s="39" t="s">
        <v>2157</v>
      </c>
      <c r="B214" s="39" t="s">
        <v>2158</v>
      </c>
      <c r="C214" s="40" t="s">
        <v>951</v>
      </c>
      <c r="D214" s="12" t="s">
        <v>116</v>
      </c>
      <c r="E214" s="41">
        <f>LEN(country[[#This Row],[code]])</f>
        <v>2</v>
      </c>
    </row>
    <row r="215" spans="1:5" x14ac:dyDescent="0.25">
      <c r="A215" s="39" t="s">
        <v>2159</v>
      </c>
      <c r="B215" s="39" t="s">
        <v>2160</v>
      </c>
      <c r="C215" s="40" t="s">
        <v>951</v>
      </c>
      <c r="D215" s="12" t="s">
        <v>116</v>
      </c>
      <c r="E215" s="41">
        <f>LEN(country[[#This Row],[code]])</f>
        <v>2</v>
      </c>
    </row>
    <row r="216" spans="1:5" x14ac:dyDescent="0.25">
      <c r="A216" s="39" t="s">
        <v>2161</v>
      </c>
      <c r="B216" s="39" t="s">
        <v>2162</v>
      </c>
      <c r="C216" s="40" t="s">
        <v>951</v>
      </c>
      <c r="D216" s="12" t="s">
        <v>116</v>
      </c>
      <c r="E216" s="41">
        <f>LEN(country[[#This Row],[code]])</f>
        <v>2</v>
      </c>
    </row>
    <row r="217" spans="1:5" x14ac:dyDescent="0.25">
      <c r="A217" s="39" t="s">
        <v>2163</v>
      </c>
      <c r="B217" s="39" t="s">
        <v>2164</v>
      </c>
      <c r="C217" s="40" t="s">
        <v>951</v>
      </c>
      <c r="D217" s="12" t="s">
        <v>116</v>
      </c>
      <c r="E217" s="41">
        <f>LEN(country[[#This Row],[code]])</f>
        <v>2</v>
      </c>
    </row>
    <row r="218" spans="1:5" x14ac:dyDescent="0.25">
      <c r="A218" s="39" t="s">
        <v>2165</v>
      </c>
      <c r="B218" s="39" t="s">
        <v>2166</v>
      </c>
      <c r="C218" s="40" t="s">
        <v>951</v>
      </c>
      <c r="D218" s="12" t="s">
        <v>116</v>
      </c>
      <c r="E218" s="41">
        <f>LEN(country[[#This Row],[code]])</f>
        <v>2</v>
      </c>
    </row>
    <row r="219" spans="1:5" x14ac:dyDescent="0.25">
      <c r="A219" s="39" t="s">
        <v>2167</v>
      </c>
      <c r="B219" s="39" t="s">
        <v>2168</v>
      </c>
      <c r="C219" s="40" t="s">
        <v>951</v>
      </c>
      <c r="D219" s="12" t="s">
        <v>116</v>
      </c>
      <c r="E219" s="41">
        <f>LEN(country[[#This Row],[code]])</f>
        <v>2</v>
      </c>
    </row>
    <row r="220" spans="1:5" x14ac:dyDescent="0.25">
      <c r="A220" s="39" t="s">
        <v>2169</v>
      </c>
      <c r="B220" s="39" t="s">
        <v>2170</v>
      </c>
      <c r="C220" s="40" t="s">
        <v>951</v>
      </c>
      <c r="D220" s="12" t="s">
        <v>116</v>
      </c>
      <c r="E220" s="41">
        <f>LEN(country[[#This Row],[code]])</f>
        <v>2</v>
      </c>
    </row>
    <row r="221" spans="1:5" x14ac:dyDescent="0.25">
      <c r="A221" s="39" t="s">
        <v>2171</v>
      </c>
      <c r="B221" s="39" t="s">
        <v>2172</v>
      </c>
      <c r="C221" s="40" t="s">
        <v>951</v>
      </c>
      <c r="D221" s="12" t="s">
        <v>116</v>
      </c>
      <c r="E221" s="41">
        <f>LEN(country[[#This Row],[code]])</f>
        <v>2</v>
      </c>
    </row>
    <row r="222" spans="1:5" x14ac:dyDescent="0.25">
      <c r="A222" s="39" t="s">
        <v>2173</v>
      </c>
      <c r="B222" s="39" t="s">
        <v>2174</v>
      </c>
      <c r="C222" s="40" t="s">
        <v>951</v>
      </c>
      <c r="D222" s="12" t="s">
        <v>116</v>
      </c>
      <c r="E222" s="41">
        <f>LEN(country[[#This Row],[code]])</f>
        <v>2</v>
      </c>
    </row>
    <row r="223" spans="1:5" x14ac:dyDescent="0.25">
      <c r="A223" s="39" t="s">
        <v>2175</v>
      </c>
      <c r="B223" s="39" t="s">
        <v>2176</v>
      </c>
      <c r="C223" s="40" t="s">
        <v>951</v>
      </c>
      <c r="D223" s="12" t="s">
        <v>116</v>
      </c>
      <c r="E223" s="41">
        <f>LEN(country[[#This Row],[code]])</f>
        <v>2</v>
      </c>
    </row>
    <row r="224" spans="1:5" x14ac:dyDescent="0.25">
      <c r="A224" s="39" t="s">
        <v>2177</v>
      </c>
      <c r="B224" s="39" t="s">
        <v>2178</v>
      </c>
      <c r="C224" s="40" t="s">
        <v>951</v>
      </c>
      <c r="D224" s="12" t="s">
        <v>116</v>
      </c>
      <c r="E224" s="41">
        <f>LEN(country[[#This Row],[code]])</f>
        <v>2</v>
      </c>
    </row>
    <row r="225" spans="1:5" x14ac:dyDescent="0.25">
      <c r="A225" s="39" t="s">
        <v>2179</v>
      </c>
      <c r="B225" s="39" t="s">
        <v>2180</v>
      </c>
      <c r="C225" s="40" t="s">
        <v>951</v>
      </c>
      <c r="D225" s="12" t="s">
        <v>116</v>
      </c>
      <c r="E225" s="41">
        <f>LEN(country[[#This Row],[code]])</f>
        <v>2</v>
      </c>
    </row>
    <row r="226" spans="1:5" x14ac:dyDescent="0.25">
      <c r="A226" s="39" t="s">
        <v>2181</v>
      </c>
      <c r="B226" s="39" t="s">
        <v>2182</v>
      </c>
      <c r="C226" s="40" t="s">
        <v>951</v>
      </c>
      <c r="D226" s="12" t="s">
        <v>116</v>
      </c>
      <c r="E226" s="41">
        <f>LEN(country[[#This Row],[code]])</f>
        <v>2</v>
      </c>
    </row>
    <row r="227" spans="1:5" x14ac:dyDescent="0.25">
      <c r="A227" s="39" t="s">
        <v>2183</v>
      </c>
      <c r="B227" s="39" t="s">
        <v>2184</v>
      </c>
      <c r="C227" s="40" t="s">
        <v>951</v>
      </c>
      <c r="D227" s="12" t="s">
        <v>116</v>
      </c>
      <c r="E227" s="41">
        <f>LEN(country[[#This Row],[code]])</f>
        <v>2</v>
      </c>
    </row>
    <row r="228" spans="1:5" x14ac:dyDescent="0.25">
      <c r="A228" s="39" t="s">
        <v>2185</v>
      </c>
      <c r="B228" s="39" t="s">
        <v>2186</v>
      </c>
      <c r="C228" s="40" t="s">
        <v>951</v>
      </c>
      <c r="D228" s="12" t="s">
        <v>116</v>
      </c>
      <c r="E228" s="41">
        <f>LEN(country[[#This Row],[code]])</f>
        <v>2</v>
      </c>
    </row>
    <row r="229" spans="1:5" x14ac:dyDescent="0.25">
      <c r="A229" s="39" t="s">
        <v>2187</v>
      </c>
      <c r="B229" s="39" t="s">
        <v>2188</v>
      </c>
      <c r="C229" s="39" t="s">
        <v>105</v>
      </c>
      <c r="D229" s="12" t="s">
        <v>116</v>
      </c>
      <c r="E229" s="41">
        <f>LEN(country[[#This Row],[code]])</f>
        <v>2</v>
      </c>
    </row>
    <row r="230" spans="1:5" x14ac:dyDescent="0.25">
      <c r="A230" s="39" t="s">
        <v>2189</v>
      </c>
      <c r="B230" s="39" t="s">
        <v>2190</v>
      </c>
      <c r="C230" s="40" t="s">
        <v>951</v>
      </c>
      <c r="D230" s="12" t="s">
        <v>116</v>
      </c>
      <c r="E230" s="41">
        <f>LEN(country[[#This Row],[code]])</f>
        <v>2</v>
      </c>
    </row>
    <row r="231" spans="1:5" x14ac:dyDescent="0.25">
      <c r="A231" s="39" t="s">
        <v>2191</v>
      </c>
      <c r="B231" s="39" t="s">
        <v>2192</v>
      </c>
      <c r="C231" s="40" t="s">
        <v>951</v>
      </c>
      <c r="D231" s="12" t="s">
        <v>116</v>
      </c>
      <c r="E231" s="41">
        <f>LEN(country[[#This Row],[code]])</f>
        <v>2</v>
      </c>
    </row>
    <row r="232" spans="1:5" x14ac:dyDescent="0.25">
      <c r="A232" s="39" t="s">
        <v>2193</v>
      </c>
      <c r="B232" s="39" t="s">
        <v>2194</v>
      </c>
      <c r="C232" s="40" t="s">
        <v>951</v>
      </c>
      <c r="D232" s="12" t="s">
        <v>116</v>
      </c>
      <c r="E232" s="41">
        <f>LEN(country[[#This Row],[code]])</f>
        <v>2</v>
      </c>
    </row>
    <row r="233" spans="1:5" x14ac:dyDescent="0.25">
      <c r="A233" s="39" t="s">
        <v>2195</v>
      </c>
      <c r="B233" s="39" t="s">
        <v>2196</v>
      </c>
      <c r="C233" s="40" t="s">
        <v>951</v>
      </c>
      <c r="D233" s="12" t="s">
        <v>116</v>
      </c>
      <c r="E233" s="41">
        <f>LEN(country[[#This Row],[code]])</f>
        <v>2</v>
      </c>
    </row>
    <row r="234" spans="1:5" x14ac:dyDescent="0.25">
      <c r="A234" s="39" t="s">
        <v>2197</v>
      </c>
      <c r="B234" s="39" t="s">
        <v>2198</v>
      </c>
      <c r="C234" s="40" t="s">
        <v>951</v>
      </c>
      <c r="D234" s="12" t="s">
        <v>116</v>
      </c>
      <c r="E234" s="41">
        <f>LEN(country[[#This Row],[code]])</f>
        <v>2</v>
      </c>
    </row>
    <row r="235" spans="1:5" x14ac:dyDescent="0.25">
      <c r="A235" s="39" t="s">
        <v>2199</v>
      </c>
      <c r="B235" s="39" t="s">
        <v>2200</v>
      </c>
      <c r="C235" s="40" t="s">
        <v>951</v>
      </c>
      <c r="D235" s="12" t="s">
        <v>116</v>
      </c>
      <c r="E235" s="41">
        <f>LEN(country[[#This Row],[code]])</f>
        <v>2</v>
      </c>
    </row>
    <row r="236" spans="1:5" x14ac:dyDescent="0.25">
      <c r="A236" s="39" t="s">
        <v>2201</v>
      </c>
      <c r="B236" s="39" t="s">
        <v>2202</v>
      </c>
      <c r="C236" s="40" t="s">
        <v>951</v>
      </c>
      <c r="D236" s="12" t="s">
        <v>116</v>
      </c>
      <c r="E236" s="41">
        <f>LEN(country[[#This Row],[code]])</f>
        <v>2</v>
      </c>
    </row>
    <row r="237" spans="1:5" x14ac:dyDescent="0.25">
      <c r="A237" s="39" t="s">
        <v>2203</v>
      </c>
      <c r="B237" s="39" t="s">
        <v>2204</v>
      </c>
      <c r="C237" s="40" t="s">
        <v>951</v>
      </c>
      <c r="D237" s="12" t="s">
        <v>116</v>
      </c>
      <c r="E237" s="41">
        <f>LEN(country[[#This Row],[code]])</f>
        <v>2</v>
      </c>
    </row>
    <row r="238" spans="1:5" x14ac:dyDescent="0.25">
      <c r="A238" s="39" t="s">
        <v>2205</v>
      </c>
      <c r="B238" s="39" t="s">
        <v>2206</v>
      </c>
      <c r="C238" s="40" t="s">
        <v>951</v>
      </c>
      <c r="D238" s="12" t="s">
        <v>116</v>
      </c>
      <c r="E238" s="41">
        <f>LEN(country[[#This Row],[code]])</f>
        <v>2</v>
      </c>
    </row>
    <row r="239" spans="1:5" x14ac:dyDescent="0.25">
      <c r="A239" s="39" t="s">
        <v>2207</v>
      </c>
      <c r="B239" s="39" t="s">
        <v>2208</v>
      </c>
      <c r="C239" s="40" t="s">
        <v>951</v>
      </c>
      <c r="D239" s="12" t="s">
        <v>116</v>
      </c>
      <c r="E239" s="41">
        <f>LEN(country[[#This Row],[code]])</f>
        <v>2</v>
      </c>
    </row>
    <row r="240" spans="1:5" x14ac:dyDescent="0.25">
      <c r="A240" s="39" t="s">
        <v>2209</v>
      </c>
      <c r="B240" s="39" t="s">
        <v>2210</v>
      </c>
      <c r="C240" s="39" t="s">
        <v>105</v>
      </c>
      <c r="D240" s="12" t="s">
        <v>116</v>
      </c>
      <c r="E240" s="41">
        <f>LEN(country[[#This Row],[code]])</f>
        <v>2</v>
      </c>
    </row>
    <row r="241" spans="1:5" x14ac:dyDescent="0.25">
      <c r="A241" s="39" t="s">
        <v>2211</v>
      </c>
      <c r="B241" s="39" t="s">
        <v>2212</v>
      </c>
      <c r="C241" s="40" t="s">
        <v>951</v>
      </c>
      <c r="D241" s="12" t="s">
        <v>116</v>
      </c>
      <c r="E241" s="41">
        <f>LEN(country[[#This Row],[code]])</f>
        <v>2</v>
      </c>
    </row>
    <row r="242" spans="1:5" x14ac:dyDescent="0.25">
      <c r="A242" s="39" t="s">
        <v>2213</v>
      </c>
      <c r="B242" s="39" t="s">
        <v>2214</v>
      </c>
      <c r="C242" s="40" t="s">
        <v>951</v>
      </c>
      <c r="D242" s="12" t="s">
        <v>116</v>
      </c>
      <c r="E242" s="41">
        <f>LEN(country[[#This Row],[code]])</f>
        <v>2</v>
      </c>
    </row>
    <row r="243" spans="1:5" x14ac:dyDescent="0.25">
      <c r="A243" s="39" t="s">
        <v>2215</v>
      </c>
      <c r="B243" s="39" t="s">
        <v>2216</v>
      </c>
      <c r="C243" s="40" t="s">
        <v>951</v>
      </c>
      <c r="D243" s="12" t="s">
        <v>116</v>
      </c>
      <c r="E243" s="41">
        <f>LEN(country[[#This Row],[code]])</f>
        <v>2</v>
      </c>
    </row>
    <row r="244" spans="1:5" x14ac:dyDescent="0.25">
      <c r="A244" s="39" t="s">
        <v>2217</v>
      </c>
      <c r="B244" s="39" t="s">
        <v>2218</v>
      </c>
      <c r="C244" s="40" t="s">
        <v>951</v>
      </c>
      <c r="D244" s="12" t="s">
        <v>116</v>
      </c>
      <c r="E244" s="41">
        <f>LEN(country[[#This Row],[code]])</f>
        <v>2</v>
      </c>
    </row>
    <row r="245" spans="1:5" x14ac:dyDescent="0.25">
      <c r="A245" s="39" t="s">
        <v>2219</v>
      </c>
      <c r="B245" s="39" t="s">
        <v>2220</v>
      </c>
      <c r="C245" s="40" t="s">
        <v>951</v>
      </c>
      <c r="D245" s="12" t="s">
        <v>116</v>
      </c>
      <c r="E245" s="41">
        <f>LEN(country[[#This Row],[code]])</f>
        <v>2</v>
      </c>
    </row>
    <row r="246" spans="1:5" x14ac:dyDescent="0.25">
      <c r="A246" s="39" t="s">
        <v>2221</v>
      </c>
      <c r="B246" s="39" t="s">
        <v>2222</v>
      </c>
      <c r="C246" s="40" t="s">
        <v>951</v>
      </c>
      <c r="D246" s="12" t="s">
        <v>116</v>
      </c>
      <c r="E246" s="41">
        <f>LEN(country[[#This Row],[code]])</f>
        <v>2</v>
      </c>
    </row>
    <row r="247" spans="1:5" x14ac:dyDescent="0.25">
      <c r="A247" s="39" t="s">
        <v>2223</v>
      </c>
      <c r="B247" s="39" t="s">
        <v>2224</v>
      </c>
      <c r="C247" s="40" t="s">
        <v>951</v>
      </c>
      <c r="D247" s="12" t="s">
        <v>116</v>
      </c>
      <c r="E247" s="41">
        <f>LEN(country[[#This Row],[code]])</f>
        <v>2</v>
      </c>
    </row>
    <row r="248" spans="1:5" x14ac:dyDescent="0.25">
      <c r="A248" s="39" t="s">
        <v>2225</v>
      </c>
      <c r="B248" s="39" t="s">
        <v>2226</v>
      </c>
      <c r="C248" s="40" t="s">
        <v>951</v>
      </c>
      <c r="D248" s="12" t="s">
        <v>116</v>
      </c>
      <c r="E248" s="41">
        <f>LEN(country[[#This Row],[code]])</f>
        <v>2</v>
      </c>
    </row>
    <row r="249" spans="1:5" x14ac:dyDescent="0.25">
      <c r="A249" s="39" t="s">
        <v>2227</v>
      </c>
      <c r="B249" s="39" t="s">
        <v>2228</v>
      </c>
      <c r="C249" s="40" t="s">
        <v>951</v>
      </c>
      <c r="D249" s="12" t="s">
        <v>116</v>
      </c>
      <c r="E249" s="41">
        <f>LEN(country[[#This Row],[code]])</f>
        <v>2</v>
      </c>
    </row>
    <row r="250" spans="1:5" ht="30" x14ac:dyDescent="0.25">
      <c r="A250" s="39" t="s">
        <v>2229</v>
      </c>
      <c r="B250" s="39" t="s">
        <v>2230</v>
      </c>
      <c r="C250" s="40" t="s">
        <v>951</v>
      </c>
      <c r="D250" s="12" t="s">
        <v>116</v>
      </c>
      <c r="E250" s="41">
        <f>LEN(country[[#This Row],[code]])</f>
        <v>2</v>
      </c>
    </row>
    <row r="251" spans="1:5" x14ac:dyDescent="0.25">
      <c r="A251" s="39" t="s">
        <v>2231</v>
      </c>
      <c r="B251" s="39" t="s">
        <v>2232</v>
      </c>
      <c r="C251" s="40" t="s">
        <v>951</v>
      </c>
      <c r="D251" s="12" t="s">
        <v>116</v>
      </c>
      <c r="E251" s="41">
        <f>LEN(country[[#This Row],[code]])</f>
        <v>2</v>
      </c>
    </row>
    <row r="252" spans="1:5" x14ac:dyDescent="0.25">
      <c r="A252" s="39" t="s">
        <v>2233</v>
      </c>
      <c r="B252" s="39" t="s">
        <v>2234</v>
      </c>
      <c r="C252" s="40" t="s">
        <v>105</v>
      </c>
      <c r="D252" s="12" t="s">
        <v>116</v>
      </c>
      <c r="E252" s="41">
        <f>LEN(country[[#This Row],[code]])</f>
        <v>2</v>
      </c>
    </row>
    <row r="253" spans="1:5" x14ac:dyDescent="0.25">
      <c r="A253" s="39" t="s">
        <v>2235</v>
      </c>
      <c r="B253" s="39" t="s">
        <v>2236</v>
      </c>
      <c r="C253" s="40" t="s">
        <v>951</v>
      </c>
      <c r="D253" s="12" t="s">
        <v>116</v>
      </c>
      <c r="E253" s="41">
        <f>LEN(country[[#This Row],[code]])</f>
        <v>2</v>
      </c>
    </row>
    <row r="254" spans="1:5" x14ac:dyDescent="0.25">
      <c r="A254" s="39" t="s">
        <v>2237</v>
      </c>
      <c r="B254" s="39" t="s">
        <v>2238</v>
      </c>
      <c r="C254" s="40" t="s">
        <v>951</v>
      </c>
      <c r="D254" s="12" t="s">
        <v>116</v>
      </c>
      <c r="E254" s="41">
        <f>LEN(country[[#This Row],[code]])</f>
        <v>2</v>
      </c>
    </row>
    <row r="255" spans="1:5" ht="30" x14ac:dyDescent="0.25">
      <c r="A255" s="39" t="s">
        <v>2239</v>
      </c>
      <c r="B255" s="39" t="s">
        <v>2240</v>
      </c>
      <c r="C255" s="39" t="s">
        <v>105</v>
      </c>
      <c r="D255" s="12" t="s">
        <v>116</v>
      </c>
      <c r="E255" s="41">
        <f>LEN(country[[#This Row],[code]])</f>
        <v>2</v>
      </c>
    </row>
    <row r="256" spans="1:5" ht="45" x14ac:dyDescent="0.25">
      <c r="A256" s="39" t="s">
        <v>2241</v>
      </c>
      <c r="B256" s="39" t="s">
        <v>2242</v>
      </c>
      <c r="C256" s="39" t="s">
        <v>951</v>
      </c>
      <c r="D256" s="12" t="s">
        <v>116</v>
      </c>
      <c r="E256" s="41">
        <f>LEN(country[[#This Row],[code]])</f>
        <v>2</v>
      </c>
    </row>
    <row r="257" spans="1:5" x14ac:dyDescent="0.25">
      <c r="A257" s="39" t="s">
        <v>2243</v>
      </c>
      <c r="B257" s="39" t="s">
        <v>1111</v>
      </c>
      <c r="C257" s="39" t="s">
        <v>1038</v>
      </c>
      <c r="D257" s="59" t="s">
        <v>116</v>
      </c>
      <c r="E257" s="60">
        <f>LEN(country[[#This Row],[code]])</f>
        <v>2</v>
      </c>
    </row>
    <row r="262" spans="1:5" x14ac:dyDescent="0.25">
      <c r="C262" s="27"/>
    </row>
    <row r="511" spans="1:2" x14ac:dyDescent="0.25">
      <c r="A511" t="s">
        <v>1355</v>
      </c>
      <c r="B511">
        <f>MAX(country[length])</f>
        <v>2</v>
      </c>
    </row>
    <row r="512" spans="1:2" x14ac:dyDescent="0.25">
      <c r="A512" t="s">
        <v>1356</v>
      </c>
      <c r="B512">
        <f>(FLOOR((B511/colofon!$H$2),1)+1)*colofon!$H$2</f>
        <v>25</v>
      </c>
    </row>
  </sheetData>
  <conditionalFormatting sqref="A260:C263 E260:E263">
    <cfRule type="expression" dxfId="637" priority="7" stopIfTrue="1">
      <formula>LEFT($I9,27)="Not relevant for data model"</formula>
    </cfRule>
    <cfRule type="expression" dxfId="636" priority="8" stopIfTrue="1">
      <formula>OR($I9="only mentioned in preamble", $I9="removed from regulation")</formula>
    </cfRule>
  </conditionalFormatting>
  <conditionalFormatting sqref="B24:C24 B62:C62 B68:C68 B70:C72 B77:C78 B88:C88 B100:C100 B102:C102 B109:C109 B127:C127 B132:C133 B141:C141 B160:C160 B175:C175 B185:C185 B189:C189 B210:C211 B213:C213 B229:C229 B240:C240 B255:C256 B2:B257">
    <cfRule type="expression" dxfId="635" priority="3" stopIfTrue="1">
      <formula>LEFT($I2,27)="Not relevant for data model"</formula>
    </cfRule>
    <cfRule type="expression" dxfId="634" priority="4" stopIfTrue="1">
      <formula>OR($I2="only mentioned in preamble", $I2="removed from regulation")</formula>
    </cfRule>
  </conditionalFormatting>
  <conditionalFormatting sqref="C24 C62 C68 C70:C72 C77:C78 C88 C100 C102 C109 C127 C132:C133 C141 C160 C175 C185 C189 C210:C211 C213 C229 C240 C255:C256">
    <cfRule type="expression" dxfId="633" priority="1" stopIfTrue="1">
      <formula>LEFT($I24,27)="Not relevant for data model"</formula>
    </cfRule>
    <cfRule type="expression" dxfId="632" priority="2" stopIfTrue="1">
      <formula>OR($I24="only mentioned in preamble", $I24="removed from regulation")</formula>
    </cfRule>
  </conditionalFormatting>
  <conditionalFormatting sqref="D2:D257">
    <cfRule type="expression" dxfId="631" priority="9" stopIfTrue="1">
      <formula>LEFT($I9,27)="Not relevant for data model"</formula>
    </cfRule>
    <cfRule type="expression" dxfId="630" priority="10" stopIfTrue="1">
      <formula>OR($I9="only mentioned in preamble", $I9="removed from regulation")</formula>
    </cfRule>
  </conditionalFormatting>
  <hyperlinks>
    <hyperlink ref="G1" location="datatypes!A1" display="toc" xr:uid="{00000000-0004-0000-0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7051CBE7-C1EF-4674-9C66-E342BDDECD52}">
            <xm:f>LEFT('accounting standard'!$I6,27)="Not relevant for data model"</xm:f>
            <x14:dxf>
              <font>
                <strike val="0"/>
                <color theme="0" tint="-0.24994659260841701"/>
              </font>
            </x14:dxf>
          </x14:cfRule>
          <x14:cfRule type="expression" priority="6" stopIfTrue="1" id="{E2EAF264-F19D-4F6D-BB39-BB80816D11CF}">
            <xm:f>OR('accounting standard'!$I6="only mentioned in preamble", 'accounting standard'!$I6="removed from regulation")</xm:f>
            <x14:dxf>
              <font>
                <strike/>
              </font>
            </x14:dxf>
          </x14:cfRule>
          <xm:sqref>C257:D257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2"/>
  <dimension ref="A1:D180"/>
  <sheetViews>
    <sheetView workbookViewId="0"/>
  </sheetViews>
  <sheetFormatPr defaultColWidth="9.140625" defaultRowHeight="15" x14ac:dyDescent="0.25"/>
  <cols>
    <col min="1" max="1" width="24.5703125" customWidth="1"/>
    <col min="2" max="2" width="60.7109375" bestFit="1" customWidth="1"/>
  </cols>
  <sheetData>
    <row r="1" spans="1:4" x14ac:dyDescent="0.25">
      <c r="A1" t="s">
        <v>2244</v>
      </c>
      <c r="B1" t="s">
        <v>369</v>
      </c>
      <c r="D1" s="17" t="s">
        <v>1334</v>
      </c>
    </row>
    <row r="2" spans="1:4" x14ac:dyDescent="0.25">
      <c r="A2" t="s">
        <v>2245</v>
      </c>
      <c r="B2" t="s">
        <v>2246</v>
      </c>
    </row>
    <row r="3" spans="1:4" x14ac:dyDescent="0.25">
      <c r="A3" t="s">
        <v>2247</v>
      </c>
      <c r="B3" t="s">
        <v>2248</v>
      </c>
    </row>
    <row r="4" spans="1:4" x14ac:dyDescent="0.25">
      <c r="A4" t="s">
        <v>2249</v>
      </c>
      <c r="B4" t="s">
        <v>2250</v>
      </c>
    </row>
    <row r="5" spans="1:4" x14ac:dyDescent="0.25">
      <c r="A5" t="s">
        <v>2251</v>
      </c>
      <c r="B5" t="s">
        <v>2252</v>
      </c>
    </row>
    <row r="6" spans="1:4" x14ac:dyDescent="0.25">
      <c r="A6" t="s">
        <v>2253</v>
      </c>
      <c r="B6" t="s">
        <v>2254</v>
      </c>
    </row>
    <row r="7" spans="1:4" x14ac:dyDescent="0.25">
      <c r="A7" t="s">
        <v>2255</v>
      </c>
      <c r="B7" t="s">
        <v>2256</v>
      </c>
    </row>
    <row r="8" spans="1:4" x14ac:dyDescent="0.25">
      <c r="A8" t="s">
        <v>2257</v>
      </c>
      <c r="B8" t="s">
        <v>2258</v>
      </c>
    </row>
    <row r="9" spans="1:4" x14ac:dyDescent="0.25">
      <c r="A9" t="s">
        <v>2259</v>
      </c>
      <c r="B9" t="s">
        <v>2260</v>
      </c>
    </row>
    <row r="10" spans="1:4" x14ac:dyDescent="0.25">
      <c r="A10" t="s">
        <v>2261</v>
      </c>
      <c r="B10" t="s">
        <v>2262</v>
      </c>
    </row>
    <row r="11" spans="1:4" x14ac:dyDescent="0.25">
      <c r="A11" t="s">
        <v>2263</v>
      </c>
      <c r="B11" t="s">
        <v>2264</v>
      </c>
    </row>
    <row r="12" spans="1:4" x14ac:dyDescent="0.25">
      <c r="A12" t="s">
        <v>2265</v>
      </c>
      <c r="B12" t="s">
        <v>2266</v>
      </c>
    </row>
    <row r="13" spans="1:4" x14ac:dyDescent="0.25">
      <c r="A13" t="s">
        <v>2267</v>
      </c>
      <c r="B13" t="s">
        <v>2268</v>
      </c>
    </row>
    <row r="14" spans="1:4" x14ac:dyDescent="0.25">
      <c r="A14" t="s">
        <v>2269</v>
      </c>
      <c r="B14" t="s">
        <v>2270</v>
      </c>
    </row>
    <row r="15" spans="1:4" x14ac:dyDescent="0.25">
      <c r="A15" t="s">
        <v>2271</v>
      </c>
      <c r="B15" t="s">
        <v>2272</v>
      </c>
    </row>
    <row r="16" spans="1:4" x14ac:dyDescent="0.25">
      <c r="A16" t="s">
        <v>2273</v>
      </c>
      <c r="B16" t="s">
        <v>2274</v>
      </c>
    </row>
    <row r="17" spans="1:2" x14ac:dyDescent="0.25">
      <c r="A17" t="s">
        <v>2275</v>
      </c>
      <c r="B17" t="s">
        <v>2276</v>
      </c>
    </row>
    <row r="18" spans="1:2" x14ac:dyDescent="0.25">
      <c r="A18" t="s">
        <v>2277</v>
      </c>
      <c r="B18" t="s">
        <v>2278</v>
      </c>
    </row>
    <row r="19" spans="1:2" x14ac:dyDescent="0.25">
      <c r="A19" t="s">
        <v>2279</v>
      </c>
      <c r="B19" t="s">
        <v>2280</v>
      </c>
    </row>
    <row r="20" spans="1:2" x14ac:dyDescent="0.25">
      <c r="A20" t="s">
        <v>2281</v>
      </c>
      <c r="B20" t="s">
        <v>2282</v>
      </c>
    </row>
    <row r="21" spans="1:2" x14ac:dyDescent="0.25">
      <c r="A21" t="s">
        <v>2283</v>
      </c>
      <c r="B21" t="s">
        <v>2284</v>
      </c>
    </row>
    <row r="22" spans="1:2" x14ac:dyDescent="0.25">
      <c r="A22" t="s">
        <v>2285</v>
      </c>
      <c r="B22" t="s">
        <v>2286</v>
      </c>
    </row>
    <row r="23" spans="1:2" x14ac:dyDescent="0.25">
      <c r="A23" t="s">
        <v>2287</v>
      </c>
      <c r="B23" t="s">
        <v>2288</v>
      </c>
    </row>
    <row r="24" spans="1:2" x14ac:dyDescent="0.25">
      <c r="A24" t="s">
        <v>2289</v>
      </c>
      <c r="B24" t="s">
        <v>2290</v>
      </c>
    </row>
    <row r="25" spans="1:2" x14ac:dyDescent="0.25">
      <c r="A25" t="s">
        <v>2291</v>
      </c>
      <c r="B25" t="s">
        <v>2292</v>
      </c>
    </row>
    <row r="26" spans="1:2" x14ac:dyDescent="0.25">
      <c r="A26" t="s">
        <v>2293</v>
      </c>
      <c r="B26" t="s">
        <v>2294</v>
      </c>
    </row>
    <row r="27" spans="1:2" x14ac:dyDescent="0.25">
      <c r="A27" t="s">
        <v>2295</v>
      </c>
      <c r="B27" t="s">
        <v>2296</v>
      </c>
    </row>
    <row r="28" spans="1:2" x14ac:dyDescent="0.25">
      <c r="A28" t="s">
        <v>2297</v>
      </c>
      <c r="B28" t="s">
        <v>2298</v>
      </c>
    </row>
    <row r="29" spans="1:2" x14ac:dyDescent="0.25">
      <c r="A29" t="s">
        <v>2299</v>
      </c>
      <c r="B29" t="s">
        <v>2300</v>
      </c>
    </row>
    <row r="30" spans="1:2" x14ac:dyDescent="0.25">
      <c r="A30" t="s">
        <v>2301</v>
      </c>
      <c r="B30" t="s">
        <v>2302</v>
      </c>
    </row>
    <row r="31" spans="1:2" x14ac:dyDescent="0.25">
      <c r="A31" t="s">
        <v>2303</v>
      </c>
      <c r="B31" t="s">
        <v>2304</v>
      </c>
    </row>
    <row r="32" spans="1:2" x14ac:dyDescent="0.25">
      <c r="A32" t="s">
        <v>2305</v>
      </c>
      <c r="B32" t="s">
        <v>2306</v>
      </c>
    </row>
    <row r="33" spans="1:2" x14ac:dyDescent="0.25">
      <c r="A33" t="s">
        <v>2307</v>
      </c>
      <c r="B33" t="s">
        <v>2308</v>
      </c>
    </row>
    <row r="34" spans="1:2" x14ac:dyDescent="0.25">
      <c r="A34" t="s">
        <v>2309</v>
      </c>
      <c r="B34" t="s">
        <v>2310</v>
      </c>
    </row>
    <row r="35" spans="1:2" x14ac:dyDescent="0.25">
      <c r="A35" t="s">
        <v>2311</v>
      </c>
      <c r="B35" t="s">
        <v>2312</v>
      </c>
    </row>
    <row r="36" spans="1:2" x14ac:dyDescent="0.25">
      <c r="A36" t="s">
        <v>2313</v>
      </c>
      <c r="B36" t="s">
        <v>2314</v>
      </c>
    </row>
    <row r="37" spans="1:2" x14ac:dyDescent="0.25">
      <c r="A37" t="s">
        <v>2315</v>
      </c>
      <c r="B37" t="s">
        <v>2316</v>
      </c>
    </row>
    <row r="38" spans="1:2" x14ac:dyDescent="0.25">
      <c r="A38" t="s">
        <v>2317</v>
      </c>
      <c r="B38" t="s">
        <v>2318</v>
      </c>
    </row>
    <row r="39" spans="1:2" x14ac:dyDescent="0.25">
      <c r="A39" t="s">
        <v>2319</v>
      </c>
      <c r="B39" t="s">
        <v>2320</v>
      </c>
    </row>
    <row r="40" spans="1:2" x14ac:dyDescent="0.25">
      <c r="A40" t="s">
        <v>2321</v>
      </c>
      <c r="B40" t="s">
        <v>2322</v>
      </c>
    </row>
    <row r="41" spans="1:2" x14ac:dyDescent="0.25">
      <c r="A41" t="s">
        <v>2323</v>
      </c>
      <c r="B41" t="s">
        <v>2324</v>
      </c>
    </row>
    <row r="42" spans="1:2" x14ac:dyDescent="0.25">
      <c r="A42" t="s">
        <v>2325</v>
      </c>
      <c r="B42" t="s">
        <v>2326</v>
      </c>
    </row>
    <row r="43" spans="1:2" x14ac:dyDescent="0.25">
      <c r="A43" t="s">
        <v>2327</v>
      </c>
      <c r="B43" t="s">
        <v>2328</v>
      </c>
    </row>
    <row r="44" spans="1:2" x14ac:dyDescent="0.25">
      <c r="A44" t="s">
        <v>2329</v>
      </c>
      <c r="B44" t="s">
        <v>2330</v>
      </c>
    </row>
    <row r="45" spans="1:2" x14ac:dyDescent="0.25">
      <c r="A45" t="s">
        <v>2331</v>
      </c>
      <c r="B45" t="s">
        <v>2332</v>
      </c>
    </row>
    <row r="46" spans="1:2" x14ac:dyDescent="0.25">
      <c r="A46" t="s">
        <v>2333</v>
      </c>
      <c r="B46" t="s">
        <v>2334</v>
      </c>
    </row>
    <row r="47" spans="1:2" x14ac:dyDescent="0.25">
      <c r="A47" t="s">
        <v>2335</v>
      </c>
      <c r="B47" t="s">
        <v>2336</v>
      </c>
    </row>
    <row r="48" spans="1:2" x14ac:dyDescent="0.25">
      <c r="A48" t="s">
        <v>2337</v>
      </c>
      <c r="B48" t="s">
        <v>2338</v>
      </c>
    </row>
    <row r="49" spans="1:2" x14ac:dyDescent="0.25">
      <c r="A49" t="s">
        <v>2339</v>
      </c>
      <c r="B49" t="s">
        <v>2340</v>
      </c>
    </row>
    <row r="50" spans="1:2" x14ac:dyDescent="0.25">
      <c r="A50" t="s">
        <v>2341</v>
      </c>
      <c r="B50" t="s">
        <v>2342</v>
      </c>
    </row>
    <row r="51" spans="1:2" x14ac:dyDescent="0.25">
      <c r="A51" t="s">
        <v>2343</v>
      </c>
      <c r="B51" t="s">
        <v>2344</v>
      </c>
    </row>
    <row r="52" spans="1:2" x14ac:dyDescent="0.25">
      <c r="A52" t="s">
        <v>2345</v>
      </c>
      <c r="B52" t="s">
        <v>2346</v>
      </c>
    </row>
    <row r="53" spans="1:2" x14ac:dyDescent="0.25">
      <c r="A53" t="s">
        <v>2347</v>
      </c>
      <c r="B53" t="s">
        <v>2348</v>
      </c>
    </row>
    <row r="54" spans="1:2" x14ac:dyDescent="0.25">
      <c r="A54" t="s">
        <v>2349</v>
      </c>
      <c r="B54" t="s">
        <v>2350</v>
      </c>
    </row>
    <row r="55" spans="1:2" x14ac:dyDescent="0.25">
      <c r="A55" t="s">
        <v>2351</v>
      </c>
      <c r="B55" t="s">
        <v>2352</v>
      </c>
    </row>
    <row r="56" spans="1:2" x14ac:dyDescent="0.25">
      <c r="A56" t="s">
        <v>2353</v>
      </c>
      <c r="B56" t="s">
        <v>2354</v>
      </c>
    </row>
    <row r="57" spans="1:2" x14ac:dyDescent="0.25">
      <c r="A57" t="s">
        <v>2355</v>
      </c>
      <c r="B57" t="s">
        <v>2356</v>
      </c>
    </row>
    <row r="58" spans="1:2" x14ac:dyDescent="0.25">
      <c r="A58" t="s">
        <v>2357</v>
      </c>
      <c r="B58" t="s">
        <v>2358</v>
      </c>
    </row>
    <row r="59" spans="1:2" x14ac:dyDescent="0.25">
      <c r="A59" t="s">
        <v>2359</v>
      </c>
      <c r="B59" t="s">
        <v>2360</v>
      </c>
    </row>
    <row r="60" spans="1:2" x14ac:dyDescent="0.25">
      <c r="A60" t="s">
        <v>2361</v>
      </c>
      <c r="B60" t="s">
        <v>2362</v>
      </c>
    </row>
    <row r="61" spans="1:2" x14ac:dyDescent="0.25">
      <c r="A61" t="s">
        <v>2363</v>
      </c>
      <c r="B61" t="s">
        <v>2364</v>
      </c>
    </row>
    <row r="62" spans="1:2" x14ac:dyDescent="0.25">
      <c r="A62" t="s">
        <v>2365</v>
      </c>
      <c r="B62" t="s">
        <v>2366</v>
      </c>
    </row>
    <row r="63" spans="1:2" x14ac:dyDescent="0.25">
      <c r="A63" t="s">
        <v>2367</v>
      </c>
      <c r="B63" t="s">
        <v>2368</v>
      </c>
    </row>
    <row r="64" spans="1:2" x14ac:dyDescent="0.25">
      <c r="A64" t="s">
        <v>2369</v>
      </c>
      <c r="B64" t="s">
        <v>2370</v>
      </c>
    </row>
    <row r="65" spans="1:2" x14ac:dyDescent="0.25">
      <c r="A65" t="s">
        <v>2371</v>
      </c>
      <c r="B65" t="s">
        <v>2372</v>
      </c>
    </row>
    <row r="66" spans="1:2" x14ac:dyDescent="0.25">
      <c r="A66" t="s">
        <v>2373</v>
      </c>
      <c r="B66" t="s">
        <v>2374</v>
      </c>
    </row>
    <row r="67" spans="1:2" x14ac:dyDescent="0.25">
      <c r="A67" t="s">
        <v>2375</v>
      </c>
      <c r="B67" t="s">
        <v>2376</v>
      </c>
    </row>
    <row r="68" spans="1:2" x14ac:dyDescent="0.25">
      <c r="A68" t="s">
        <v>2377</v>
      </c>
      <c r="B68" t="s">
        <v>2378</v>
      </c>
    </row>
    <row r="69" spans="1:2" x14ac:dyDescent="0.25">
      <c r="A69" t="s">
        <v>2379</v>
      </c>
      <c r="B69" t="s">
        <v>2380</v>
      </c>
    </row>
    <row r="70" spans="1:2" x14ac:dyDescent="0.25">
      <c r="A70" t="s">
        <v>2381</v>
      </c>
      <c r="B70" t="s">
        <v>2382</v>
      </c>
    </row>
    <row r="71" spans="1:2" x14ac:dyDescent="0.25">
      <c r="A71" t="s">
        <v>2383</v>
      </c>
      <c r="B71" t="s">
        <v>2384</v>
      </c>
    </row>
    <row r="72" spans="1:2" x14ac:dyDescent="0.25">
      <c r="A72" t="s">
        <v>2385</v>
      </c>
      <c r="B72" t="s">
        <v>2386</v>
      </c>
    </row>
    <row r="73" spans="1:2" x14ac:dyDescent="0.25">
      <c r="A73" t="s">
        <v>2387</v>
      </c>
      <c r="B73" t="s">
        <v>2388</v>
      </c>
    </row>
    <row r="74" spans="1:2" x14ac:dyDescent="0.25">
      <c r="A74" t="s">
        <v>2389</v>
      </c>
      <c r="B74" t="s">
        <v>2390</v>
      </c>
    </row>
    <row r="75" spans="1:2" x14ac:dyDescent="0.25">
      <c r="A75" t="s">
        <v>2391</v>
      </c>
      <c r="B75" t="s">
        <v>2392</v>
      </c>
    </row>
    <row r="76" spans="1:2" x14ac:dyDescent="0.25">
      <c r="A76" t="s">
        <v>2393</v>
      </c>
      <c r="B76" t="s">
        <v>2394</v>
      </c>
    </row>
    <row r="77" spans="1:2" x14ac:dyDescent="0.25">
      <c r="A77" t="s">
        <v>2395</v>
      </c>
      <c r="B77" t="s">
        <v>2396</v>
      </c>
    </row>
    <row r="78" spans="1:2" x14ac:dyDescent="0.25">
      <c r="A78" t="s">
        <v>2397</v>
      </c>
      <c r="B78" t="s">
        <v>2398</v>
      </c>
    </row>
    <row r="79" spans="1:2" x14ac:dyDescent="0.25">
      <c r="A79" t="s">
        <v>2399</v>
      </c>
      <c r="B79" t="s">
        <v>2400</v>
      </c>
    </row>
    <row r="80" spans="1:2" x14ac:dyDescent="0.25">
      <c r="A80" t="s">
        <v>2401</v>
      </c>
      <c r="B80" t="s">
        <v>2402</v>
      </c>
    </row>
    <row r="81" spans="1:2" x14ac:dyDescent="0.25">
      <c r="A81" t="s">
        <v>2403</v>
      </c>
      <c r="B81" t="s">
        <v>2404</v>
      </c>
    </row>
    <row r="82" spans="1:2" x14ac:dyDescent="0.25">
      <c r="A82" t="s">
        <v>2405</v>
      </c>
      <c r="B82" t="s">
        <v>2406</v>
      </c>
    </row>
    <row r="83" spans="1:2" x14ac:dyDescent="0.25">
      <c r="A83" t="s">
        <v>2407</v>
      </c>
      <c r="B83" t="s">
        <v>2408</v>
      </c>
    </row>
    <row r="84" spans="1:2" x14ac:dyDescent="0.25">
      <c r="A84" t="s">
        <v>2409</v>
      </c>
      <c r="B84" t="s">
        <v>2410</v>
      </c>
    </row>
    <row r="85" spans="1:2" x14ac:dyDescent="0.25">
      <c r="A85" t="s">
        <v>2411</v>
      </c>
      <c r="B85" t="s">
        <v>2412</v>
      </c>
    </row>
    <row r="86" spans="1:2" x14ac:dyDescent="0.25">
      <c r="A86" t="s">
        <v>2413</v>
      </c>
      <c r="B86" t="s">
        <v>2414</v>
      </c>
    </row>
    <row r="87" spans="1:2" x14ac:dyDescent="0.25">
      <c r="A87" t="s">
        <v>2415</v>
      </c>
      <c r="B87" t="s">
        <v>2416</v>
      </c>
    </row>
    <row r="88" spans="1:2" x14ac:dyDescent="0.25">
      <c r="A88" t="s">
        <v>2417</v>
      </c>
      <c r="B88" t="s">
        <v>2418</v>
      </c>
    </row>
    <row r="89" spans="1:2" x14ac:dyDescent="0.25">
      <c r="A89" t="s">
        <v>2419</v>
      </c>
      <c r="B89" t="s">
        <v>2420</v>
      </c>
    </row>
    <row r="90" spans="1:2" x14ac:dyDescent="0.25">
      <c r="A90" t="s">
        <v>2421</v>
      </c>
      <c r="B90" t="s">
        <v>2422</v>
      </c>
    </row>
    <row r="91" spans="1:2" x14ac:dyDescent="0.25">
      <c r="A91" t="s">
        <v>2423</v>
      </c>
      <c r="B91" t="s">
        <v>2424</v>
      </c>
    </row>
    <row r="92" spans="1:2" x14ac:dyDescent="0.25">
      <c r="A92" t="s">
        <v>2425</v>
      </c>
      <c r="B92" t="s">
        <v>2426</v>
      </c>
    </row>
    <row r="93" spans="1:2" x14ac:dyDescent="0.25">
      <c r="A93" t="s">
        <v>2427</v>
      </c>
      <c r="B93" t="s">
        <v>2428</v>
      </c>
    </row>
    <row r="94" spans="1:2" x14ac:dyDescent="0.25">
      <c r="A94" t="s">
        <v>2429</v>
      </c>
      <c r="B94" t="s">
        <v>2430</v>
      </c>
    </row>
    <row r="95" spans="1:2" x14ac:dyDescent="0.25">
      <c r="A95" t="s">
        <v>2431</v>
      </c>
      <c r="B95" t="s">
        <v>2432</v>
      </c>
    </row>
    <row r="96" spans="1:2" x14ac:dyDescent="0.25">
      <c r="A96" t="s">
        <v>2433</v>
      </c>
      <c r="B96" t="s">
        <v>2434</v>
      </c>
    </row>
    <row r="97" spans="1:2" x14ac:dyDescent="0.25">
      <c r="A97" t="s">
        <v>2435</v>
      </c>
      <c r="B97" t="s">
        <v>2436</v>
      </c>
    </row>
    <row r="98" spans="1:2" x14ac:dyDescent="0.25">
      <c r="A98" t="s">
        <v>2437</v>
      </c>
      <c r="B98" t="s">
        <v>2438</v>
      </c>
    </row>
    <row r="99" spans="1:2" x14ac:dyDescent="0.25">
      <c r="A99" t="s">
        <v>2439</v>
      </c>
      <c r="B99" t="s">
        <v>2440</v>
      </c>
    </row>
    <row r="100" spans="1:2" x14ac:dyDescent="0.25">
      <c r="A100" t="s">
        <v>2441</v>
      </c>
      <c r="B100" t="s">
        <v>2442</v>
      </c>
    </row>
    <row r="101" spans="1:2" x14ac:dyDescent="0.25">
      <c r="A101" t="s">
        <v>2443</v>
      </c>
      <c r="B101" t="s">
        <v>2444</v>
      </c>
    </row>
    <row r="102" spans="1:2" x14ac:dyDescent="0.25">
      <c r="A102" t="s">
        <v>2445</v>
      </c>
      <c r="B102" t="s">
        <v>2446</v>
      </c>
    </row>
    <row r="103" spans="1:2" x14ac:dyDescent="0.25">
      <c r="A103" t="s">
        <v>2447</v>
      </c>
      <c r="B103" t="s">
        <v>2448</v>
      </c>
    </row>
    <row r="104" spans="1:2" x14ac:dyDescent="0.25">
      <c r="A104" t="s">
        <v>2449</v>
      </c>
      <c r="B104" t="s">
        <v>2450</v>
      </c>
    </row>
    <row r="105" spans="1:2" x14ac:dyDescent="0.25">
      <c r="A105" t="s">
        <v>2451</v>
      </c>
      <c r="B105" t="s">
        <v>2452</v>
      </c>
    </row>
    <row r="106" spans="1:2" x14ac:dyDescent="0.25">
      <c r="A106" t="s">
        <v>2453</v>
      </c>
      <c r="B106" t="s">
        <v>2454</v>
      </c>
    </row>
    <row r="107" spans="1:2" x14ac:dyDescent="0.25">
      <c r="A107" t="s">
        <v>2455</v>
      </c>
      <c r="B107" t="s">
        <v>2456</v>
      </c>
    </row>
    <row r="108" spans="1:2" x14ac:dyDescent="0.25">
      <c r="A108" t="s">
        <v>2457</v>
      </c>
      <c r="B108" t="s">
        <v>2458</v>
      </c>
    </row>
    <row r="109" spans="1:2" x14ac:dyDescent="0.25">
      <c r="A109" t="s">
        <v>2459</v>
      </c>
      <c r="B109" t="s">
        <v>2460</v>
      </c>
    </row>
    <row r="110" spans="1:2" x14ac:dyDescent="0.25">
      <c r="A110" t="s">
        <v>2461</v>
      </c>
      <c r="B110" t="s">
        <v>2462</v>
      </c>
    </row>
    <row r="111" spans="1:2" x14ac:dyDescent="0.25">
      <c r="A111" t="s">
        <v>2463</v>
      </c>
      <c r="B111" t="s">
        <v>2464</v>
      </c>
    </row>
    <row r="112" spans="1:2" x14ac:dyDescent="0.25">
      <c r="A112" t="s">
        <v>2465</v>
      </c>
      <c r="B112" t="s">
        <v>2466</v>
      </c>
    </row>
    <row r="113" spans="1:2" x14ac:dyDescent="0.25">
      <c r="A113" t="s">
        <v>2467</v>
      </c>
      <c r="B113" t="s">
        <v>2468</v>
      </c>
    </row>
    <row r="114" spans="1:2" x14ac:dyDescent="0.25">
      <c r="A114" t="s">
        <v>2469</v>
      </c>
      <c r="B114" t="s">
        <v>2470</v>
      </c>
    </row>
    <row r="115" spans="1:2" x14ac:dyDescent="0.25">
      <c r="A115" t="s">
        <v>2471</v>
      </c>
      <c r="B115" t="s">
        <v>2472</v>
      </c>
    </row>
    <row r="116" spans="1:2" x14ac:dyDescent="0.25">
      <c r="A116" t="s">
        <v>2473</v>
      </c>
      <c r="B116" t="s">
        <v>2474</v>
      </c>
    </row>
    <row r="117" spans="1:2" x14ac:dyDescent="0.25">
      <c r="A117" t="s">
        <v>2475</v>
      </c>
      <c r="B117" t="s">
        <v>2476</v>
      </c>
    </row>
    <row r="118" spans="1:2" x14ac:dyDescent="0.25">
      <c r="A118" t="s">
        <v>2477</v>
      </c>
      <c r="B118" t="s">
        <v>2478</v>
      </c>
    </row>
    <row r="119" spans="1:2" x14ac:dyDescent="0.25">
      <c r="A119" t="s">
        <v>2479</v>
      </c>
      <c r="B119" t="s">
        <v>2480</v>
      </c>
    </row>
    <row r="120" spans="1:2" x14ac:dyDescent="0.25">
      <c r="A120" t="s">
        <v>2481</v>
      </c>
      <c r="B120" t="s">
        <v>2482</v>
      </c>
    </row>
    <row r="121" spans="1:2" x14ac:dyDescent="0.25">
      <c r="A121" t="s">
        <v>2483</v>
      </c>
      <c r="B121" t="s">
        <v>2484</v>
      </c>
    </row>
    <row r="122" spans="1:2" x14ac:dyDescent="0.25">
      <c r="A122" t="s">
        <v>2485</v>
      </c>
      <c r="B122" t="s">
        <v>2486</v>
      </c>
    </row>
    <row r="123" spans="1:2" x14ac:dyDescent="0.25">
      <c r="A123" t="s">
        <v>2487</v>
      </c>
      <c r="B123" t="s">
        <v>2488</v>
      </c>
    </row>
    <row r="124" spans="1:2" x14ac:dyDescent="0.25">
      <c r="A124" t="s">
        <v>2489</v>
      </c>
      <c r="B124" t="s">
        <v>2490</v>
      </c>
    </row>
    <row r="125" spans="1:2" x14ac:dyDescent="0.25">
      <c r="A125" t="s">
        <v>2491</v>
      </c>
      <c r="B125" t="s">
        <v>2492</v>
      </c>
    </row>
    <row r="126" spans="1:2" x14ac:dyDescent="0.25">
      <c r="A126" t="s">
        <v>2493</v>
      </c>
      <c r="B126" t="s">
        <v>2494</v>
      </c>
    </row>
    <row r="127" spans="1:2" x14ac:dyDescent="0.25">
      <c r="A127" t="s">
        <v>2495</v>
      </c>
      <c r="B127" t="s">
        <v>2496</v>
      </c>
    </row>
    <row r="128" spans="1:2" x14ac:dyDescent="0.25">
      <c r="A128" t="s">
        <v>2497</v>
      </c>
      <c r="B128" t="s">
        <v>2498</v>
      </c>
    </row>
    <row r="129" spans="1:2" x14ac:dyDescent="0.25">
      <c r="A129" t="s">
        <v>2499</v>
      </c>
      <c r="B129" t="s">
        <v>2500</v>
      </c>
    </row>
    <row r="130" spans="1:2" x14ac:dyDescent="0.25">
      <c r="A130" t="s">
        <v>2501</v>
      </c>
      <c r="B130" t="s">
        <v>2502</v>
      </c>
    </row>
    <row r="131" spans="1:2" x14ac:dyDescent="0.25">
      <c r="A131" t="s">
        <v>2503</v>
      </c>
      <c r="B131" t="s">
        <v>2504</v>
      </c>
    </row>
    <row r="132" spans="1:2" x14ac:dyDescent="0.25">
      <c r="A132" t="s">
        <v>2505</v>
      </c>
      <c r="B132" t="s">
        <v>2506</v>
      </c>
    </row>
    <row r="133" spans="1:2" x14ac:dyDescent="0.25">
      <c r="A133" t="s">
        <v>2507</v>
      </c>
      <c r="B133" t="s">
        <v>2508</v>
      </c>
    </row>
    <row r="134" spans="1:2" x14ac:dyDescent="0.25">
      <c r="A134" t="s">
        <v>2509</v>
      </c>
      <c r="B134" t="s">
        <v>2510</v>
      </c>
    </row>
    <row r="135" spans="1:2" x14ac:dyDescent="0.25">
      <c r="A135" t="s">
        <v>2511</v>
      </c>
      <c r="B135" t="s">
        <v>2512</v>
      </c>
    </row>
    <row r="136" spans="1:2" x14ac:dyDescent="0.25">
      <c r="A136" t="s">
        <v>2513</v>
      </c>
      <c r="B136" t="s">
        <v>2514</v>
      </c>
    </row>
    <row r="137" spans="1:2" x14ac:dyDescent="0.25">
      <c r="A137" t="s">
        <v>2515</v>
      </c>
      <c r="B137" t="s">
        <v>2516</v>
      </c>
    </row>
    <row r="138" spans="1:2" x14ac:dyDescent="0.25">
      <c r="A138" t="s">
        <v>2517</v>
      </c>
      <c r="B138" t="s">
        <v>2518</v>
      </c>
    </row>
    <row r="139" spans="1:2" x14ac:dyDescent="0.25">
      <c r="A139" t="s">
        <v>2519</v>
      </c>
      <c r="B139" t="s">
        <v>2520</v>
      </c>
    </row>
    <row r="140" spans="1:2" x14ac:dyDescent="0.25">
      <c r="A140" t="s">
        <v>2521</v>
      </c>
      <c r="B140" t="s">
        <v>2522</v>
      </c>
    </row>
    <row r="141" spans="1:2" x14ac:dyDescent="0.25">
      <c r="A141" t="s">
        <v>2523</v>
      </c>
      <c r="B141" t="s">
        <v>2524</v>
      </c>
    </row>
    <row r="142" spans="1:2" x14ac:dyDescent="0.25">
      <c r="A142" t="s">
        <v>2525</v>
      </c>
      <c r="B142" t="s">
        <v>2526</v>
      </c>
    </row>
    <row r="143" spans="1:2" x14ac:dyDescent="0.25">
      <c r="A143" t="s">
        <v>2527</v>
      </c>
      <c r="B143" t="s">
        <v>2528</v>
      </c>
    </row>
    <row r="144" spans="1:2" x14ac:dyDescent="0.25">
      <c r="A144" t="s">
        <v>2529</v>
      </c>
      <c r="B144" t="s">
        <v>2530</v>
      </c>
    </row>
    <row r="145" spans="1:2" x14ac:dyDescent="0.25">
      <c r="A145" t="s">
        <v>2531</v>
      </c>
      <c r="B145" t="s">
        <v>2532</v>
      </c>
    </row>
    <row r="146" spans="1:2" x14ac:dyDescent="0.25">
      <c r="A146" t="s">
        <v>2533</v>
      </c>
      <c r="B146" t="s">
        <v>2534</v>
      </c>
    </row>
    <row r="147" spans="1:2" x14ac:dyDescent="0.25">
      <c r="A147" t="s">
        <v>2535</v>
      </c>
      <c r="B147" t="s">
        <v>2536</v>
      </c>
    </row>
    <row r="148" spans="1:2" x14ac:dyDescent="0.25">
      <c r="A148" t="s">
        <v>2537</v>
      </c>
      <c r="B148" t="s">
        <v>2538</v>
      </c>
    </row>
    <row r="149" spans="1:2" x14ac:dyDescent="0.25">
      <c r="A149" t="s">
        <v>2539</v>
      </c>
      <c r="B149" t="s">
        <v>2540</v>
      </c>
    </row>
    <row r="150" spans="1:2" x14ac:dyDescent="0.25">
      <c r="A150" t="s">
        <v>2541</v>
      </c>
      <c r="B150" t="s">
        <v>2542</v>
      </c>
    </row>
    <row r="151" spans="1:2" x14ac:dyDescent="0.25">
      <c r="A151" t="s">
        <v>2543</v>
      </c>
      <c r="B151" t="s">
        <v>2544</v>
      </c>
    </row>
    <row r="152" spans="1:2" x14ac:dyDescent="0.25">
      <c r="A152" t="s">
        <v>2545</v>
      </c>
      <c r="B152" t="s">
        <v>2546</v>
      </c>
    </row>
    <row r="153" spans="1:2" x14ac:dyDescent="0.25">
      <c r="A153" t="s">
        <v>2547</v>
      </c>
      <c r="B153" t="s">
        <v>2548</v>
      </c>
    </row>
    <row r="154" spans="1:2" x14ac:dyDescent="0.25">
      <c r="A154" t="s">
        <v>2549</v>
      </c>
      <c r="B154" t="s">
        <v>2550</v>
      </c>
    </row>
    <row r="155" spans="1:2" x14ac:dyDescent="0.25">
      <c r="A155" t="s">
        <v>2551</v>
      </c>
      <c r="B155" t="s">
        <v>2552</v>
      </c>
    </row>
    <row r="156" spans="1:2" x14ac:dyDescent="0.25">
      <c r="A156" t="s">
        <v>2553</v>
      </c>
      <c r="B156" t="s">
        <v>2554</v>
      </c>
    </row>
    <row r="157" spans="1:2" x14ac:dyDescent="0.25">
      <c r="A157" t="s">
        <v>2555</v>
      </c>
      <c r="B157" t="s">
        <v>2556</v>
      </c>
    </row>
    <row r="158" spans="1:2" x14ac:dyDescent="0.25">
      <c r="A158" t="s">
        <v>2557</v>
      </c>
      <c r="B158" t="s">
        <v>2558</v>
      </c>
    </row>
    <row r="159" spans="1:2" x14ac:dyDescent="0.25">
      <c r="A159" t="s">
        <v>2559</v>
      </c>
      <c r="B159" t="s">
        <v>2560</v>
      </c>
    </row>
    <row r="160" spans="1:2" x14ac:dyDescent="0.25">
      <c r="A160" t="s">
        <v>2561</v>
      </c>
      <c r="B160" t="s">
        <v>2562</v>
      </c>
    </row>
    <row r="161" spans="1:2" x14ac:dyDescent="0.25">
      <c r="A161" t="s">
        <v>2563</v>
      </c>
      <c r="B161" t="s">
        <v>734</v>
      </c>
    </row>
    <row r="162" spans="1:2" x14ac:dyDescent="0.25">
      <c r="A162" t="s">
        <v>2564</v>
      </c>
      <c r="B162" t="s">
        <v>2565</v>
      </c>
    </row>
    <row r="163" spans="1:2" x14ac:dyDescent="0.25">
      <c r="A163" t="s">
        <v>2566</v>
      </c>
      <c r="B163" t="s">
        <v>2567</v>
      </c>
    </row>
    <row r="164" spans="1:2" x14ac:dyDescent="0.25">
      <c r="A164" t="s">
        <v>2568</v>
      </c>
      <c r="B164" t="s">
        <v>2569</v>
      </c>
    </row>
    <row r="165" spans="1:2" x14ac:dyDescent="0.25">
      <c r="A165" t="s">
        <v>2570</v>
      </c>
      <c r="B165" t="s">
        <v>2571</v>
      </c>
    </row>
    <row r="166" spans="1:2" x14ac:dyDescent="0.25">
      <c r="A166" t="s">
        <v>2572</v>
      </c>
      <c r="B166" t="s">
        <v>2573</v>
      </c>
    </row>
    <row r="167" spans="1:2" x14ac:dyDescent="0.25">
      <c r="A167" t="s">
        <v>2574</v>
      </c>
      <c r="B167" t="s">
        <v>2575</v>
      </c>
    </row>
    <row r="168" spans="1:2" x14ac:dyDescent="0.25">
      <c r="A168" t="s">
        <v>2576</v>
      </c>
      <c r="B168" t="s">
        <v>2577</v>
      </c>
    </row>
    <row r="169" spans="1:2" x14ac:dyDescent="0.25">
      <c r="A169" t="s">
        <v>2578</v>
      </c>
      <c r="B169" t="s">
        <v>2579</v>
      </c>
    </row>
    <row r="170" spans="1:2" x14ac:dyDescent="0.25">
      <c r="A170" t="s">
        <v>2580</v>
      </c>
      <c r="B170" t="s">
        <v>2581</v>
      </c>
    </row>
    <row r="171" spans="1:2" x14ac:dyDescent="0.25">
      <c r="A171" t="s">
        <v>2582</v>
      </c>
      <c r="B171" t="s">
        <v>2583</v>
      </c>
    </row>
    <row r="172" spans="1:2" x14ac:dyDescent="0.25">
      <c r="A172" t="s">
        <v>2584</v>
      </c>
      <c r="B172" t="s">
        <v>2585</v>
      </c>
    </row>
    <row r="173" spans="1:2" x14ac:dyDescent="0.25">
      <c r="A173" t="s">
        <v>2586</v>
      </c>
      <c r="B173" t="s">
        <v>2587</v>
      </c>
    </row>
    <row r="174" spans="1:2" x14ac:dyDescent="0.25">
      <c r="A174" t="s">
        <v>2588</v>
      </c>
      <c r="B174" t="s">
        <v>2589</v>
      </c>
    </row>
    <row r="175" spans="1:2" x14ac:dyDescent="0.25">
      <c r="A175" t="s">
        <v>2590</v>
      </c>
      <c r="B175" t="s">
        <v>2591</v>
      </c>
    </row>
    <row r="176" spans="1:2" x14ac:dyDescent="0.25">
      <c r="A176" t="s">
        <v>2592</v>
      </c>
      <c r="B176" t="s">
        <v>2593</v>
      </c>
    </row>
    <row r="177" spans="1:2" x14ac:dyDescent="0.25">
      <c r="A177" t="s">
        <v>2594</v>
      </c>
      <c r="B177" t="s">
        <v>2595</v>
      </c>
    </row>
    <row r="178" spans="1:2" x14ac:dyDescent="0.25">
      <c r="A178" t="s">
        <v>2596</v>
      </c>
      <c r="B178" t="s">
        <v>2597</v>
      </c>
    </row>
    <row r="179" spans="1:2" x14ac:dyDescent="0.25">
      <c r="A179" t="s">
        <v>2598</v>
      </c>
      <c r="B179" t="s">
        <v>2599</v>
      </c>
    </row>
    <row r="180" spans="1:2" x14ac:dyDescent="0.25">
      <c r="A180" t="s">
        <v>2600</v>
      </c>
      <c r="B180" t="s">
        <v>2601</v>
      </c>
    </row>
  </sheetData>
  <hyperlinks>
    <hyperlink ref="D1" location="datatypes!A1" display="toc" xr:uid="{00000000-0004-0000-0C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5"/>
  <dimension ref="A1:G6"/>
  <sheetViews>
    <sheetView workbookViewId="0"/>
  </sheetViews>
  <sheetFormatPr defaultRowHeight="15" x14ac:dyDescent="0.25"/>
  <cols>
    <col min="1" max="1" width="54.28515625" customWidth="1"/>
    <col min="2" max="2" width="39" customWidth="1"/>
    <col min="3" max="3" width="32.85546875" customWidth="1"/>
    <col min="4" max="4" width="23" customWidth="1"/>
    <col min="5" max="5" width="9" bestFit="1" customWidth="1"/>
  </cols>
  <sheetData>
    <row r="1" spans="1:7" x14ac:dyDescent="0.25">
      <c r="A1" s="2" t="s">
        <v>1329</v>
      </c>
      <c r="B1" s="2" t="s">
        <v>1330</v>
      </c>
      <c r="C1" s="2" t="s">
        <v>1331</v>
      </c>
      <c r="D1" s="2" t="s">
        <v>1332</v>
      </c>
      <c r="E1" s="2" t="s">
        <v>1333</v>
      </c>
      <c r="G1" s="17" t="s">
        <v>1334</v>
      </c>
    </row>
    <row r="2" spans="1:7" ht="60" x14ac:dyDescent="0.25">
      <c r="A2" s="2" t="s">
        <v>2602</v>
      </c>
      <c r="B2" s="2" t="s">
        <v>353</v>
      </c>
      <c r="C2" s="3" t="str">
        <f>VLOOKUP(B2,begrip[],4,)</f>
        <v>instrument purchased for an amount lower than the outstanding amount due to credit risk deterioration</v>
      </c>
      <c r="D2" s="2" t="s">
        <v>539</v>
      </c>
      <c r="E2" s="2">
        <f>LEN(credit_risk_deterioration_purchase_indicator[[#This Row],[code]])</f>
        <v>37</v>
      </c>
    </row>
    <row r="3" spans="1:7" ht="60" x14ac:dyDescent="0.25">
      <c r="A3" s="2" t="s">
        <v>2603</v>
      </c>
      <c r="B3" s="2" t="s">
        <v>974</v>
      </c>
      <c r="C3" s="3" t="str">
        <f>VLOOKUP(B3,begrip[],4,)</f>
        <v>instrument not purchased for an amount lower than the outstanding amount due to credit risk deterioration</v>
      </c>
      <c r="D3" s="2" t="s">
        <v>539</v>
      </c>
      <c r="E3" s="2">
        <f>LEN(credit_risk_deterioration_purchase_indicator[[#This Row],[code]])</f>
        <v>38</v>
      </c>
    </row>
    <row r="5" spans="1:7" x14ac:dyDescent="0.25">
      <c r="A5" t="s">
        <v>1355</v>
      </c>
      <c r="B5">
        <f>MAX(credit_risk_deterioration_purchase_indicator[length])</f>
        <v>38</v>
      </c>
    </row>
    <row r="6" spans="1:7" x14ac:dyDescent="0.25">
      <c r="A6" t="s">
        <v>1356</v>
      </c>
      <c r="B6">
        <f>(FLOOR((B5/colofon!$H$2),1)+1)*colofon!$H$2</f>
        <v>50</v>
      </c>
    </row>
  </sheetData>
  <conditionalFormatting sqref="C2:D3">
    <cfRule type="expression" dxfId="619" priority="3" stopIfTrue="1">
      <formula>LEFT(#REF!,27)="Not relevant for data model"</formula>
    </cfRule>
    <cfRule type="expression" dxfId="618" priority="4" stopIfTrue="1">
      <formula>OR(#REF!="only mentioned in preamble", #REF!="removed from regulation")</formula>
    </cfRule>
  </conditionalFormatting>
  <conditionalFormatting sqref="B2:B3">
    <cfRule type="expression" dxfId="617" priority="1" stopIfTrue="1">
      <formula>LEFT($I2,27)="Not relevant for data model"</formula>
    </cfRule>
    <cfRule type="expression" dxfId="616" priority="2" stopIfTrue="1">
      <formula>OR($I2="only mentioned in preamble", $I2="removed from regulation")</formula>
    </cfRule>
  </conditionalFormatting>
  <hyperlinks>
    <hyperlink ref="G1" location="datatypes!A1" display="toc" xr:uid="{00000000-0004-0000-0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G6"/>
  <sheetViews>
    <sheetView workbookViewId="0"/>
  </sheetViews>
  <sheetFormatPr defaultColWidth="9.140625" defaultRowHeight="15" x14ac:dyDescent="0.25"/>
  <cols>
    <col min="1" max="1" width="54.28515625" customWidth="1"/>
    <col min="2" max="2" width="33.85546875" customWidth="1"/>
    <col min="3" max="3" width="22.85546875" customWidth="1"/>
    <col min="4" max="4" width="23" customWidth="1"/>
    <col min="5" max="5" width="9" bestFit="1" customWidth="1"/>
  </cols>
  <sheetData>
    <row r="1" spans="1:7" x14ac:dyDescent="0.25">
      <c r="A1" s="2" t="s">
        <v>1329</v>
      </c>
      <c r="B1" s="2" t="s">
        <v>1330</v>
      </c>
      <c r="C1" s="2" t="s">
        <v>1331</v>
      </c>
      <c r="D1" s="2" t="s">
        <v>1332</v>
      </c>
      <c r="E1" s="2" t="s">
        <v>1333</v>
      </c>
      <c r="G1" s="17" t="s">
        <v>1334</v>
      </c>
    </row>
    <row r="2" spans="1:7" ht="135" x14ac:dyDescent="0.25">
      <c r="A2" s="2" t="s">
        <v>2604</v>
      </c>
      <c r="B2" s="2" t="s">
        <v>1065</v>
      </c>
      <c r="C2" s="3" t="str">
        <f>VLOOKUP(B2,begrip[],4,)</f>
        <v>Current account instrument with credit limit is an overdraft instrument that has a credit limit granted under a credit contract which specifies the conditions on which the funds may be used.</v>
      </c>
      <c r="D2" s="2" t="s">
        <v>1062</v>
      </c>
      <c r="E2" s="2">
        <f>LEN(current_account_type[[#This Row],[code]])</f>
        <v>26</v>
      </c>
    </row>
    <row r="3" spans="1:7" ht="90" x14ac:dyDescent="0.25">
      <c r="A3" s="2" t="s">
        <v>2605</v>
      </c>
      <c r="B3" s="2" t="s">
        <v>1067</v>
      </c>
      <c r="C3" s="3" t="str">
        <f>VLOOKUP(B3,begrip[],4,)</f>
        <v>Current account instrument with no credit limit is an overdraft instrument where no credit limit was agreed upon.</v>
      </c>
      <c r="D3" s="2" t="s">
        <v>1062</v>
      </c>
      <c r="E3" s="2">
        <f>LEN(current_account_type[[#This Row],[code]])</f>
        <v>28</v>
      </c>
    </row>
    <row r="5" spans="1:7" x14ac:dyDescent="0.25">
      <c r="A5" t="s">
        <v>1355</v>
      </c>
      <c r="B5">
        <f>MAX(current_account_type[length])</f>
        <v>28</v>
      </c>
    </row>
    <row r="6" spans="1:7" x14ac:dyDescent="0.25">
      <c r="A6" t="s">
        <v>1356</v>
      </c>
      <c r="B6">
        <f>(FLOOR((B5/colofon!$H$2),1)+1)*colofon!$H$2</f>
        <v>50</v>
      </c>
    </row>
  </sheetData>
  <conditionalFormatting sqref="C2:D3">
    <cfRule type="expression" dxfId="608" priority="3" stopIfTrue="1">
      <formula>LEFT(#REF!,27)="Not relevant for data model"</formula>
    </cfRule>
    <cfRule type="expression" dxfId="607" priority="4" stopIfTrue="1">
      <formula>OR(#REF!="only mentioned in preamble", #REF!="removed from regulation")</formula>
    </cfRule>
  </conditionalFormatting>
  <conditionalFormatting sqref="B2:B3">
    <cfRule type="expression" dxfId="606" priority="1" stopIfTrue="1">
      <formula>LEFT($I2,27)="Not relevant for data model"</formula>
    </cfRule>
    <cfRule type="expression" dxfId="605" priority="2" stopIfTrue="1">
      <formula>OR($I2="only mentioned in preamble", $I2="removed from regulation")</formula>
    </cfRule>
  </conditionalFormatting>
  <hyperlinks>
    <hyperlink ref="G1" location="datatypes!A1" display="toc" xr:uid="{00000000-0004-0000-0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G10"/>
  <sheetViews>
    <sheetView workbookViewId="0"/>
  </sheetViews>
  <sheetFormatPr defaultRowHeight="15" x14ac:dyDescent="0.25"/>
  <cols>
    <col min="1" max="1" width="52.140625" customWidth="1"/>
    <col min="2" max="2" width="39.28515625" customWidth="1"/>
    <col min="3" max="3" width="48.140625" customWidth="1"/>
    <col min="4" max="4" width="29" customWidth="1"/>
  </cols>
  <sheetData>
    <row r="1" spans="1:7" x14ac:dyDescent="0.25">
      <c r="A1" s="19" t="s">
        <v>1329</v>
      </c>
      <c r="B1" s="20" t="s">
        <v>1330</v>
      </c>
      <c r="C1" s="20" t="s">
        <v>1331</v>
      </c>
      <c r="D1" s="20" t="s">
        <v>1332</v>
      </c>
      <c r="E1" s="21" t="s">
        <v>1333</v>
      </c>
      <c r="G1" s="17" t="s">
        <v>1334</v>
      </c>
    </row>
    <row r="2" spans="1:7" ht="30" x14ac:dyDescent="0.25">
      <c r="A2" s="22" t="s">
        <v>2606</v>
      </c>
      <c r="B2" s="14" t="s">
        <v>1113</v>
      </c>
      <c r="C2" s="14" t="str">
        <f>VLOOKUP(B2,begrip[],4,)</f>
        <v>not in default in accordance with Regulation (EU) No 575/2013.</v>
      </c>
      <c r="D2" s="14" t="s">
        <v>806</v>
      </c>
      <c r="E2" s="24">
        <f>LEN(default_status[[#This Row],[code]])</f>
        <v>19</v>
      </c>
    </row>
    <row r="3" spans="1:7" ht="30" x14ac:dyDescent="0.25">
      <c r="A3" s="1" t="s">
        <v>2607</v>
      </c>
      <c r="B3" s="8" t="s">
        <v>1116</v>
      </c>
      <c r="C3" s="8" t="str">
        <f>VLOOKUP(B3,begrip[],4,)</f>
        <v>in default because it is considered unlikely to pay in accordance with Regulation (EU) No 575/2013.</v>
      </c>
      <c r="D3" s="8" t="s">
        <v>806</v>
      </c>
      <c r="E3" s="1">
        <f>LEN(default_status[[#This Row],[code]])</f>
        <v>28</v>
      </c>
    </row>
    <row r="4" spans="1:7" ht="45" x14ac:dyDescent="0.25">
      <c r="A4" s="1" t="s">
        <v>2608</v>
      </c>
      <c r="B4" s="14" t="s">
        <v>1118</v>
      </c>
      <c r="C4" s="14" t="str">
        <f>VLOOKUP(B4,begrip[],4,)</f>
        <v>in default because the debt is more than 90/180 days past due in accordance with Regulation (EU) No 575/2013.</v>
      </c>
      <c r="D4" s="8" t="s">
        <v>806</v>
      </c>
      <c r="E4" s="1">
        <f>LEN(default_status[[#This Row],[code]])</f>
        <v>45</v>
      </c>
    </row>
    <row r="5" spans="1:7" ht="45" x14ac:dyDescent="0.25">
      <c r="A5" s="2" t="s">
        <v>2609</v>
      </c>
      <c r="B5" s="8" t="s">
        <v>1120</v>
      </c>
      <c r="C5" s="8" t="str">
        <f>VLOOKUP(B5,begrip[],4,)</f>
        <v>in default because it is both considered unlikely to pay and the debt is more than 90/180 days past due in accordance with Regulation (EU) No 575/2013.</v>
      </c>
      <c r="D5" s="8" t="s">
        <v>806</v>
      </c>
      <c r="E5" s="1">
        <f>LEN(default_status[[#This Row],[code]])</f>
        <v>65</v>
      </c>
    </row>
    <row r="6" spans="1:7" ht="45" x14ac:dyDescent="0.25">
      <c r="A6" s="1" t="s">
        <v>2610</v>
      </c>
      <c r="B6" s="1" t="s">
        <v>1124</v>
      </c>
      <c r="C6" s="2" t="str">
        <f>VLOOKUP(B6,begrip[],4,)</f>
        <v>Default status unknown is reported when the reporting agent does not yet have the correct value available.</v>
      </c>
      <c r="D6" s="8" t="s">
        <v>806</v>
      </c>
      <c r="E6" s="1">
        <f>LEN(default_status[[#This Row],[code]])</f>
        <v>11</v>
      </c>
    </row>
    <row r="9" spans="1:7" x14ac:dyDescent="0.25">
      <c r="A9" t="s">
        <v>1355</v>
      </c>
      <c r="B9">
        <f>MAX(default_status[length])</f>
        <v>65</v>
      </c>
    </row>
    <row r="10" spans="1:7" x14ac:dyDescent="0.25">
      <c r="A10" t="s">
        <v>1356</v>
      </c>
      <c r="B10">
        <f>(FLOOR((B9/colofon!$H$2),1)+1)*colofon!$H$2</f>
        <v>75</v>
      </c>
    </row>
  </sheetData>
  <conditionalFormatting sqref="B2:B5">
    <cfRule type="expression" dxfId="597" priority="5" stopIfTrue="1">
      <formula>LEFT($I2,27)="Not relevant for data model"</formula>
    </cfRule>
    <cfRule type="expression" dxfId="596" priority="6" stopIfTrue="1">
      <formula>OR($I2="only mentioned in preamble", $I2="removed from regulation")</formula>
    </cfRule>
  </conditionalFormatting>
  <conditionalFormatting sqref="C2:D5">
    <cfRule type="expression" dxfId="595" priority="3" stopIfTrue="1">
      <formula>LEFT($I2,27)="Not relevant for data model"</formula>
    </cfRule>
    <cfRule type="expression" dxfId="594" priority="4" stopIfTrue="1">
      <formula>OR($I2="only mentioned in preamble", $I2="removed from regulation")</formula>
    </cfRule>
  </conditionalFormatting>
  <conditionalFormatting sqref="B6:D6">
    <cfRule type="expression" dxfId="593" priority="1" stopIfTrue="1">
      <formula>LEFT($I7,27)="Not relevant for data model"</formula>
    </cfRule>
    <cfRule type="expression" dxfId="592" priority="2" stopIfTrue="1">
      <formula>OR($I7="only mentioned in preamble", $I7="removed from regulation")</formula>
    </cfRule>
  </conditionalFormatting>
  <hyperlinks>
    <hyperlink ref="G1" location="datatypes!A1" display="toc" xr:uid="{00000000-0004-0000-0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CF4F-DB5B-4BBA-AB1B-C2990B3D1973}">
  <sheetPr codeName="Sheet67"/>
  <dimension ref="A1:G11"/>
  <sheetViews>
    <sheetView zoomScaleNormal="100" workbookViewId="0"/>
  </sheetViews>
  <sheetFormatPr defaultRowHeight="15" x14ac:dyDescent="0.25"/>
  <cols>
    <col min="1" max="1" width="52.140625" customWidth="1"/>
    <col min="2" max="2" width="39.28515625" customWidth="1"/>
    <col min="3" max="3" width="48.140625" customWidth="1"/>
    <col min="4" max="4" width="29" customWidth="1"/>
  </cols>
  <sheetData>
    <row r="1" spans="1:7" x14ac:dyDescent="0.25">
      <c r="A1" s="19" t="s">
        <v>1329</v>
      </c>
      <c r="B1" s="20" t="s">
        <v>1330</v>
      </c>
      <c r="C1" s="20" t="s">
        <v>1331</v>
      </c>
      <c r="D1" s="20" t="s">
        <v>1332</v>
      </c>
      <c r="E1" s="21" t="s">
        <v>1333</v>
      </c>
      <c r="G1" s="17" t="s">
        <v>1334</v>
      </c>
    </row>
    <row r="2" spans="1:7" ht="30" x14ac:dyDescent="0.25">
      <c r="A2" s="22" t="s">
        <v>2606</v>
      </c>
      <c r="B2" s="14" t="s">
        <v>1113</v>
      </c>
      <c r="C2" s="14" t="str">
        <f>VLOOKUP(B2,begrip[],4,)</f>
        <v>not in default in accordance with Regulation (EU) No 575/2013.</v>
      </c>
      <c r="D2" s="14" t="s">
        <v>545</v>
      </c>
      <c r="E2" s="24">
        <f>LEN(default_status68[[#This Row],[code]])</f>
        <v>19</v>
      </c>
    </row>
    <row r="3" spans="1:7" ht="30" x14ac:dyDescent="0.25">
      <c r="A3" s="1" t="s">
        <v>2607</v>
      </c>
      <c r="B3" s="8" t="s">
        <v>1116</v>
      </c>
      <c r="C3" s="8" t="str">
        <f>VLOOKUP(B3,begrip[],4,)</f>
        <v>in default because it is considered unlikely to pay in accordance with Regulation (EU) No 575/2013.</v>
      </c>
      <c r="D3" s="8" t="s">
        <v>545</v>
      </c>
      <c r="E3" s="1">
        <f>LEN(default_status68[[#This Row],[code]])</f>
        <v>28</v>
      </c>
    </row>
    <row r="4" spans="1:7" ht="45" x14ac:dyDescent="0.25">
      <c r="A4" s="1" t="s">
        <v>2608</v>
      </c>
      <c r="B4" s="14" t="s">
        <v>1118</v>
      </c>
      <c r="C4" s="14" t="str">
        <f>VLOOKUP(B4,begrip[],4,)</f>
        <v>in default because the debt is more than 90/180 days past due in accordance with Regulation (EU) No 575/2013.</v>
      </c>
      <c r="D4" s="14" t="s">
        <v>545</v>
      </c>
      <c r="E4" s="1">
        <f>LEN(default_status68[[#This Row],[code]])</f>
        <v>45</v>
      </c>
    </row>
    <row r="5" spans="1:7" ht="45" x14ac:dyDescent="0.25">
      <c r="A5" s="2" t="s">
        <v>2609</v>
      </c>
      <c r="B5" s="8" t="s">
        <v>1120</v>
      </c>
      <c r="C5" s="8" t="str">
        <f>VLOOKUP(B5,begrip[],4,)</f>
        <v>in default because it is both considered unlikely to pay and the debt is more than 90/180 days past due in accordance with Regulation (EU) No 575/2013.</v>
      </c>
      <c r="D5" s="8" t="s">
        <v>545</v>
      </c>
      <c r="E5" s="1">
        <f>LEN(default_status68[[#This Row],[code]])</f>
        <v>65</v>
      </c>
    </row>
    <row r="6" spans="1:7" ht="30" x14ac:dyDescent="0.25">
      <c r="A6" s="1" t="s">
        <v>2611</v>
      </c>
      <c r="B6" s="2" t="s">
        <v>1122</v>
      </c>
      <c r="C6" s="2" t="str">
        <f>VLOOKUP(B6,begrip[],4,)</f>
        <v>Value is not applicable.</v>
      </c>
      <c r="D6" s="2" t="s">
        <v>545</v>
      </c>
      <c r="E6" s="1">
        <f>LEN(default_status68[[#This Row],[code]])</f>
        <v>10</v>
      </c>
    </row>
    <row r="7" spans="1:7" ht="45" x14ac:dyDescent="0.25">
      <c r="A7" s="1" t="s">
        <v>2610</v>
      </c>
      <c r="B7" s="1" t="s">
        <v>1124</v>
      </c>
      <c r="C7" s="2" t="str">
        <f>VLOOKUP(B7,begrip[],4,)</f>
        <v>Default status unknown is reported when the reporting agent does not yet have the correct value available.</v>
      </c>
      <c r="D7" s="8" t="s">
        <v>545</v>
      </c>
      <c r="E7" s="1">
        <f>LEN(default_status68[[#This Row],[code]])</f>
        <v>11</v>
      </c>
    </row>
    <row r="10" spans="1:7" x14ac:dyDescent="0.25">
      <c r="A10" t="s">
        <v>1355</v>
      </c>
      <c r="B10">
        <f>MAX(default_status68[length])</f>
        <v>65</v>
      </c>
    </row>
    <row r="11" spans="1:7" x14ac:dyDescent="0.25">
      <c r="A11" t="s">
        <v>1356</v>
      </c>
      <c r="B11">
        <f>(FLOOR((B10/colofon!$H$2),1)+1)*colofon!$H$2</f>
        <v>75</v>
      </c>
    </row>
  </sheetData>
  <conditionalFormatting sqref="B2:B7">
    <cfRule type="expression" dxfId="586" priority="5" stopIfTrue="1">
      <formula>LEFT($I2,27)="Not relevant for data model"</formula>
    </cfRule>
    <cfRule type="expression" dxfId="585" priority="6" stopIfTrue="1">
      <formula>OR($I2="only mentioned in preamble", $I2="removed from regulation")</formula>
    </cfRule>
  </conditionalFormatting>
  <conditionalFormatting sqref="C2:D6 D7">
    <cfRule type="expression" dxfId="584" priority="3" stopIfTrue="1">
      <formula>LEFT($I2,27)="Not relevant for data model"</formula>
    </cfRule>
    <cfRule type="expression" dxfId="583" priority="4" stopIfTrue="1">
      <formula>OR($I2="only mentioned in preamble", $I2="removed from regulation")</formula>
    </cfRule>
  </conditionalFormatting>
  <conditionalFormatting sqref="C7">
    <cfRule type="expression" dxfId="582" priority="1" stopIfTrue="1">
      <formula>LEFT($I7,27)="Not relevant for data model"</formula>
    </cfRule>
    <cfRule type="expression" dxfId="581" priority="2" stopIfTrue="1">
      <formula>OR($I7="only mentioned in preamble", $I7="removed from regulation")</formula>
    </cfRule>
  </conditionalFormatting>
  <hyperlinks>
    <hyperlink ref="G1" location="datatypes!A1" display="toc" xr:uid="{DE04B841-6F7D-4B1A-A362-EABF31E92A7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legacyDrawingHF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2"/>
  <dimension ref="A1:G8"/>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30" x14ac:dyDescent="0.25">
      <c r="A2" s="2" t="s">
        <v>2612</v>
      </c>
      <c r="B2" s="2" t="s">
        <v>1002</v>
      </c>
      <c r="C2" s="3" t="str">
        <f>VLOOKUP(B2,begrip[],4,)</f>
        <v>count control is a delivery control type that is executed by counting the object under control.</v>
      </c>
      <c r="D2" s="2" t="s">
        <v>1000</v>
      </c>
      <c r="E2" s="2">
        <f>LEN(validation_control_type[[#This Row],[code]])</f>
        <v>20</v>
      </c>
    </row>
    <row r="3" spans="1:7" ht="30" x14ac:dyDescent="0.25">
      <c r="A3" s="2" t="s">
        <v>2613</v>
      </c>
      <c r="B3" s="2" t="s">
        <v>1004</v>
      </c>
      <c r="C3" s="3" t="str">
        <f>VLOOKUP(B3,begrip[],4,)</f>
        <v>hash control is a delivery control type that is executed by hashing the object under control.</v>
      </c>
      <c r="D3" s="2" t="s">
        <v>1000</v>
      </c>
      <c r="E3" s="2">
        <f>LEN(validation_control_type[[#This Row],[code]])</f>
        <v>20</v>
      </c>
    </row>
    <row r="4" spans="1:7" ht="30" x14ac:dyDescent="0.25">
      <c r="A4" s="2" t="s">
        <v>2614</v>
      </c>
      <c r="B4" s="2" t="s">
        <v>1006</v>
      </c>
      <c r="C4" s="3" t="str">
        <f>VLOOKUP(B4,begrip[],4,)</f>
        <v>sum control is a delivery control type that is executed by summing the object under control.</v>
      </c>
      <c r="D4" s="2" t="s">
        <v>1000</v>
      </c>
      <c r="E4" s="2">
        <f>LEN(validation_control_type[[#This Row],[code]])</f>
        <v>19</v>
      </c>
    </row>
    <row r="5" spans="1:7" ht="30" x14ac:dyDescent="0.25">
      <c r="A5" s="2" t="s">
        <v>2615</v>
      </c>
      <c r="B5" s="2" t="s">
        <v>1008</v>
      </c>
      <c r="C5" s="3" t="str">
        <f>VLOOKUP(B5,begrip[],4,)</f>
        <v>control not applicable is a delivery control type where the delivery control is not applicable to the object</v>
      </c>
      <c r="D5" s="2" t="s">
        <v>1000</v>
      </c>
      <c r="E5" s="2">
        <f>LEN(validation_control_type[[#This Row],[code]])</f>
        <v>20</v>
      </c>
    </row>
    <row r="7" spans="1:7" x14ac:dyDescent="0.25">
      <c r="A7" t="s">
        <v>1355</v>
      </c>
      <c r="B7">
        <f>MAX(validation_control_type[length])</f>
        <v>20</v>
      </c>
    </row>
    <row r="8" spans="1:7" x14ac:dyDescent="0.25">
      <c r="A8" t="s">
        <v>1356</v>
      </c>
      <c r="B8">
        <f>(FLOOR((B7/colofon!$H$2),1)+1)*colofon!$H$2</f>
        <v>25</v>
      </c>
    </row>
  </sheetData>
  <conditionalFormatting sqref="C2:D5">
    <cfRule type="expression" dxfId="575" priority="1" stopIfTrue="1">
      <formula>LEFT(#REF!,27)="Not relevant for data model"</formula>
    </cfRule>
    <cfRule type="expression" dxfId="574" priority="2" stopIfTrue="1">
      <formula>OR(#REF!="only mentioned in preamble", #REF!="removed from regulation")</formula>
    </cfRule>
  </conditionalFormatting>
  <conditionalFormatting sqref="B2 B5">
    <cfRule type="expression" dxfId="573" priority="3" stopIfTrue="1">
      <formula>LEFT($I3,27)="Not relevant for data model"</formula>
    </cfRule>
    <cfRule type="expression" dxfId="572" priority="4" stopIfTrue="1">
      <formula>OR($I3="only mentioned in preamble", $I3="removed from regulation")</formula>
    </cfRule>
  </conditionalFormatting>
  <conditionalFormatting sqref="B3:B4">
    <cfRule type="expression" dxfId="571" priority="162" stopIfTrue="1">
      <formula>LEFT($I5,27)="Not relevant for data model"</formula>
    </cfRule>
    <cfRule type="expression" dxfId="570" priority="163" stopIfTrue="1">
      <formula>OR($I5="only mentioned in preamble", $I5="removed from regulation")</formula>
    </cfRule>
  </conditionalFormatting>
  <hyperlinks>
    <hyperlink ref="G1" location="datatypes!A1" display="toc" xr:uid="{00000000-0004-0000-1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4"/>
  <dimension ref="A1:G6"/>
  <sheetViews>
    <sheetView workbookViewId="0"/>
  </sheetViews>
  <sheetFormatPr defaultColWidth="9.140625"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2616</v>
      </c>
      <c r="B2" s="2" t="s">
        <v>341</v>
      </c>
      <c r="C2" s="3" t="str">
        <f>VLOOKUP(B2,begrip[],4,)</f>
        <v>Drawn instrument is an instrument whose financial data relatis to a situation in which money has been drawn under the conditions of the instrument.</v>
      </c>
      <c r="D2" s="2" t="s">
        <v>1083</v>
      </c>
      <c r="E2" s="2">
        <f>LEN(drawn_instrument_indicator[[#This Row],[code]])</f>
        <v>19</v>
      </c>
    </row>
    <row r="3" spans="1:7" ht="30" x14ac:dyDescent="0.25">
      <c r="A3" s="2" t="s">
        <v>2617</v>
      </c>
      <c r="B3" s="2" t="s">
        <v>1086</v>
      </c>
      <c r="C3" s="3" t="str">
        <f>VLOOKUP(B3,begrip[],4,)</f>
        <v>This entity type is a subset of the counterparty-instrument data from the regulation.</v>
      </c>
      <c r="D3" s="2" t="s">
        <v>1083</v>
      </c>
      <c r="E3" s="2">
        <f>LEN(drawn_instrument_indicator[[#This Row],[code]])</f>
        <v>22</v>
      </c>
    </row>
    <row r="5" spans="1:7" x14ac:dyDescent="0.25">
      <c r="A5" t="s">
        <v>1355</v>
      </c>
      <c r="B5">
        <f>MAX(drawn_instrument_indicator[length])</f>
        <v>22</v>
      </c>
    </row>
    <row r="6" spans="1:7" x14ac:dyDescent="0.25">
      <c r="A6" t="s">
        <v>1356</v>
      </c>
      <c r="B6">
        <f>(FLOOR((B5/colofon!$H$2),1)+1)*colofon!$H$2</f>
        <v>25</v>
      </c>
    </row>
  </sheetData>
  <conditionalFormatting sqref="C2:D3">
    <cfRule type="expression" dxfId="562" priority="1" stopIfTrue="1">
      <formula>LEFT(#REF!,27)="Not relevant for data model"</formula>
    </cfRule>
    <cfRule type="expression" dxfId="561" priority="2" stopIfTrue="1">
      <formula>OR(#REF!="only mentioned in preamble", #REF!="removed from regulation")</formula>
    </cfRule>
  </conditionalFormatting>
  <conditionalFormatting sqref="B2:B3">
    <cfRule type="expression" dxfId="560" priority="5" stopIfTrue="1">
      <formula>LEFT($I5,27)="Not relevant for data model"</formula>
    </cfRule>
    <cfRule type="expression" dxfId="559" priority="6" stopIfTrue="1">
      <formula>OR($I5="only mentioned in preamble", $I5="removed from regulation")</formula>
    </cfRule>
  </conditionalFormatting>
  <hyperlinks>
    <hyperlink ref="G1" location="datatypes!A1" display="toc" xr:uid="{00000000-0004-0000-1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3"/>
  <dimension ref="A1:D977"/>
  <sheetViews>
    <sheetView workbookViewId="0"/>
  </sheetViews>
  <sheetFormatPr defaultColWidth="9.140625" defaultRowHeight="15" x14ac:dyDescent="0.25"/>
  <cols>
    <col min="2" max="2" width="108.5703125" bestFit="1" customWidth="1"/>
  </cols>
  <sheetData>
    <row r="1" spans="1:4" x14ac:dyDescent="0.25">
      <c r="A1" s="43" t="s">
        <v>2618</v>
      </c>
      <c r="B1" s="44" t="s">
        <v>27</v>
      </c>
      <c r="D1" s="17" t="s">
        <v>1334</v>
      </c>
    </row>
    <row r="2" spans="1:4" x14ac:dyDescent="0.25">
      <c r="A2" s="45" t="s">
        <v>2619</v>
      </c>
      <c r="B2" t="s">
        <v>2620</v>
      </c>
    </row>
    <row r="3" spans="1:4" x14ac:dyDescent="0.25">
      <c r="A3" t="s">
        <v>2621</v>
      </c>
      <c r="B3" t="s">
        <v>2622</v>
      </c>
      <c r="D3" t="s">
        <v>2623</v>
      </c>
    </row>
    <row r="4" spans="1:4" x14ac:dyDescent="0.25">
      <c r="A4" t="s">
        <v>2624</v>
      </c>
      <c r="B4" t="s">
        <v>2625</v>
      </c>
    </row>
    <row r="5" spans="1:4" x14ac:dyDescent="0.25">
      <c r="A5" t="s">
        <v>2626</v>
      </c>
      <c r="B5" t="s">
        <v>2627</v>
      </c>
    </row>
    <row r="6" spans="1:4" x14ac:dyDescent="0.25">
      <c r="A6" t="s">
        <v>2628</v>
      </c>
      <c r="B6" t="s">
        <v>2629</v>
      </c>
    </row>
    <row r="7" spans="1:4" x14ac:dyDescent="0.25">
      <c r="A7" t="s">
        <v>2630</v>
      </c>
      <c r="B7" t="s">
        <v>2631</v>
      </c>
    </row>
    <row r="8" spans="1:4" x14ac:dyDescent="0.25">
      <c r="A8" t="s">
        <v>2632</v>
      </c>
      <c r="B8" t="s">
        <v>2633</v>
      </c>
    </row>
    <row r="9" spans="1:4" x14ac:dyDescent="0.25">
      <c r="A9" t="s">
        <v>2634</v>
      </c>
      <c r="B9" t="s">
        <v>2635</v>
      </c>
    </row>
    <row r="10" spans="1:4" x14ac:dyDescent="0.25">
      <c r="A10" t="s">
        <v>2636</v>
      </c>
      <c r="B10" t="s">
        <v>2637</v>
      </c>
    </row>
    <row r="11" spans="1:4" x14ac:dyDescent="0.25">
      <c r="A11" t="s">
        <v>2638</v>
      </c>
      <c r="B11" t="s">
        <v>2639</v>
      </c>
    </row>
    <row r="12" spans="1:4" x14ac:dyDescent="0.25">
      <c r="A12" t="s">
        <v>2640</v>
      </c>
      <c r="B12" t="s">
        <v>2641</v>
      </c>
    </row>
    <row r="13" spans="1:4" x14ac:dyDescent="0.25">
      <c r="A13" t="s">
        <v>2642</v>
      </c>
      <c r="B13" t="s">
        <v>2643</v>
      </c>
    </row>
    <row r="14" spans="1:4" x14ac:dyDescent="0.25">
      <c r="A14" t="s">
        <v>2644</v>
      </c>
      <c r="B14" t="s">
        <v>2645</v>
      </c>
    </row>
    <row r="15" spans="1:4" x14ac:dyDescent="0.25">
      <c r="A15" t="s">
        <v>2646</v>
      </c>
      <c r="B15" t="s">
        <v>2647</v>
      </c>
    </row>
    <row r="16" spans="1:4" x14ac:dyDescent="0.25">
      <c r="A16" t="s">
        <v>2648</v>
      </c>
      <c r="B16" t="s">
        <v>2649</v>
      </c>
    </row>
    <row r="17" spans="1:2" x14ac:dyDescent="0.25">
      <c r="A17" t="s">
        <v>2650</v>
      </c>
      <c r="B17" t="s">
        <v>2651</v>
      </c>
    </row>
    <row r="18" spans="1:2" x14ac:dyDescent="0.25">
      <c r="A18" t="s">
        <v>2652</v>
      </c>
      <c r="B18" t="s">
        <v>2653</v>
      </c>
    </row>
    <row r="19" spans="1:2" x14ac:dyDescent="0.25">
      <c r="A19" t="s">
        <v>2654</v>
      </c>
      <c r="B19" t="s">
        <v>2655</v>
      </c>
    </row>
    <row r="20" spans="1:2" x14ac:dyDescent="0.25">
      <c r="A20" t="s">
        <v>2656</v>
      </c>
      <c r="B20" t="s">
        <v>2657</v>
      </c>
    </row>
    <row r="21" spans="1:2" x14ac:dyDescent="0.25">
      <c r="A21" t="s">
        <v>2658</v>
      </c>
      <c r="B21" t="s">
        <v>2659</v>
      </c>
    </row>
    <row r="22" spans="1:2" x14ac:dyDescent="0.25">
      <c r="A22" t="s">
        <v>2660</v>
      </c>
      <c r="B22" t="s">
        <v>2659</v>
      </c>
    </row>
    <row r="23" spans="1:2" x14ac:dyDescent="0.25">
      <c r="A23" t="s">
        <v>2661</v>
      </c>
      <c r="B23" t="s">
        <v>2662</v>
      </c>
    </row>
    <row r="24" spans="1:2" x14ac:dyDescent="0.25">
      <c r="A24" t="s">
        <v>2663</v>
      </c>
      <c r="B24" t="s">
        <v>2664</v>
      </c>
    </row>
    <row r="25" spans="1:2" x14ac:dyDescent="0.25">
      <c r="A25" t="s">
        <v>2665</v>
      </c>
      <c r="B25" t="s">
        <v>2666</v>
      </c>
    </row>
    <row r="26" spans="1:2" x14ac:dyDescent="0.25">
      <c r="A26" t="s">
        <v>2667</v>
      </c>
      <c r="B26" t="s">
        <v>2668</v>
      </c>
    </row>
    <row r="27" spans="1:2" x14ac:dyDescent="0.25">
      <c r="A27" t="s">
        <v>2669</v>
      </c>
      <c r="B27" t="s">
        <v>2670</v>
      </c>
    </row>
    <row r="28" spans="1:2" x14ac:dyDescent="0.25">
      <c r="A28" t="s">
        <v>2671</v>
      </c>
      <c r="B28" t="s">
        <v>2672</v>
      </c>
    </row>
    <row r="29" spans="1:2" x14ac:dyDescent="0.25">
      <c r="A29" t="s">
        <v>2673</v>
      </c>
      <c r="B29" t="s">
        <v>2674</v>
      </c>
    </row>
    <row r="30" spans="1:2" x14ac:dyDescent="0.25">
      <c r="A30" t="s">
        <v>2675</v>
      </c>
      <c r="B30" t="s">
        <v>2676</v>
      </c>
    </row>
    <row r="31" spans="1:2" x14ac:dyDescent="0.25">
      <c r="A31" t="s">
        <v>2677</v>
      </c>
      <c r="B31" t="s">
        <v>2678</v>
      </c>
    </row>
    <row r="32" spans="1:2" x14ac:dyDescent="0.25">
      <c r="A32" t="s">
        <v>2679</v>
      </c>
      <c r="B32" t="s">
        <v>2680</v>
      </c>
    </row>
    <row r="33" spans="1:2" x14ac:dyDescent="0.25">
      <c r="A33" t="s">
        <v>2681</v>
      </c>
      <c r="B33" t="s">
        <v>2680</v>
      </c>
    </row>
    <row r="34" spans="1:2" x14ac:dyDescent="0.25">
      <c r="A34" t="s">
        <v>2682</v>
      </c>
      <c r="B34" t="s">
        <v>2683</v>
      </c>
    </row>
    <row r="35" spans="1:2" x14ac:dyDescent="0.25">
      <c r="A35" t="s">
        <v>2684</v>
      </c>
      <c r="B35" t="s">
        <v>2685</v>
      </c>
    </row>
    <row r="36" spans="1:2" x14ac:dyDescent="0.25">
      <c r="A36" t="s">
        <v>2686</v>
      </c>
      <c r="B36" t="s">
        <v>2687</v>
      </c>
    </row>
    <row r="37" spans="1:2" x14ac:dyDescent="0.25">
      <c r="A37" t="s">
        <v>2688</v>
      </c>
      <c r="B37" t="s">
        <v>2689</v>
      </c>
    </row>
    <row r="38" spans="1:2" x14ac:dyDescent="0.25">
      <c r="A38" t="s">
        <v>2690</v>
      </c>
      <c r="B38" t="s">
        <v>2691</v>
      </c>
    </row>
    <row r="39" spans="1:2" x14ac:dyDescent="0.25">
      <c r="A39" t="s">
        <v>2692</v>
      </c>
      <c r="B39" t="s">
        <v>2693</v>
      </c>
    </row>
    <row r="40" spans="1:2" x14ac:dyDescent="0.25">
      <c r="A40" t="s">
        <v>2694</v>
      </c>
      <c r="B40" t="s">
        <v>2693</v>
      </c>
    </row>
    <row r="41" spans="1:2" x14ac:dyDescent="0.25">
      <c r="A41" s="45" t="s">
        <v>2695</v>
      </c>
      <c r="B41" t="s">
        <v>2696</v>
      </c>
    </row>
    <row r="42" spans="1:2" x14ac:dyDescent="0.25">
      <c r="A42" t="s">
        <v>2697</v>
      </c>
      <c r="B42" t="s">
        <v>2698</v>
      </c>
    </row>
    <row r="43" spans="1:2" x14ac:dyDescent="0.25">
      <c r="A43" t="s">
        <v>2699</v>
      </c>
      <c r="B43" t="s">
        <v>2698</v>
      </c>
    </row>
    <row r="44" spans="1:2" x14ac:dyDescent="0.25">
      <c r="A44" t="s">
        <v>2700</v>
      </c>
      <c r="B44" t="s">
        <v>2701</v>
      </c>
    </row>
    <row r="45" spans="1:2" x14ac:dyDescent="0.25">
      <c r="A45" t="s">
        <v>2702</v>
      </c>
      <c r="B45" t="s">
        <v>2701</v>
      </c>
    </row>
    <row r="46" spans="1:2" x14ac:dyDescent="0.25">
      <c r="A46" t="s">
        <v>2703</v>
      </c>
      <c r="B46" t="s">
        <v>2704</v>
      </c>
    </row>
    <row r="47" spans="1:2" x14ac:dyDescent="0.25">
      <c r="A47" t="s">
        <v>2705</v>
      </c>
      <c r="B47" t="s">
        <v>2704</v>
      </c>
    </row>
    <row r="48" spans="1:2" x14ac:dyDescent="0.25">
      <c r="A48" t="s">
        <v>2706</v>
      </c>
      <c r="B48" t="s">
        <v>2707</v>
      </c>
    </row>
    <row r="49" spans="1:2" x14ac:dyDescent="0.25">
      <c r="A49" t="s">
        <v>2708</v>
      </c>
      <c r="B49" t="s">
        <v>2707</v>
      </c>
    </row>
    <row r="50" spans="1:2" x14ac:dyDescent="0.25">
      <c r="A50" s="45" t="s">
        <v>2709</v>
      </c>
      <c r="B50" t="s">
        <v>2710</v>
      </c>
    </row>
    <row r="51" spans="1:2" x14ac:dyDescent="0.25">
      <c r="A51" t="s">
        <v>2711</v>
      </c>
      <c r="B51" t="s">
        <v>2712</v>
      </c>
    </row>
    <row r="52" spans="1:2" x14ac:dyDescent="0.25">
      <c r="A52" t="s">
        <v>2713</v>
      </c>
      <c r="B52" t="s">
        <v>2714</v>
      </c>
    </row>
    <row r="53" spans="1:2" x14ac:dyDescent="0.25">
      <c r="A53" t="s">
        <v>2715</v>
      </c>
      <c r="B53" t="s">
        <v>2716</v>
      </c>
    </row>
    <row r="54" spans="1:2" x14ac:dyDescent="0.25">
      <c r="A54" t="s">
        <v>2717</v>
      </c>
      <c r="B54" t="s">
        <v>2718</v>
      </c>
    </row>
    <row r="55" spans="1:2" x14ac:dyDescent="0.25">
      <c r="A55" t="s">
        <v>2719</v>
      </c>
      <c r="B55" t="s">
        <v>2720</v>
      </c>
    </row>
    <row r="56" spans="1:2" x14ac:dyDescent="0.25">
      <c r="A56" t="s">
        <v>2721</v>
      </c>
      <c r="B56" t="s">
        <v>2722</v>
      </c>
    </row>
    <row r="57" spans="1:2" x14ac:dyDescent="0.25">
      <c r="A57" s="45" t="s">
        <v>2723</v>
      </c>
      <c r="B57" t="s">
        <v>2724</v>
      </c>
    </row>
    <row r="58" spans="1:2" x14ac:dyDescent="0.25">
      <c r="A58" t="s">
        <v>2725</v>
      </c>
      <c r="B58" t="s">
        <v>2726</v>
      </c>
    </row>
    <row r="59" spans="1:2" x14ac:dyDescent="0.25">
      <c r="A59" t="s">
        <v>2727</v>
      </c>
      <c r="B59" t="s">
        <v>2726</v>
      </c>
    </row>
    <row r="60" spans="1:2" x14ac:dyDescent="0.25">
      <c r="A60" t="s">
        <v>2728</v>
      </c>
      <c r="B60" t="s">
        <v>2729</v>
      </c>
    </row>
    <row r="61" spans="1:2" x14ac:dyDescent="0.25">
      <c r="A61" t="s">
        <v>2730</v>
      </c>
      <c r="B61" t="s">
        <v>2729</v>
      </c>
    </row>
    <row r="62" spans="1:2" x14ac:dyDescent="0.25">
      <c r="A62" s="45" t="s">
        <v>2731</v>
      </c>
      <c r="B62" t="s">
        <v>2732</v>
      </c>
    </row>
    <row r="63" spans="1:2" x14ac:dyDescent="0.25">
      <c r="A63" t="s">
        <v>2733</v>
      </c>
      <c r="B63" t="s">
        <v>2734</v>
      </c>
    </row>
    <row r="64" spans="1:2" x14ac:dyDescent="0.25">
      <c r="A64" t="s">
        <v>2735</v>
      </c>
      <c r="B64" t="s">
        <v>2734</v>
      </c>
    </row>
    <row r="65" spans="1:2" x14ac:dyDescent="0.25">
      <c r="A65" t="s">
        <v>2736</v>
      </c>
      <c r="B65" t="s">
        <v>2737</v>
      </c>
    </row>
    <row r="66" spans="1:2" x14ac:dyDescent="0.25">
      <c r="A66" t="s">
        <v>2738</v>
      </c>
      <c r="B66" t="s">
        <v>2737</v>
      </c>
    </row>
    <row r="67" spans="1:2" x14ac:dyDescent="0.25">
      <c r="A67" s="45" t="s">
        <v>2739</v>
      </c>
      <c r="B67" t="s">
        <v>2740</v>
      </c>
    </row>
    <row r="68" spans="1:2" x14ac:dyDescent="0.25">
      <c r="A68" t="s">
        <v>2741</v>
      </c>
      <c r="B68" t="s">
        <v>2742</v>
      </c>
    </row>
    <row r="69" spans="1:2" x14ac:dyDescent="0.25">
      <c r="A69" t="s">
        <v>2743</v>
      </c>
      <c r="B69" t="s">
        <v>2742</v>
      </c>
    </row>
    <row r="70" spans="1:2" x14ac:dyDescent="0.25">
      <c r="A70" t="s">
        <v>2744</v>
      </c>
      <c r="B70" t="s">
        <v>2745</v>
      </c>
    </row>
    <row r="71" spans="1:2" x14ac:dyDescent="0.25">
      <c r="A71" t="s">
        <v>2746</v>
      </c>
      <c r="B71" t="s">
        <v>2747</v>
      </c>
    </row>
    <row r="72" spans="1:2" x14ac:dyDescent="0.25">
      <c r="A72" t="s">
        <v>2748</v>
      </c>
      <c r="B72" t="s">
        <v>2749</v>
      </c>
    </row>
    <row r="73" spans="1:2" x14ac:dyDescent="0.25">
      <c r="A73" s="45" t="s">
        <v>2750</v>
      </c>
      <c r="B73" t="s">
        <v>2751</v>
      </c>
    </row>
    <row r="74" spans="1:2" x14ac:dyDescent="0.25">
      <c r="A74" t="s">
        <v>2752</v>
      </c>
      <c r="B74" t="s">
        <v>2753</v>
      </c>
    </row>
    <row r="75" spans="1:2" x14ac:dyDescent="0.25">
      <c r="A75" t="s">
        <v>2754</v>
      </c>
      <c r="B75" t="s">
        <v>2755</v>
      </c>
    </row>
    <row r="76" spans="1:2" x14ac:dyDescent="0.25">
      <c r="A76" t="s">
        <v>2756</v>
      </c>
      <c r="B76" t="s">
        <v>2757</v>
      </c>
    </row>
    <row r="77" spans="1:2" x14ac:dyDescent="0.25">
      <c r="A77" t="s">
        <v>2758</v>
      </c>
      <c r="B77" t="s">
        <v>2759</v>
      </c>
    </row>
    <row r="78" spans="1:2" x14ac:dyDescent="0.25">
      <c r="A78" t="s">
        <v>2760</v>
      </c>
      <c r="B78" t="s">
        <v>2761</v>
      </c>
    </row>
    <row r="79" spans="1:2" x14ac:dyDescent="0.25">
      <c r="A79" t="s">
        <v>2762</v>
      </c>
      <c r="B79" t="s">
        <v>2763</v>
      </c>
    </row>
    <row r="80" spans="1:2" x14ac:dyDescent="0.25">
      <c r="A80" t="s">
        <v>2764</v>
      </c>
      <c r="B80" t="s">
        <v>2765</v>
      </c>
    </row>
    <row r="81" spans="1:2" x14ac:dyDescent="0.25">
      <c r="A81" t="s">
        <v>2766</v>
      </c>
      <c r="B81" t="s">
        <v>2767</v>
      </c>
    </row>
    <row r="82" spans="1:2" x14ac:dyDescent="0.25">
      <c r="A82" s="45" t="s">
        <v>2768</v>
      </c>
      <c r="B82" t="s">
        <v>2769</v>
      </c>
    </row>
    <row r="83" spans="1:2" x14ac:dyDescent="0.25">
      <c r="A83" t="s">
        <v>2770</v>
      </c>
      <c r="B83" t="s">
        <v>2771</v>
      </c>
    </row>
    <row r="84" spans="1:2" x14ac:dyDescent="0.25">
      <c r="A84" t="s">
        <v>2772</v>
      </c>
      <c r="B84" t="s">
        <v>2771</v>
      </c>
    </row>
    <row r="85" spans="1:2" x14ac:dyDescent="0.25">
      <c r="A85" t="s">
        <v>2773</v>
      </c>
      <c r="B85" t="s">
        <v>2774</v>
      </c>
    </row>
    <row r="86" spans="1:2" x14ac:dyDescent="0.25">
      <c r="A86" t="s">
        <v>2775</v>
      </c>
      <c r="B86" t="s">
        <v>2774</v>
      </c>
    </row>
    <row r="87" spans="1:2" x14ac:dyDescent="0.25">
      <c r="A87" s="40">
        <v>10</v>
      </c>
      <c r="B87" t="s">
        <v>2776</v>
      </c>
    </row>
    <row r="88" spans="1:2" x14ac:dyDescent="0.25">
      <c r="A88" t="s">
        <v>2777</v>
      </c>
      <c r="B88" t="s">
        <v>2778</v>
      </c>
    </row>
    <row r="89" spans="1:2" x14ac:dyDescent="0.25">
      <c r="A89" t="s">
        <v>2779</v>
      </c>
      <c r="B89" t="s">
        <v>2780</v>
      </c>
    </row>
    <row r="90" spans="1:2" x14ac:dyDescent="0.25">
      <c r="A90" t="s">
        <v>2781</v>
      </c>
      <c r="B90" t="s">
        <v>2782</v>
      </c>
    </row>
    <row r="91" spans="1:2" x14ac:dyDescent="0.25">
      <c r="A91" t="s">
        <v>2783</v>
      </c>
      <c r="B91" t="s">
        <v>2784</v>
      </c>
    </row>
    <row r="92" spans="1:2" x14ac:dyDescent="0.25">
      <c r="A92" t="s">
        <v>2785</v>
      </c>
      <c r="B92" t="s">
        <v>2786</v>
      </c>
    </row>
    <row r="93" spans="1:2" x14ac:dyDescent="0.25">
      <c r="A93" t="s">
        <v>2787</v>
      </c>
      <c r="B93" t="s">
        <v>2786</v>
      </c>
    </row>
    <row r="94" spans="1:2" x14ac:dyDescent="0.25">
      <c r="A94" t="s">
        <v>2788</v>
      </c>
      <c r="B94" t="s">
        <v>2789</v>
      </c>
    </row>
    <row r="95" spans="1:2" x14ac:dyDescent="0.25">
      <c r="A95" t="s">
        <v>2790</v>
      </c>
      <c r="B95" t="s">
        <v>2791</v>
      </c>
    </row>
    <row r="96" spans="1:2" x14ac:dyDescent="0.25">
      <c r="A96" t="s">
        <v>2792</v>
      </c>
      <c r="B96" t="s">
        <v>2793</v>
      </c>
    </row>
    <row r="97" spans="1:2" x14ac:dyDescent="0.25">
      <c r="A97" t="s">
        <v>2794</v>
      </c>
      <c r="B97" t="s">
        <v>2795</v>
      </c>
    </row>
    <row r="98" spans="1:2" x14ac:dyDescent="0.25">
      <c r="A98" t="s">
        <v>2796</v>
      </c>
      <c r="B98" t="s">
        <v>2797</v>
      </c>
    </row>
    <row r="99" spans="1:2" x14ac:dyDescent="0.25">
      <c r="A99" t="s">
        <v>2798</v>
      </c>
      <c r="B99" t="s">
        <v>2799</v>
      </c>
    </row>
    <row r="100" spans="1:2" x14ac:dyDescent="0.25">
      <c r="A100" t="s">
        <v>2800</v>
      </c>
      <c r="B100" t="s">
        <v>2801</v>
      </c>
    </row>
    <row r="101" spans="1:2" x14ac:dyDescent="0.25">
      <c r="A101" t="s">
        <v>2802</v>
      </c>
      <c r="B101" t="s">
        <v>2803</v>
      </c>
    </row>
    <row r="102" spans="1:2" x14ac:dyDescent="0.25">
      <c r="A102" t="s">
        <v>2804</v>
      </c>
      <c r="B102" t="s">
        <v>2805</v>
      </c>
    </row>
    <row r="103" spans="1:2" x14ac:dyDescent="0.25">
      <c r="A103" t="s">
        <v>2806</v>
      </c>
      <c r="B103" t="s">
        <v>2807</v>
      </c>
    </row>
    <row r="104" spans="1:2" x14ac:dyDescent="0.25">
      <c r="A104" t="s">
        <v>2808</v>
      </c>
      <c r="B104" t="s">
        <v>2809</v>
      </c>
    </row>
    <row r="105" spans="1:2" x14ac:dyDescent="0.25">
      <c r="A105" t="s">
        <v>2810</v>
      </c>
      <c r="B105" t="s">
        <v>2811</v>
      </c>
    </row>
    <row r="106" spans="1:2" x14ac:dyDescent="0.25">
      <c r="A106" t="s">
        <v>2812</v>
      </c>
      <c r="B106" t="s">
        <v>2813</v>
      </c>
    </row>
    <row r="107" spans="1:2" x14ac:dyDescent="0.25">
      <c r="A107" t="s">
        <v>2814</v>
      </c>
      <c r="B107" t="s">
        <v>2815</v>
      </c>
    </row>
    <row r="108" spans="1:2" x14ac:dyDescent="0.25">
      <c r="A108" t="s">
        <v>2816</v>
      </c>
      <c r="B108" t="s">
        <v>2817</v>
      </c>
    </row>
    <row r="109" spans="1:2" x14ac:dyDescent="0.25">
      <c r="A109" t="s">
        <v>2818</v>
      </c>
      <c r="B109" t="s">
        <v>2819</v>
      </c>
    </row>
    <row r="110" spans="1:2" x14ac:dyDescent="0.25">
      <c r="A110" t="s">
        <v>2820</v>
      </c>
      <c r="B110" t="s">
        <v>2821</v>
      </c>
    </row>
    <row r="111" spans="1:2" x14ac:dyDescent="0.25">
      <c r="A111" t="s">
        <v>2822</v>
      </c>
      <c r="B111" t="s">
        <v>2823</v>
      </c>
    </row>
    <row r="112" spans="1:2" x14ac:dyDescent="0.25">
      <c r="A112" t="s">
        <v>2824</v>
      </c>
      <c r="B112" t="s">
        <v>2825</v>
      </c>
    </row>
    <row r="113" spans="1:2" x14ac:dyDescent="0.25">
      <c r="A113" t="s">
        <v>2826</v>
      </c>
      <c r="B113" t="s">
        <v>2827</v>
      </c>
    </row>
    <row r="114" spans="1:2" x14ac:dyDescent="0.25">
      <c r="A114" t="s">
        <v>2828</v>
      </c>
      <c r="B114" t="s">
        <v>2829</v>
      </c>
    </row>
    <row r="115" spans="1:2" x14ac:dyDescent="0.25">
      <c r="A115" t="s">
        <v>2830</v>
      </c>
      <c r="B115" t="s">
        <v>2831</v>
      </c>
    </row>
    <row r="116" spans="1:2" x14ac:dyDescent="0.25">
      <c r="A116" t="s">
        <v>2832</v>
      </c>
      <c r="B116" t="s">
        <v>2833</v>
      </c>
    </row>
    <row r="117" spans="1:2" x14ac:dyDescent="0.25">
      <c r="A117" t="s">
        <v>2834</v>
      </c>
      <c r="B117" t="s">
        <v>2835</v>
      </c>
    </row>
    <row r="118" spans="1:2" x14ac:dyDescent="0.25">
      <c r="A118" t="s">
        <v>2836</v>
      </c>
      <c r="B118" t="s">
        <v>2837</v>
      </c>
    </row>
    <row r="119" spans="1:2" x14ac:dyDescent="0.25">
      <c r="A119" t="s">
        <v>2838</v>
      </c>
      <c r="B119" t="s">
        <v>2839</v>
      </c>
    </row>
    <row r="120" spans="1:2" x14ac:dyDescent="0.25">
      <c r="A120" t="s">
        <v>2840</v>
      </c>
      <c r="B120" t="s">
        <v>2841</v>
      </c>
    </row>
    <row r="121" spans="1:2" x14ac:dyDescent="0.25">
      <c r="A121" t="s">
        <v>2842</v>
      </c>
      <c r="B121" t="s">
        <v>2843</v>
      </c>
    </row>
    <row r="122" spans="1:2" x14ac:dyDescent="0.25">
      <c r="A122" s="40">
        <v>11</v>
      </c>
      <c r="B122" t="s">
        <v>2844</v>
      </c>
    </row>
    <row r="123" spans="1:2" x14ac:dyDescent="0.25">
      <c r="A123" t="s">
        <v>2845</v>
      </c>
      <c r="B123" t="s">
        <v>2844</v>
      </c>
    </row>
    <row r="124" spans="1:2" x14ac:dyDescent="0.25">
      <c r="A124" t="s">
        <v>2846</v>
      </c>
      <c r="B124" t="s">
        <v>2847</v>
      </c>
    </row>
    <row r="125" spans="1:2" x14ac:dyDescent="0.25">
      <c r="A125" t="s">
        <v>2848</v>
      </c>
      <c r="B125" t="s">
        <v>2849</v>
      </c>
    </row>
    <row r="126" spans="1:2" x14ac:dyDescent="0.25">
      <c r="A126" t="s">
        <v>2850</v>
      </c>
      <c r="B126" t="s">
        <v>2851</v>
      </c>
    </row>
    <row r="127" spans="1:2" x14ac:dyDescent="0.25">
      <c r="A127" t="s">
        <v>2852</v>
      </c>
      <c r="B127" t="s">
        <v>2853</v>
      </c>
    </row>
    <row r="128" spans="1:2" x14ac:dyDescent="0.25">
      <c r="A128" t="s">
        <v>2854</v>
      </c>
      <c r="B128" t="s">
        <v>2855</v>
      </c>
    </row>
    <row r="129" spans="1:2" x14ac:dyDescent="0.25">
      <c r="A129" t="s">
        <v>2856</v>
      </c>
      <c r="B129" t="s">
        <v>2857</v>
      </c>
    </row>
    <row r="130" spans="1:2" x14ac:dyDescent="0.25">
      <c r="A130" t="s">
        <v>2858</v>
      </c>
      <c r="B130" t="s">
        <v>2859</v>
      </c>
    </row>
    <row r="131" spans="1:2" x14ac:dyDescent="0.25">
      <c r="A131" s="40">
        <v>12</v>
      </c>
      <c r="B131" t="s">
        <v>2860</v>
      </c>
    </row>
    <row r="132" spans="1:2" x14ac:dyDescent="0.25">
      <c r="A132" t="s">
        <v>2861</v>
      </c>
      <c r="B132" t="s">
        <v>2860</v>
      </c>
    </row>
    <row r="133" spans="1:2" x14ac:dyDescent="0.25">
      <c r="A133" t="s">
        <v>2862</v>
      </c>
      <c r="B133" t="s">
        <v>2860</v>
      </c>
    </row>
    <row r="134" spans="1:2" x14ac:dyDescent="0.25">
      <c r="A134" s="40">
        <v>13</v>
      </c>
      <c r="B134" t="s">
        <v>2863</v>
      </c>
    </row>
    <row r="135" spans="1:2" x14ac:dyDescent="0.25">
      <c r="A135" t="s">
        <v>2864</v>
      </c>
      <c r="B135" t="s">
        <v>2865</v>
      </c>
    </row>
    <row r="136" spans="1:2" x14ac:dyDescent="0.25">
      <c r="A136" t="s">
        <v>2866</v>
      </c>
      <c r="B136" t="s">
        <v>2865</v>
      </c>
    </row>
    <row r="137" spans="1:2" x14ac:dyDescent="0.25">
      <c r="A137" t="s">
        <v>2867</v>
      </c>
      <c r="B137" t="s">
        <v>2868</v>
      </c>
    </row>
    <row r="138" spans="1:2" x14ac:dyDescent="0.25">
      <c r="A138" t="s">
        <v>2869</v>
      </c>
      <c r="B138" t="s">
        <v>2868</v>
      </c>
    </row>
    <row r="139" spans="1:2" x14ac:dyDescent="0.25">
      <c r="A139" t="s">
        <v>2870</v>
      </c>
      <c r="B139" t="s">
        <v>2871</v>
      </c>
    </row>
    <row r="140" spans="1:2" x14ac:dyDescent="0.25">
      <c r="A140" t="s">
        <v>2872</v>
      </c>
      <c r="B140" t="s">
        <v>2871</v>
      </c>
    </row>
    <row r="141" spans="1:2" x14ac:dyDescent="0.25">
      <c r="A141" t="s">
        <v>2873</v>
      </c>
      <c r="B141" t="s">
        <v>2874</v>
      </c>
    </row>
    <row r="142" spans="1:2" x14ac:dyDescent="0.25">
      <c r="A142" t="s">
        <v>2875</v>
      </c>
      <c r="B142" t="s">
        <v>2876</v>
      </c>
    </row>
    <row r="143" spans="1:2" x14ac:dyDescent="0.25">
      <c r="A143" t="s">
        <v>2877</v>
      </c>
      <c r="B143" t="s">
        <v>2878</v>
      </c>
    </row>
    <row r="144" spans="1:2" x14ac:dyDescent="0.25">
      <c r="A144" t="s">
        <v>2879</v>
      </c>
      <c r="B144" t="s">
        <v>2880</v>
      </c>
    </row>
    <row r="145" spans="1:2" x14ac:dyDescent="0.25">
      <c r="A145" t="s">
        <v>2881</v>
      </c>
      <c r="B145" t="s">
        <v>2882</v>
      </c>
    </row>
    <row r="146" spans="1:2" x14ac:dyDescent="0.25">
      <c r="A146" t="s">
        <v>2883</v>
      </c>
      <c r="B146" t="s">
        <v>2884</v>
      </c>
    </row>
    <row r="147" spans="1:2" x14ac:dyDescent="0.25">
      <c r="A147" t="s">
        <v>2885</v>
      </c>
      <c r="B147" t="s">
        <v>2886</v>
      </c>
    </row>
    <row r="148" spans="1:2" x14ac:dyDescent="0.25">
      <c r="A148" t="s">
        <v>2887</v>
      </c>
      <c r="B148" t="s">
        <v>2888</v>
      </c>
    </row>
    <row r="149" spans="1:2" x14ac:dyDescent="0.25">
      <c r="A149" s="40">
        <v>14</v>
      </c>
      <c r="B149" t="s">
        <v>2889</v>
      </c>
    </row>
    <row r="150" spans="1:2" x14ac:dyDescent="0.25">
      <c r="A150" t="s">
        <v>2890</v>
      </c>
      <c r="B150" t="s">
        <v>2891</v>
      </c>
    </row>
    <row r="151" spans="1:2" x14ac:dyDescent="0.25">
      <c r="A151" t="s">
        <v>2892</v>
      </c>
      <c r="B151" t="s">
        <v>2893</v>
      </c>
    </row>
    <row r="152" spans="1:2" x14ac:dyDescent="0.25">
      <c r="A152" t="s">
        <v>2894</v>
      </c>
      <c r="B152" t="s">
        <v>2895</v>
      </c>
    </row>
    <row r="153" spans="1:2" x14ac:dyDescent="0.25">
      <c r="A153" t="s">
        <v>2896</v>
      </c>
      <c r="B153" t="s">
        <v>2897</v>
      </c>
    </row>
    <row r="154" spans="1:2" x14ac:dyDescent="0.25">
      <c r="A154" t="s">
        <v>2898</v>
      </c>
      <c r="B154" t="s">
        <v>2899</v>
      </c>
    </row>
    <row r="155" spans="1:2" x14ac:dyDescent="0.25">
      <c r="A155" t="s">
        <v>2900</v>
      </c>
      <c r="B155" t="s">
        <v>2901</v>
      </c>
    </row>
    <row r="156" spans="1:2" x14ac:dyDescent="0.25">
      <c r="A156" t="s">
        <v>2902</v>
      </c>
      <c r="B156" t="s">
        <v>2903</v>
      </c>
    </row>
    <row r="157" spans="1:2" x14ac:dyDescent="0.25">
      <c r="A157" t="s">
        <v>2904</v>
      </c>
      <c r="B157" t="s">
        <v>2903</v>
      </c>
    </row>
    <row r="158" spans="1:2" x14ac:dyDescent="0.25">
      <c r="A158" t="s">
        <v>2905</v>
      </c>
      <c r="B158" t="s">
        <v>2906</v>
      </c>
    </row>
    <row r="159" spans="1:2" x14ac:dyDescent="0.25">
      <c r="A159" t="s">
        <v>2907</v>
      </c>
      <c r="B159" t="s">
        <v>2908</v>
      </c>
    </row>
    <row r="160" spans="1:2" x14ac:dyDescent="0.25">
      <c r="A160" t="s">
        <v>2909</v>
      </c>
      <c r="B160" t="s">
        <v>2910</v>
      </c>
    </row>
    <row r="161" spans="1:2" x14ac:dyDescent="0.25">
      <c r="A161" s="40">
        <v>15</v>
      </c>
      <c r="B161" t="s">
        <v>2911</v>
      </c>
    </row>
    <row r="162" spans="1:2" x14ac:dyDescent="0.25">
      <c r="A162" t="s">
        <v>2912</v>
      </c>
      <c r="B162" t="s">
        <v>2913</v>
      </c>
    </row>
    <row r="163" spans="1:2" x14ac:dyDescent="0.25">
      <c r="A163" t="s">
        <v>2914</v>
      </c>
      <c r="B163" t="s">
        <v>2915</v>
      </c>
    </row>
    <row r="164" spans="1:2" x14ac:dyDescent="0.25">
      <c r="A164" t="s">
        <v>2916</v>
      </c>
      <c r="B164" t="s">
        <v>2917</v>
      </c>
    </row>
    <row r="165" spans="1:2" x14ac:dyDescent="0.25">
      <c r="A165" t="s">
        <v>2918</v>
      </c>
      <c r="B165" t="s">
        <v>2919</v>
      </c>
    </row>
    <row r="166" spans="1:2" x14ac:dyDescent="0.25">
      <c r="A166" t="s">
        <v>2920</v>
      </c>
      <c r="B166" t="s">
        <v>2919</v>
      </c>
    </row>
    <row r="167" spans="1:2" x14ac:dyDescent="0.25">
      <c r="A167" s="40">
        <v>16</v>
      </c>
      <c r="B167" t="s">
        <v>2921</v>
      </c>
    </row>
    <row r="168" spans="1:2" x14ac:dyDescent="0.25">
      <c r="A168" t="s">
        <v>2922</v>
      </c>
      <c r="B168" t="s">
        <v>2923</v>
      </c>
    </row>
    <row r="169" spans="1:2" x14ac:dyDescent="0.25">
      <c r="A169" t="s">
        <v>2924</v>
      </c>
      <c r="B169" t="s">
        <v>2923</v>
      </c>
    </row>
    <row r="170" spans="1:2" x14ac:dyDescent="0.25">
      <c r="A170" t="s">
        <v>2925</v>
      </c>
      <c r="B170" t="s">
        <v>2926</v>
      </c>
    </row>
    <row r="171" spans="1:2" x14ac:dyDescent="0.25">
      <c r="A171" t="s">
        <v>2927</v>
      </c>
      <c r="B171" t="s">
        <v>2928</v>
      </c>
    </row>
    <row r="172" spans="1:2" x14ac:dyDescent="0.25">
      <c r="A172" t="s">
        <v>2929</v>
      </c>
      <c r="B172" t="s">
        <v>2930</v>
      </c>
    </row>
    <row r="173" spans="1:2" x14ac:dyDescent="0.25">
      <c r="A173" t="s">
        <v>2931</v>
      </c>
      <c r="B173" t="s">
        <v>2932</v>
      </c>
    </row>
    <row r="174" spans="1:2" x14ac:dyDescent="0.25">
      <c r="A174" t="s">
        <v>2933</v>
      </c>
      <c r="B174" t="s">
        <v>2934</v>
      </c>
    </row>
    <row r="175" spans="1:2" x14ac:dyDescent="0.25">
      <c r="A175" t="s">
        <v>2935</v>
      </c>
      <c r="B175" t="s">
        <v>2936</v>
      </c>
    </row>
    <row r="176" spans="1:2" x14ac:dyDescent="0.25">
      <c r="A176" s="40">
        <v>17</v>
      </c>
      <c r="B176" t="s">
        <v>2937</v>
      </c>
    </row>
    <row r="177" spans="1:2" x14ac:dyDescent="0.25">
      <c r="A177" t="s">
        <v>2938</v>
      </c>
      <c r="B177" t="s">
        <v>2939</v>
      </c>
    </row>
    <row r="178" spans="1:2" x14ac:dyDescent="0.25">
      <c r="A178" t="s">
        <v>2940</v>
      </c>
      <c r="B178" t="s">
        <v>2941</v>
      </c>
    </row>
    <row r="179" spans="1:2" x14ac:dyDescent="0.25">
      <c r="A179" t="s">
        <v>2942</v>
      </c>
      <c r="B179" t="s">
        <v>2943</v>
      </c>
    </row>
    <row r="180" spans="1:2" x14ac:dyDescent="0.25">
      <c r="A180" t="s">
        <v>2944</v>
      </c>
      <c r="B180" t="s">
        <v>2945</v>
      </c>
    </row>
    <row r="181" spans="1:2" x14ac:dyDescent="0.25">
      <c r="A181" t="s">
        <v>2946</v>
      </c>
      <c r="B181" t="s">
        <v>2947</v>
      </c>
    </row>
    <row r="182" spans="1:2" x14ac:dyDescent="0.25">
      <c r="A182" t="s">
        <v>2948</v>
      </c>
      <c r="B182" t="s">
        <v>2949</v>
      </c>
    </row>
    <row r="183" spans="1:2" x14ac:dyDescent="0.25">
      <c r="A183" t="s">
        <v>2950</v>
      </c>
      <c r="B183" t="s">
        <v>2951</v>
      </c>
    </row>
    <row r="184" spans="1:2" x14ac:dyDescent="0.25">
      <c r="A184" t="s">
        <v>2952</v>
      </c>
      <c r="B184" t="s">
        <v>2953</v>
      </c>
    </row>
    <row r="185" spans="1:2" x14ac:dyDescent="0.25">
      <c r="A185" t="s">
        <v>2954</v>
      </c>
      <c r="B185" t="s">
        <v>2955</v>
      </c>
    </row>
    <row r="186" spans="1:2" x14ac:dyDescent="0.25">
      <c r="A186" s="40">
        <v>18</v>
      </c>
      <c r="B186" t="s">
        <v>2956</v>
      </c>
    </row>
    <row r="187" spans="1:2" x14ac:dyDescent="0.25">
      <c r="A187" t="s">
        <v>2957</v>
      </c>
      <c r="B187" t="s">
        <v>2958</v>
      </c>
    </row>
    <row r="188" spans="1:2" x14ac:dyDescent="0.25">
      <c r="A188" t="s">
        <v>2959</v>
      </c>
      <c r="B188" t="s">
        <v>2960</v>
      </c>
    </row>
    <row r="189" spans="1:2" x14ac:dyDescent="0.25">
      <c r="A189" t="s">
        <v>2961</v>
      </c>
      <c r="B189" t="s">
        <v>2962</v>
      </c>
    </row>
    <row r="190" spans="1:2" x14ac:dyDescent="0.25">
      <c r="A190" t="s">
        <v>2963</v>
      </c>
      <c r="B190" t="s">
        <v>2964</v>
      </c>
    </row>
    <row r="191" spans="1:2" x14ac:dyDescent="0.25">
      <c r="A191" t="s">
        <v>2965</v>
      </c>
      <c r="B191" t="s">
        <v>2966</v>
      </c>
    </row>
    <row r="192" spans="1:2" x14ac:dyDescent="0.25">
      <c r="A192" t="s">
        <v>2967</v>
      </c>
      <c r="B192" t="s">
        <v>2968</v>
      </c>
    </row>
    <row r="193" spans="1:2" x14ac:dyDescent="0.25">
      <c r="A193" t="s">
        <v>2969</v>
      </c>
      <c r="B193" t="s">
        <v>2968</v>
      </c>
    </row>
    <row r="194" spans="1:2" x14ac:dyDescent="0.25">
      <c r="A194" s="40">
        <v>19</v>
      </c>
      <c r="B194" t="s">
        <v>2970</v>
      </c>
    </row>
    <row r="195" spans="1:2" x14ac:dyDescent="0.25">
      <c r="A195" t="s">
        <v>2971</v>
      </c>
      <c r="B195" t="s">
        <v>2972</v>
      </c>
    </row>
    <row r="196" spans="1:2" x14ac:dyDescent="0.25">
      <c r="A196" t="s">
        <v>2973</v>
      </c>
      <c r="B196" t="s">
        <v>2972</v>
      </c>
    </row>
    <row r="197" spans="1:2" x14ac:dyDescent="0.25">
      <c r="A197" t="s">
        <v>2974</v>
      </c>
      <c r="B197" t="s">
        <v>2975</v>
      </c>
    </row>
    <row r="198" spans="1:2" x14ac:dyDescent="0.25">
      <c r="A198" t="s">
        <v>2976</v>
      </c>
      <c r="B198" t="s">
        <v>2975</v>
      </c>
    </row>
    <row r="199" spans="1:2" x14ac:dyDescent="0.25">
      <c r="A199" s="40">
        <v>20</v>
      </c>
      <c r="B199" t="s">
        <v>2977</v>
      </c>
    </row>
    <row r="200" spans="1:2" x14ac:dyDescent="0.25">
      <c r="A200" t="s">
        <v>2978</v>
      </c>
      <c r="B200" t="s">
        <v>2979</v>
      </c>
    </row>
    <row r="201" spans="1:2" x14ac:dyDescent="0.25">
      <c r="A201" t="s">
        <v>2980</v>
      </c>
      <c r="B201" t="s">
        <v>2981</v>
      </c>
    </row>
    <row r="202" spans="1:2" x14ac:dyDescent="0.25">
      <c r="A202" t="s">
        <v>2982</v>
      </c>
      <c r="B202" t="s">
        <v>2983</v>
      </c>
    </row>
    <row r="203" spans="1:2" x14ac:dyDescent="0.25">
      <c r="A203" t="s">
        <v>2984</v>
      </c>
      <c r="B203" t="s">
        <v>2985</v>
      </c>
    </row>
    <row r="204" spans="1:2" x14ac:dyDescent="0.25">
      <c r="A204" t="s">
        <v>2986</v>
      </c>
      <c r="B204" t="s">
        <v>2987</v>
      </c>
    </row>
    <row r="205" spans="1:2" x14ac:dyDescent="0.25">
      <c r="A205" t="s">
        <v>2988</v>
      </c>
      <c r="B205" t="s">
        <v>2989</v>
      </c>
    </row>
    <row r="206" spans="1:2" x14ac:dyDescent="0.25">
      <c r="A206" t="s">
        <v>2990</v>
      </c>
      <c r="B206" t="s">
        <v>2991</v>
      </c>
    </row>
    <row r="207" spans="1:2" x14ac:dyDescent="0.25">
      <c r="A207" t="s">
        <v>2992</v>
      </c>
      <c r="B207" t="s">
        <v>2993</v>
      </c>
    </row>
    <row r="208" spans="1:2" x14ac:dyDescent="0.25">
      <c r="A208" t="s">
        <v>2994</v>
      </c>
      <c r="B208" t="s">
        <v>2995</v>
      </c>
    </row>
    <row r="209" spans="1:2" x14ac:dyDescent="0.25">
      <c r="A209" t="s">
        <v>2996</v>
      </c>
      <c r="B209" t="s">
        <v>2995</v>
      </c>
    </row>
    <row r="210" spans="1:2" x14ac:dyDescent="0.25">
      <c r="A210" t="s">
        <v>2997</v>
      </c>
      <c r="B210" t="s">
        <v>2998</v>
      </c>
    </row>
    <row r="211" spans="1:2" x14ac:dyDescent="0.25">
      <c r="A211" t="s">
        <v>2999</v>
      </c>
      <c r="B211" t="s">
        <v>2998</v>
      </c>
    </row>
    <row r="212" spans="1:2" x14ac:dyDescent="0.25">
      <c r="A212" t="s">
        <v>3000</v>
      </c>
      <c r="B212" t="s">
        <v>3001</v>
      </c>
    </row>
    <row r="213" spans="1:2" x14ac:dyDescent="0.25">
      <c r="A213" t="s">
        <v>3002</v>
      </c>
      <c r="B213" t="s">
        <v>3003</v>
      </c>
    </row>
    <row r="214" spans="1:2" x14ac:dyDescent="0.25">
      <c r="A214" t="s">
        <v>3004</v>
      </c>
      <c r="B214" t="s">
        <v>3005</v>
      </c>
    </row>
    <row r="215" spans="1:2" x14ac:dyDescent="0.25">
      <c r="A215" t="s">
        <v>3006</v>
      </c>
      <c r="B215" t="s">
        <v>3007</v>
      </c>
    </row>
    <row r="216" spans="1:2" x14ac:dyDescent="0.25">
      <c r="A216" t="s">
        <v>3008</v>
      </c>
      <c r="B216" t="s">
        <v>3009</v>
      </c>
    </row>
    <row r="217" spans="1:2" x14ac:dyDescent="0.25">
      <c r="A217" t="s">
        <v>3010</v>
      </c>
      <c r="B217" t="s">
        <v>3011</v>
      </c>
    </row>
    <row r="218" spans="1:2" x14ac:dyDescent="0.25">
      <c r="A218" t="s">
        <v>3012</v>
      </c>
      <c r="B218" t="s">
        <v>3013</v>
      </c>
    </row>
    <row r="219" spans="1:2" x14ac:dyDescent="0.25">
      <c r="A219" t="s">
        <v>3014</v>
      </c>
      <c r="B219" t="s">
        <v>3015</v>
      </c>
    </row>
    <row r="220" spans="1:2" x14ac:dyDescent="0.25">
      <c r="A220" t="s">
        <v>3016</v>
      </c>
      <c r="B220" t="s">
        <v>3017</v>
      </c>
    </row>
    <row r="221" spans="1:2" x14ac:dyDescent="0.25">
      <c r="A221" t="s">
        <v>3018</v>
      </c>
      <c r="B221" t="s">
        <v>3017</v>
      </c>
    </row>
    <row r="222" spans="1:2" x14ac:dyDescent="0.25">
      <c r="A222" s="40">
        <v>21</v>
      </c>
      <c r="B222" t="s">
        <v>3019</v>
      </c>
    </row>
    <row r="223" spans="1:2" x14ac:dyDescent="0.25">
      <c r="A223" t="s">
        <v>3020</v>
      </c>
      <c r="B223" t="s">
        <v>3021</v>
      </c>
    </row>
    <row r="224" spans="1:2" x14ac:dyDescent="0.25">
      <c r="A224" t="s">
        <v>3022</v>
      </c>
      <c r="B224" t="s">
        <v>3021</v>
      </c>
    </row>
    <row r="225" spans="1:2" x14ac:dyDescent="0.25">
      <c r="A225" t="s">
        <v>3023</v>
      </c>
      <c r="B225" t="s">
        <v>3024</v>
      </c>
    </row>
    <row r="226" spans="1:2" x14ac:dyDescent="0.25">
      <c r="A226" t="s">
        <v>3025</v>
      </c>
      <c r="B226" t="s">
        <v>3024</v>
      </c>
    </row>
    <row r="227" spans="1:2" x14ac:dyDescent="0.25">
      <c r="A227" s="40">
        <v>22</v>
      </c>
      <c r="B227" t="s">
        <v>3026</v>
      </c>
    </row>
    <row r="228" spans="1:2" x14ac:dyDescent="0.25">
      <c r="A228" t="s">
        <v>3027</v>
      </c>
      <c r="B228" t="s">
        <v>3028</v>
      </c>
    </row>
    <row r="229" spans="1:2" x14ac:dyDescent="0.25">
      <c r="A229" t="s">
        <v>3029</v>
      </c>
      <c r="B229" t="s">
        <v>3030</v>
      </c>
    </row>
    <row r="230" spans="1:2" x14ac:dyDescent="0.25">
      <c r="A230" t="s">
        <v>3031</v>
      </c>
      <c r="B230" t="s">
        <v>3032</v>
      </c>
    </row>
    <row r="231" spans="1:2" x14ac:dyDescent="0.25">
      <c r="A231" t="s">
        <v>3033</v>
      </c>
      <c r="B231" t="s">
        <v>3034</v>
      </c>
    </row>
    <row r="232" spans="1:2" x14ac:dyDescent="0.25">
      <c r="A232" t="s">
        <v>3035</v>
      </c>
      <c r="B232" t="s">
        <v>3036</v>
      </c>
    </row>
    <row r="233" spans="1:2" x14ac:dyDescent="0.25">
      <c r="A233" t="s">
        <v>3037</v>
      </c>
      <c r="B233" t="s">
        <v>3038</v>
      </c>
    </row>
    <row r="234" spans="1:2" x14ac:dyDescent="0.25">
      <c r="A234" t="s">
        <v>3039</v>
      </c>
      <c r="B234" t="s">
        <v>3040</v>
      </c>
    </row>
    <row r="235" spans="1:2" x14ac:dyDescent="0.25">
      <c r="A235" t="s">
        <v>3041</v>
      </c>
      <c r="B235" t="s">
        <v>3042</v>
      </c>
    </row>
    <row r="236" spans="1:2" x14ac:dyDescent="0.25">
      <c r="A236" s="40">
        <v>23</v>
      </c>
      <c r="B236" t="s">
        <v>3043</v>
      </c>
    </row>
    <row r="237" spans="1:2" x14ac:dyDescent="0.25">
      <c r="A237" t="s">
        <v>3044</v>
      </c>
      <c r="B237" t="s">
        <v>3045</v>
      </c>
    </row>
    <row r="238" spans="1:2" x14ac:dyDescent="0.25">
      <c r="A238" t="s">
        <v>3046</v>
      </c>
      <c r="B238" t="s">
        <v>3047</v>
      </c>
    </row>
    <row r="239" spans="1:2" x14ac:dyDescent="0.25">
      <c r="A239" t="s">
        <v>3048</v>
      </c>
      <c r="B239" t="s">
        <v>3049</v>
      </c>
    </row>
    <row r="240" spans="1:2" x14ac:dyDescent="0.25">
      <c r="A240" t="s">
        <v>3050</v>
      </c>
      <c r="B240" t="s">
        <v>3051</v>
      </c>
    </row>
    <row r="241" spans="1:2" x14ac:dyDescent="0.25">
      <c r="A241" t="s">
        <v>3052</v>
      </c>
      <c r="B241" t="s">
        <v>3053</v>
      </c>
    </row>
    <row r="242" spans="1:2" x14ac:dyDescent="0.25">
      <c r="A242" t="s">
        <v>3054</v>
      </c>
      <c r="B242" t="s">
        <v>3055</v>
      </c>
    </row>
    <row r="243" spans="1:2" x14ac:dyDescent="0.25">
      <c r="A243" t="s">
        <v>3056</v>
      </c>
      <c r="B243" t="s">
        <v>3057</v>
      </c>
    </row>
    <row r="244" spans="1:2" x14ac:dyDescent="0.25">
      <c r="A244" t="s">
        <v>3058</v>
      </c>
      <c r="B244" t="s">
        <v>3057</v>
      </c>
    </row>
    <row r="245" spans="1:2" x14ac:dyDescent="0.25">
      <c r="A245" t="s">
        <v>3059</v>
      </c>
      <c r="B245" t="s">
        <v>3060</v>
      </c>
    </row>
    <row r="246" spans="1:2" x14ac:dyDescent="0.25">
      <c r="A246" t="s">
        <v>3061</v>
      </c>
      <c r="B246" t="s">
        <v>3062</v>
      </c>
    </row>
    <row r="247" spans="1:2" x14ac:dyDescent="0.25">
      <c r="A247" t="s">
        <v>3063</v>
      </c>
      <c r="B247" t="s">
        <v>3064</v>
      </c>
    </row>
    <row r="248" spans="1:2" x14ac:dyDescent="0.25">
      <c r="A248" t="s">
        <v>3065</v>
      </c>
      <c r="B248" t="s">
        <v>3066</v>
      </c>
    </row>
    <row r="249" spans="1:2" x14ac:dyDescent="0.25">
      <c r="A249" t="s">
        <v>3067</v>
      </c>
      <c r="B249" t="s">
        <v>3068</v>
      </c>
    </row>
    <row r="250" spans="1:2" x14ac:dyDescent="0.25">
      <c r="A250" t="s">
        <v>3069</v>
      </c>
      <c r="B250" t="s">
        <v>3070</v>
      </c>
    </row>
    <row r="251" spans="1:2" x14ac:dyDescent="0.25">
      <c r="A251" t="s">
        <v>3071</v>
      </c>
      <c r="B251" t="s">
        <v>3072</v>
      </c>
    </row>
    <row r="252" spans="1:2" x14ac:dyDescent="0.25">
      <c r="A252" t="s">
        <v>3073</v>
      </c>
      <c r="B252" t="s">
        <v>3074</v>
      </c>
    </row>
    <row r="253" spans="1:2" x14ac:dyDescent="0.25">
      <c r="A253" t="s">
        <v>3075</v>
      </c>
      <c r="B253" t="s">
        <v>3076</v>
      </c>
    </row>
    <row r="254" spans="1:2" x14ac:dyDescent="0.25">
      <c r="A254" t="s">
        <v>3077</v>
      </c>
      <c r="B254" t="s">
        <v>3078</v>
      </c>
    </row>
    <row r="255" spans="1:2" x14ac:dyDescent="0.25">
      <c r="A255" t="s">
        <v>3079</v>
      </c>
      <c r="B255" t="s">
        <v>3080</v>
      </c>
    </row>
    <row r="256" spans="1:2" x14ac:dyDescent="0.25">
      <c r="A256" t="s">
        <v>3081</v>
      </c>
      <c r="B256" t="s">
        <v>3082</v>
      </c>
    </row>
    <row r="257" spans="1:2" x14ac:dyDescent="0.25">
      <c r="A257" t="s">
        <v>3083</v>
      </c>
      <c r="B257" t="s">
        <v>3084</v>
      </c>
    </row>
    <row r="258" spans="1:2" x14ac:dyDescent="0.25">
      <c r="A258" t="s">
        <v>3085</v>
      </c>
      <c r="B258" t="s">
        <v>3086</v>
      </c>
    </row>
    <row r="259" spans="1:2" x14ac:dyDescent="0.25">
      <c r="A259" t="s">
        <v>3087</v>
      </c>
      <c r="B259" t="s">
        <v>3088</v>
      </c>
    </row>
    <row r="260" spans="1:2" x14ac:dyDescent="0.25">
      <c r="A260" t="s">
        <v>3089</v>
      </c>
      <c r="B260" t="s">
        <v>3090</v>
      </c>
    </row>
    <row r="261" spans="1:2" x14ac:dyDescent="0.25">
      <c r="A261" t="s">
        <v>3091</v>
      </c>
      <c r="B261" t="s">
        <v>3092</v>
      </c>
    </row>
    <row r="262" spans="1:2" x14ac:dyDescent="0.25">
      <c r="A262" t="s">
        <v>3093</v>
      </c>
      <c r="B262" t="s">
        <v>3094</v>
      </c>
    </row>
    <row r="263" spans="1:2" x14ac:dyDescent="0.25">
      <c r="A263" t="s">
        <v>3095</v>
      </c>
      <c r="B263" t="s">
        <v>3096</v>
      </c>
    </row>
    <row r="264" spans="1:2" x14ac:dyDescent="0.25">
      <c r="A264" t="s">
        <v>3097</v>
      </c>
      <c r="B264" t="s">
        <v>3098</v>
      </c>
    </row>
    <row r="265" spans="1:2" x14ac:dyDescent="0.25">
      <c r="A265" t="s">
        <v>3099</v>
      </c>
      <c r="B265" t="s">
        <v>3098</v>
      </c>
    </row>
    <row r="266" spans="1:2" x14ac:dyDescent="0.25">
      <c r="A266" t="s">
        <v>3100</v>
      </c>
      <c r="B266" t="s">
        <v>3101</v>
      </c>
    </row>
    <row r="267" spans="1:2" x14ac:dyDescent="0.25">
      <c r="A267" t="s">
        <v>3102</v>
      </c>
      <c r="B267" t="s">
        <v>3103</v>
      </c>
    </row>
    <row r="268" spans="1:2" x14ac:dyDescent="0.25">
      <c r="A268" t="s">
        <v>3104</v>
      </c>
      <c r="B268" t="s">
        <v>3105</v>
      </c>
    </row>
    <row r="269" spans="1:2" x14ac:dyDescent="0.25">
      <c r="A269" s="40">
        <v>24</v>
      </c>
      <c r="B269" t="s">
        <v>3106</v>
      </c>
    </row>
    <row r="270" spans="1:2" x14ac:dyDescent="0.25">
      <c r="A270" t="s">
        <v>3107</v>
      </c>
      <c r="B270" t="s">
        <v>3108</v>
      </c>
    </row>
    <row r="271" spans="1:2" x14ac:dyDescent="0.25">
      <c r="A271" t="s">
        <v>3109</v>
      </c>
      <c r="B271" t="s">
        <v>3110</v>
      </c>
    </row>
    <row r="272" spans="1:2" x14ac:dyDescent="0.25">
      <c r="A272" t="s">
        <v>3111</v>
      </c>
      <c r="B272" t="s">
        <v>3112</v>
      </c>
    </row>
    <row r="273" spans="1:2" x14ac:dyDescent="0.25">
      <c r="A273" t="s">
        <v>3113</v>
      </c>
      <c r="B273" t="s">
        <v>3112</v>
      </c>
    </row>
    <row r="274" spans="1:2" x14ac:dyDescent="0.25">
      <c r="A274" t="s">
        <v>3114</v>
      </c>
      <c r="B274" t="s">
        <v>3115</v>
      </c>
    </row>
    <row r="275" spans="1:2" x14ac:dyDescent="0.25">
      <c r="A275" t="s">
        <v>3116</v>
      </c>
      <c r="B275" t="s">
        <v>3117</v>
      </c>
    </row>
    <row r="276" spans="1:2" x14ac:dyDescent="0.25">
      <c r="A276" t="s">
        <v>3118</v>
      </c>
      <c r="B276" t="s">
        <v>3119</v>
      </c>
    </row>
    <row r="277" spans="1:2" x14ac:dyDescent="0.25">
      <c r="A277" t="s">
        <v>3120</v>
      </c>
      <c r="B277" t="s">
        <v>3121</v>
      </c>
    </row>
    <row r="278" spans="1:2" x14ac:dyDescent="0.25">
      <c r="A278" t="s">
        <v>3122</v>
      </c>
      <c r="B278" t="s">
        <v>3123</v>
      </c>
    </row>
    <row r="279" spans="1:2" x14ac:dyDescent="0.25">
      <c r="A279" t="s">
        <v>3124</v>
      </c>
      <c r="B279" t="s">
        <v>3125</v>
      </c>
    </row>
    <row r="280" spans="1:2" x14ac:dyDescent="0.25">
      <c r="A280" t="s">
        <v>3126</v>
      </c>
      <c r="B280" t="s">
        <v>3127</v>
      </c>
    </row>
    <row r="281" spans="1:2" x14ac:dyDescent="0.25">
      <c r="A281" t="s">
        <v>3128</v>
      </c>
      <c r="B281" t="s">
        <v>3129</v>
      </c>
    </row>
    <row r="282" spans="1:2" x14ac:dyDescent="0.25">
      <c r="A282" t="s">
        <v>3130</v>
      </c>
      <c r="B282" t="s">
        <v>3131</v>
      </c>
    </row>
    <row r="283" spans="1:2" x14ac:dyDescent="0.25">
      <c r="A283" t="s">
        <v>3132</v>
      </c>
      <c r="B283" t="s">
        <v>3133</v>
      </c>
    </row>
    <row r="284" spans="1:2" x14ac:dyDescent="0.25">
      <c r="A284" t="s">
        <v>3134</v>
      </c>
      <c r="B284" t="s">
        <v>3135</v>
      </c>
    </row>
    <row r="285" spans="1:2" x14ac:dyDescent="0.25">
      <c r="A285" t="s">
        <v>3136</v>
      </c>
      <c r="B285" t="s">
        <v>3137</v>
      </c>
    </row>
    <row r="286" spans="1:2" x14ac:dyDescent="0.25">
      <c r="A286" t="s">
        <v>3138</v>
      </c>
      <c r="B286" t="s">
        <v>3139</v>
      </c>
    </row>
    <row r="287" spans="1:2" x14ac:dyDescent="0.25">
      <c r="A287" t="s">
        <v>3140</v>
      </c>
      <c r="B287" t="s">
        <v>3141</v>
      </c>
    </row>
    <row r="288" spans="1:2" x14ac:dyDescent="0.25">
      <c r="A288" t="s">
        <v>3142</v>
      </c>
      <c r="B288" t="s">
        <v>3143</v>
      </c>
    </row>
    <row r="289" spans="1:2" x14ac:dyDescent="0.25">
      <c r="A289" t="s">
        <v>3144</v>
      </c>
      <c r="B289" t="s">
        <v>3145</v>
      </c>
    </row>
    <row r="290" spans="1:2" x14ac:dyDescent="0.25">
      <c r="A290" t="s">
        <v>3146</v>
      </c>
      <c r="B290" t="s">
        <v>3147</v>
      </c>
    </row>
    <row r="291" spans="1:2" x14ac:dyDescent="0.25">
      <c r="A291" s="40">
        <v>25</v>
      </c>
      <c r="B291" t="s">
        <v>3148</v>
      </c>
    </row>
    <row r="292" spans="1:2" x14ac:dyDescent="0.25">
      <c r="A292" t="s">
        <v>3149</v>
      </c>
      <c r="B292" t="s">
        <v>3150</v>
      </c>
    </row>
    <row r="293" spans="1:2" x14ac:dyDescent="0.25">
      <c r="A293" t="s">
        <v>3151</v>
      </c>
      <c r="B293" t="s">
        <v>3152</v>
      </c>
    </row>
    <row r="294" spans="1:2" x14ac:dyDescent="0.25">
      <c r="A294" t="s">
        <v>3153</v>
      </c>
      <c r="B294" t="s">
        <v>3154</v>
      </c>
    </row>
    <row r="295" spans="1:2" x14ac:dyDescent="0.25">
      <c r="A295" t="s">
        <v>3155</v>
      </c>
      <c r="B295" t="s">
        <v>3156</v>
      </c>
    </row>
    <row r="296" spans="1:2" x14ac:dyDescent="0.25">
      <c r="A296" t="s">
        <v>3157</v>
      </c>
      <c r="B296" t="s">
        <v>3158</v>
      </c>
    </row>
    <row r="297" spans="1:2" x14ac:dyDescent="0.25">
      <c r="A297" t="s">
        <v>3159</v>
      </c>
      <c r="B297" t="s">
        <v>3160</v>
      </c>
    </row>
    <row r="298" spans="1:2" x14ac:dyDescent="0.25">
      <c r="A298" t="s">
        <v>3161</v>
      </c>
      <c r="B298" t="s">
        <v>3162</v>
      </c>
    </row>
    <row r="299" spans="1:2" x14ac:dyDescent="0.25">
      <c r="A299" t="s">
        <v>3163</v>
      </c>
      <c r="B299" t="s">
        <v>3162</v>
      </c>
    </row>
    <row r="300" spans="1:2" x14ac:dyDescent="0.25">
      <c r="A300" t="s">
        <v>3164</v>
      </c>
      <c r="B300" t="s">
        <v>3165</v>
      </c>
    </row>
    <row r="301" spans="1:2" x14ac:dyDescent="0.25">
      <c r="A301" t="s">
        <v>3166</v>
      </c>
      <c r="B301" t="s">
        <v>3165</v>
      </c>
    </row>
    <row r="302" spans="1:2" x14ac:dyDescent="0.25">
      <c r="A302" t="s">
        <v>3167</v>
      </c>
      <c r="B302" t="s">
        <v>3168</v>
      </c>
    </row>
    <row r="303" spans="1:2" x14ac:dyDescent="0.25">
      <c r="A303" t="s">
        <v>3169</v>
      </c>
      <c r="B303" t="s">
        <v>3168</v>
      </c>
    </row>
    <row r="304" spans="1:2" x14ac:dyDescent="0.25">
      <c r="A304" t="s">
        <v>3170</v>
      </c>
      <c r="B304" t="s">
        <v>3171</v>
      </c>
    </row>
    <row r="305" spans="1:2" x14ac:dyDescent="0.25">
      <c r="A305" t="s">
        <v>3172</v>
      </c>
      <c r="B305" t="s">
        <v>3173</v>
      </c>
    </row>
    <row r="306" spans="1:2" x14ac:dyDescent="0.25">
      <c r="A306" t="s">
        <v>3174</v>
      </c>
      <c r="B306" t="s">
        <v>3175</v>
      </c>
    </row>
    <row r="307" spans="1:2" x14ac:dyDescent="0.25">
      <c r="A307" t="s">
        <v>3176</v>
      </c>
      <c r="B307" t="s">
        <v>3177</v>
      </c>
    </row>
    <row r="308" spans="1:2" x14ac:dyDescent="0.25">
      <c r="A308" t="s">
        <v>3178</v>
      </c>
      <c r="B308" t="s">
        <v>3179</v>
      </c>
    </row>
    <row r="309" spans="1:2" x14ac:dyDescent="0.25">
      <c r="A309" t="s">
        <v>3180</v>
      </c>
      <c r="B309" t="s">
        <v>3181</v>
      </c>
    </row>
    <row r="310" spans="1:2" x14ac:dyDescent="0.25">
      <c r="A310" t="s">
        <v>3182</v>
      </c>
      <c r="B310" t="s">
        <v>3183</v>
      </c>
    </row>
    <row r="311" spans="1:2" x14ac:dyDescent="0.25">
      <c r="A311" t="s">
        <v>3184</v>
      </c>
      <c r="B311" t="s">
        <v>3185</v>
      </c>
    </row>
    <row r="312" spans="1:2" x14ac:dyDescent="0.25">
      <c r="A312" t="s">
        <v>3186</v>
      </c>
      <c r="B312" t="s">
        <v>3187</v>
      </c>
    </row>
    <row r="313" spans="1:2" x14ac:dyDescent="0.25">
      <c r="A313" t="s">
        <v>3188</v>
      </c>
      <c r="B313" t="s">
        <v>3189</v>
      </c>
    </row>
    <row r="314" spans="1:2" x14ac:dyDescent="0.25">
      <c r="A314" t="s">
        <v>3190</v>
      </c>
      <c r="B314" t="s">
        <v>3191</v>
      </c>
    </row>
    <row r="315" spans="1:2" x14ac:dyDescent="0.25">
      <c r="A315" t="s">
        <v>3192</v>
      </c>
      <c r="B315" t="s">
        <v>3193</v>
      </c>
    </row>
    <row r="316" spans="1:2" x14ac:dyDescent="0.25">
      <c r="A316" t="s">
        <v>3194</v>
      </c>
      <c r="B316" t="s">
        <v>3195</v>
      </c>
    </row>
    <row r="317" spans="1:2" x14ac:dyDescent="0.25">
      <c r="A317" s="40">
        <v>26</v>
      </c>
      <c r="B317" t="s">
        <v>3196</v>
      </c>
    </row>
    <row r="318" spans="1:2" x14ac:dyDescent="0.25">
      <c r="A318" t="s">
        <v>3197</v>
      </c>
      <c r="B318" t="s">
        <v>3198</v>
      </c>
    </row>
    <row r="319" spans="1:2" x14ac:dyDescent="0.25">
      <c r="A319" t="s">
        <v>3199</v>
      </c>
      <c r="B319" t="s">
        <v>3200</v>
      </c>
    </row>
    <row r="320" spans="1:2" x14ac:dyDescent="0.25">
      <c r="A320" t="s">
        <v>3201</v>
      </c>
      <c r="B320" t="s">
        <v>3202</v>
      </c>
    </row>
    <row r="321" spans="1:2" x14ac:dyDescent="0.25">
      <c r="A321" t="s">
        <v>3203</v>
      </c>
      <c r="B321" t="s">
        <v>3204</v>
      </c>
    </row>
    <row r="322" spans="1:2" x14ac:dyDescent="0.25">
      <c r="A322" t="s">
        <v>3205</v>
      </c>
      <c r="B322" t="s">
        <v>3204</v>
      </c>
    </row>
    <row r="323" spans="1:2" x14ac:dyDescent="0.25">
      <c r="A323" t="s">
        <v>3206</v>
      </c>
      <c r="B323" t="s">
        <v>3207</v>
      </c>
    </row>
    <row r="324" spans="1:2" x14ac:dyDescent="0.25">
      <c r="A324" t="s">
        <v>3208</v>
      </c>
      <c r="B324" t="s">
        <v>3207</v>
      </c>
    </row>
    <row r="325" spans="1:2" x14ac:dyDescent="0.25">
      <c r="A325" t="s">
        <v>3209</v>
      </c>
      <c r="B325" t="s">
        <v>3210</v>
      </c>
    </row>
    <row r="326" spans="1:2" x14ac:dyDescent="0.25">
      <c r="A326" t="s">
        <v>3211</v>
      </c>
      <c r="B326" t="s">
        <v>3210</v>
      </c>
    </row>
    <row r="327" spans="1:2" x14ac:dyDescent="0.25">
      <c r="A327" t="s">
        <v>3212</v>
      </c>
      <c r="B327" t="s">
        <v>3213</v>
      </c>
    </row>
    <row r="328" spans="1:2" x14ac:dyDescent="0.25">
      <c r="A328" t="s">
        <v>3214</v>
      </c>
      <c r="B328" t="s">
        <v>3215</v>
      </c>
    </row>
    <row r="329" spans="1:2" x14ac:dyDescent="0.25">
      <c r="A329" t="s">
        <v>3216</v>
      </c>
      <c r="B329" t="s">
        <v>3217</v>
      </c>
    </row>
    <row r="330" spans="1:2" x14ac:dyDescent="0.25">
      <c r="A330" t="s">
        <v>3218</v>
      </c>
      <c r="B330" t="s">
        <v>3219</v>
      </c>
    </row>
    <row r="331" spans="1:2" x14ac:dyDescent="0.25">
      <c r="A331" t="s">
        <v>3220</v>
      </c>
      <c r="B331" t="s">
        <v>3219</v>
      </c>
    </row>
    <row r="332" spans="1:2" x14ac:dyDescent="0.25">
      <c r="A332" t="s">
        <v>3221</v>
      </c>
      <c r="B332" t="s">
        <v>3222</v>
      </c>
    </row>
    <row r="333" spans="1:2" x14ac:dyDescent="0.25">
      <c r="A333" t="s">
        <v>3223</v>
      </c>
      <c r="B333" t="s">
        <v>3222</v>
      </c>
    </row>
    <row r="334" spans="1:2" x14ac:dyDescent="0.25">
      <c r="A334" t="s">
        <v>3224</v>
      </c>
      <c r="B334" t="s">
        <v>3225</v>
      </c>
    </row>
    <row r="335" spans="1:2" x14ac:dyDescent="0.25">
      <c r="A335" t="s">
        <v>3226</v>
      </c>
      <c r="B335" t="s">
        <v>3225</v>
      </c>
    </row>
    <row r="336" spans="1:2" x14ac:dyDescent="0.25">
      <c r="A336" s="40">
        <v>27</v>
      </c>
      <c r="B336" t="s">
        <v>3227</v>
      </c>
    </row>
    <row r="337" spans="1:2" x14ac:dyDescent="0.25">
      <c r="A337" t="s">
        <v>3228</v>
      </c>
      <c r="B337" t="s">
        <v>3229</v>
      </c>
    </row>
    <row r="338" spans="1:2" x14ac:dyDescent="0.25">
      <c r="A338" t="s">
        <v>3230</v>
      </c>
      <c r="B338" t="s">
        <v>3231</v>
      </c>
    </row>
    <row r="339" spans="1:2" x14ac:dyDescent="0.25">
      <c r="A339" t="s">
        <v>3232</v>
      </c>
      <c r="B339" t="s">
        <v>3233</v>
      </c>
    </row>
    <row r="340" spans="1:2" x14ac:dyDescent="0.25">
      <c r="A340" t="s">
        <v>3234</v>
      </c>
      <c r="B340" t="s">
        <v>3235</v>
      </c>
    </row>
    <row r="341" spans="1:2" x14ac:dyDescent="0.25">
      <c r="A341" t="s">
        <v>3236</v>
      </c>
      <c r="B341" t="s">
        <v>3235</v>
      </c>
    </row>
    <row r="342" spans="1:2" x14ac:dyDescent="0.25">
      <c r="A342" t="s">
        <v>3237</v>
      </c>
      <c r="B342" t="s">
        <v>3238</v>
      </c>
    </row>
    <row r="343" spans="1:2" x14ac:dyDescent="0.25">
      <c r="A343" t="s">
        <v>3239</v>
      </c>
      <c r="B343" t="s">
        <v>3240</v>
      </c>
    </row>
    <row r="344" spans="1:2" x14ac:dyDescent="0.25">
      <c r="A344" t="s">
        <v>3241</v>
      </c>
      <c r="B344" t="s">
        <v>3242</v>
      </c>
    </row>
    <row r="345" spans="1:2" x14ac:dyDescent="0.25">
      <c r="A345" t="s">
        <v>3243</v>
      </c>
      <c r="B345" t="s">
        <v>3244</v>
      </c>
    </row>
    <row r="346" spans="1:2" x14ac:dyDescent="0.25">
      <c r="A346" t="s">
        <v>3245</v>
      </c>
      <c r="B346" t="s">
        <v>3246</v>
      </c>
    </row>
    <row r="347" spans="1:2" x14ac:dyDescent="0.25">
      <c r="A347" t="s">
        <v>3247</v>
      </c>
      <c r="B347" t="s">
        <v>3246</v>
      </c>
    </row>
    <row r="348" spans="1:2" x14ac:dyDescent="0.25">
      <c r="A348" t="s">
        <v>3248</v>
      </c>
      <c r="B348" t="s">
        <v>3249</v>
      </c>
    </row>
    <row r="349" spans="1:2" x14ac:dyDescent="0.25">
      <c r="A349" t="s">
        <v>3250</v>
      </c>
      <c r="B349" t="s">
        <v>3251</v>
      </c>
    </row>
    <row r="350" spans="1:2" x14ac:dyDescent="0.25">
      <c r="A350" t="s">
        <v>3252</v>
      </c>
      <c r="B350" t="s">
        <v>3253</v>
      </c>
    </row>
    <row r="351" spans="1:2" x14ac:dyDescent="0.25">
      <c r="A351" t="s">
        <v>3254</v>
      </c>
      <c r="B351" t="s">
        <v>3255</v>
      </c>
    </row>
    <row r="352" spans="1:2" x14ac:dyDescent="0.25">
      <c r="A352" t="s">
        <v>3256</v>
      </c>
      <c r="B352" t="s">
        <v>3255</v>
      </c>
    </row>
    <row r="353" spans="1:2" x14ac:dyDescent="0.25">
      <c r="A353" s="40">
        <v>28</v>
      </c>
      <c r="B353" t="s">
        <v>3257</v>
      </c>
    </row>
    <row r="354" spans="1:2" x14ac:dyDescent="0.25">
      <c r="A354" t="s">
        <v>3258</v>
      </c>
      <c r="B354" t="s">
        <v>3259</v>
      </c>
    </row>
    <row r="355" spans="1:2" x14ac:dyDescent="0.25">
      <c r="A355" t="s">
        <v>3260</v>
      </c>
      <c r="B355" t="s">
        <v>3261</v>
      </c>
    </row>
    <row r="356" spans="1:2" x14ac:dyDescent="0.25">
      <c r="A356" t="s">
        <v>3262</v>
      </c>
      <c r="B356" t="s">
        <v>3263</v>
      </c>
    </row>
    <row r="357" spans="1:2" x14ac:dyDescent="0.25">
      <c r="A357" t="s">
        <v>3264</v>
      </c>
      <c r="B357" t="s">
        <v>3265</v>
      </c>
    </row>
    <row r="358" spans="1:2" x14ac:dyDescent="0.25">
      <c r="A358" t="s">
        <v>3266</v>
      </c>
      <c r="B358" t="s">
        <v>3267</v>
      </c>
    </row>
    <row r="359" spans="1:2" x14ac:dyDescent="0.25">
      <c r="A359" t="s">
        <v>3268</v>
      </c>
      <c r="B359" t="s">
        <v>3269</v>
      </c>
    </row>
    <row r="360" spans="1:2" x14ac:dyDescent="0.25">
      <c r="A360" t="s">
        <v>3270</v>
      </c>
      <c r="B360" t="s">
        <v>3271</v>
      </c>
    </row>
    <row r="361" spans="1:2" x14ac:dyDescent="0.25">
      <c r="A361" t="s">
        <v>3272</v>
      </c>
      <c r="B361" t="s">
        <v>3273</v>
      </c>
    </row>
    <row r="362" spans="1:2" x14ac:dyDescent="0.25">
      <c r="A362" t="s">
        <v>3274</v>
      </c>
      <c r="B362" t="s">
        <v>3275</v>
      </c>
    </row>
    <row r="363" spans="1:2" x14ac:dyDescent="0.25">
      <c r="A363" t="s">
        <v>3276</v>
      </c>
      <c r="B363" t="s">
        <v>3277</v>
      </c>
    </row>
    <row r="364" spans="1:2" x14ac:dyDescent="0.25">
      <c r="A364" t="s">
        <v>3278</v>
      </c>
      <c r="B364" t="s">
        <v>3279</v>
      </c>
    </row>
    <row r="365" spans="1:2" x14ac:dyDescent="0.25">
      <c r="A365" t="s">
        <v>3280</v>
      </c>
      <c r="B365" t="s">
        <v>3281</v>
      </c>
    </row>
    <row r="366" spans="1:2" x14ac:dyDescent="0.25">
      <c r="A366" t="s">
        <v>3282</v>
      </c>
      <c r="B366" t="s">
        <v>3283</v>
      </c>
    </row>
    <row r="367" spans="1:2" x14ac:dyDescent="0.25">
      <c r="A367" t="s">
        <v>3284</v>
      </c>
      <c r="B367" t="s">
        <v>3285</v>
      </c>
    </row>
    <row r="368" spans="1:2" x14ac:dyDescent="0.25">
      <c r="A368" t="s">
        <v>3286</v>
      </c>
      <c r="B368" t="s">
        <v>3285</v>
      </c>
    </row>
    <row r="369" spans="1:2" x14ac:dyDescent="0.25">
      <c r="A369" t="s">
        <v>3287</v>
      </c>
      <c r="B369" t="s">
        <v>3288</v>
      </c>
    </row>
    <row r="370" spans="1:2" x14ac:dyDescent="0.25">
      <c r="A370" t="s">
        <v>3289</v>
      </c>
      <c r="B370" t="s">
        <v>3290</v>
      </c>
    </row>
    <row r="371" spans="1:2" x14ac:dyDescent="0.25">
      <c r="A371" t="s">
        <v>3291</v>
      </c>
      <c r="B371" t="s">
        <v>3292</v>
      </c>
    </row>
    <row r="372" spans="1:2" x14ac:dyDescent="0.25">
      <c r="A372" t="s">
        <v>3293</v>
      </c>
      <c r="B372" t="s">
        <v>3294</v>
      </c>
    </row>
    <row r="373" spans="1:2" x14ac:dyDescent="0.25">
      <c r="A373" t="s">
        <v>3295</v>
      </c>
      <c r="B373" t="s">
        <v>3296</v>
      </c>
    </row>
    <row r="374" spans="1:2" x14ac:dyDescent="0.25">
      <c r="A374" t="s">
        <v>3297</v>
      </c>
      <c r="B374" t="s">
        <v>3298</v>
      </c>
    </row>
    <row r="375" spans="1:2" x14ac:dyDescent="0.25">
      <c r="A375" t="s">
        <v>3299</v>
      </c>
      <c r="B375" t="s">
        <v>3300</v>
      </c>
    </row>
    <row r="376" spans="1:2" x14ac:dyDescent="0.25">
      <c r="A376" t="s">
        <v>3301</v>
      </c>
      <c r="B376" t="s">
        <v>3302</v>
      </c>
    </row>
    <row r="377" spans="1:2" x14ac:dyDescent="0.25">
      <c r="A377" t="s">
        <v>3303</v>
      </c>
      <c r="B377" t="s">
        <v>3304</v>
      </c>
    </row>
    <row r="378" spans="1:2" x14ac:dyDescent="0.25">
      <c r="A378" t="s">
        <v>3305</v>
      </c>
      <c r="B378" t="s">
        <v>3306</v>
      </c>
    </row>
    <row r="379" spans="1:2" x14ac:dyDescent="0.25">
      <c r="A379" t="s">
        <v>3307</v>
      </c>
      <c r="B379" t="s">
        <v>3308</v>
      </c>
    </row>
    <row r="380" spans="1:2" x14ac:dyDescent="0.25">
      <c r="A380" s="40">
        <v>29</v>
      </c>
      <c r="B380" t="s">
        <v>3309</v>
      </c>
    </row>
    <row r="381" spans="1:2" x14ac:dyDescent="0.25">
      <c r="A381" t="s">
        <v>3310</v>
      </c>
      <c r="B381" t="s">
        <v>3311</v>
      </c>
    </row>
    <row r="382" spans="1:2" x14ac:dyDescent="0.25">
      <c r="A382" t="s">
        <v>3312</v>
      </c>
      <c r="B382" t="s">
        <v>3311</v>
      </c>
    </row>
    <row r="383" spans="1:2" x14ac:dyDescent="0.25">
      <c r="A383" t="s">
        <v>3313</v>
      </c>
      <c r="B383" t="s">
        <v>3314</v>
      </c>
    </row>
    <row r="384" spans="1:2" x14ac:dyDescent="0.25">
      <c r="A384" t="s">
        <v>3315</v>
      </c>
      <c r="B384" t="s">
        <v>3314</v>
      </c>
    </row>
    <row r="385" spans="1:2" x14ac:dyDescent="0.25">
      <c r="A385" t="s">
        <v>3316</v>
      </c>
      <c r="B385" t="s">
        <v>3317</v>
      </c>
    </row>
    <row r="386" spans="1:2" x14ac:dyDescent="0.25">
      <c r="A386" t="s">
        <v>3318</v>
      </c>
      <c r="B386" t="s">
        <v>3319</v>
      </c>
    </row>
    <row r="387" spans="1:2" x14ac:dyDescent="0.25">
      <c r="A387" t="s">
        <v>3320</v>
      </c>
      <c r="B387" t="s">
        <v>3321</v>
      </c>
    </row>
    <row r="388" spans="1:2" x14ac:dyDescent="0.25">
      <c r="A388" s="40">
        <v>30</v>
      </c>
      <c r="B388" t="s">
        <v>3322</v>
      </c>
    </row>
    <row r="389" spans="1:2" x14ac:dyDescent="0.25">
      <c r="A389" t="s">
        <v>3323</v>
      </c>
      <c r="B389" t="s">
        <v>3324</v>
      </c>
    </row>
    <row r="390" spans="1:2" x14ac:dyDescent="0.25">
      <c r="A390" t="s">
        <v>3325</v>
      </c>
      <c r="B390" t="s">
        <v>3326</v>
      </c>
    </row>
    <row r="391" spans="1:2" x14ac:dyDescent="0.25">
      <c r="A391" t="s">
        <v>3327</v>
      </c>
      <c r="B391" t="s">
        <v>3328</v>
      </c>
    </row>
    <row r="392" spans="1:2" x14ac:dyDescent="0.25">
      <c r="A392" t="s">
        <v>3329</v>
      </c>
      <c r="B392" t="s">
        <v>3330</v>
      </c>
    </row>
    <row r="393" spans="1:2" x14ac:dyDescent="0.25">
      <c r="A393" t="s">
        <v>3331</v>
      </c>
      <c r="B393" t="s">
        <v>3330</v>
      </c>
    </row>
    <row r="394" spans="1:2" x14ac:dyDescent="0.25">
      <c r="A394" t="s">
        <v>3332</v>
      </c>
      <c r="B394" t="s">
        <v>3333</v>
      </c>
    </row>
    <row r="395" spans="1:2" x14ac:dyDescent="0.25">
      <c r="A395" t="s">
        <v>3334</v>
      </c>
      <c r="B395" t="s">
        <v>3333</v>
      </c>
    </row>
    <row r="396" spans="1:2" x14ac:dyDescent="0.25">
      <c r="A396" t="s">
        <v>3335</v>
      </c>
      <c r="B396" t="s">
        <v>3336</v>
      </c>
    </row>
    <row r="397" spans="1:2" x14ac:dyDescent="0.25">
      <c r="A397" t="s">
        <v>3337</v>
      </c>
      <c r="B397" t="s">
        <v>3336</v>
      </c>
    </row>
    <row r="398" spans="1:2" x14ac:dyDescent="0.25">
      <c r="A398" t="s">
        <v>3338</v>
      </c>
      <c r="B398" t="s">
        <v>3339</v>
      </c>
    </row>
    <row r="399" spans="1:2" x14ac:dyDescent="0.25">
      <c r="A399" t="s">
        <v>3340</v>
      </c>
      <c r="B399" t="s">
        <v>3341</v>
      </c>
    </row>
    <row r="400" spans="1:2" x14ac:dyDescent="0.25">
      <c r="A400" t="s">
        <v>3342</v>
      </c>
      <c r="B400" t="s">
        <v>3343</v>
      </c>
    </row>
    <row r="401" spans="1:2" x14ac:dyDescent="0.25">
      <c r="A401" t="s">
        <v>3344</v>
      </c>
      <c r="B401" t="s">
        <v>3345</v>
      </c>
    </row>
    <row r="402" spans="1:2" x14ac:dyDescent="0.25">
      <c r="A402" s="40">
        <v>31</v>
      </c>
      <c r="B402" t="s">
        <v>3346</v>
      </c>
    </row>
    <row r="403" spans="1:2" x14ac:dyDescent="0.25">
      <c r="A403" t="s">
        <v>3347</v>
      </c>
      <c r="B403" t="s">
        <v>3346</v>
      </c>
    </row>
    <row r="404" spans="1:2" x14ac:dyDescent="0.25">
      <c r="A404" t="s">
        <v>3348</v>
      </c>
      <c r="B404" t="s">
        <v>3349</v>
      </c>
    </row>
    <row r="405" spans="1:2" x14ac:dyDescent="0.25">
      <c r="A405" t="s">
        <v>3350</v>
      </c>
      <c r="B405" t="s">
        <v>3351</v>
      </c>
    </row>
    <row r="406" spans="1:2" x14ac:dyDescent="0.25">
      <c r="A406" t="s">
        <v>3352</v>
      </c>
      <c r="B406" t="s">
        <v>3353</v>
      </c>
    </row>
    <row r="407" spans="1:2" x14ac:dyDescent="0.25">
      <c r="A407" t="s">
        <v>3354</v>
      </c>
      <c r="B407" t="s">
        <v>3355</v>
      </c>
    </row>
    <row r="408" spans="1:2" x14ac:dyDescent="0.25">
      <c r="A408" s="40">
        <v>32</v>
      </c>
      <c r="B408" t="s">
        <v>3356</v>
      </c>
    </row>
    <row r="409" spans="1:2" x14ac:dyDescent="0.25">
      <c r="A409" t="s">
        <v>3357</v>
      </c>
      <c r="B409" t="s">
        <v>3358</v>
      </c>
    </row>
    <row r="410" spans="1:2" x14ac:dyDescent="0.25">
      <c r="A410" t="s">
        <v>3359</v>
      </c>
      <c r="B410" t="s">
        <v>3360</v>
      </c>
    </row>
    <row r="411" spans="1:2" x14ac:dyDescent="0.25">
      <c r="A411" t="s">
        <v>3361</v>
      </c>
      <c r="B411" t="s">
        <v>3362</v>
      </c>
    </row>
    <row r="412" spans="1:2" x14ac:dyDescent="0.25">
      <c r="A412" t="s">
        <v>3363</v>
      </c>
      <c r="B412" t="s">
        <v>3364</v>
      </c>
    </row>
    <row r="413" spans="1:2" x14ac:dyDescent="0.25">
      <c r="A413" t="s">
        <v>3365</v>
      </c>
      <c r="B413" t="s">
        <v>3366</v>
      </c>
    </row>
    <row r="414" spans="1:2" x14ac:dyDescent="0.25">
      <c r="A414" t="s">
        <v>3367</v>
      </c>
      <c r="B414" t="s">
        <v>3366</v>
      </c>
    </row>
    <row r="415" spans="1:2" x14ac:dyDescent="0.25">
      <c r="A415" t="s">
        <v>3368</v>
      </c>
      <c r="B415" t="s">
        <v>3369</v>
      </c>
    </row>
    <row r="416" spans="1:2" x14ac:dyDescent="0.25">
      <c r="A416" t="s">
        <v>3370</v>
      </c>
      <c r="B416" t="s">
        <v>3369</v>
      </c>
    </row>
    <row r="417" spans="1:2" x14ac:dyDescent="0.25">
      <c r="A417" t="s">
        <v>3371</v>
      </c>
      <c r="B417" t="s">
        <v>3372</v>
      </c>
    </row>
    <row r="418" spans="1:2" x14ac:dyDescent="0.25">
      <c r="A418" t="s">
        <v>3373</v>
      </c>
      <c r="B418" t="s">
        <v>3372</v>
      </c>
    </row>
    <row r="419" spans="1:2" x14ac:dyDescent="0.25">
      <c r="A419" t="s">
        <v>3374</v>
      </c>
      <c r="B419" t="s">
        <v>3375</v>
      </c>
    </row>
    <row r="420" spans="1:2" x14ac:dyDescent="0.25">
      <c r="A420" t="s">
        <v>3376</v>
      </c>
      <c r="B420" t="s">
        <v>3375</v>
      </c>
    </row>
    <row r="421" spans="1:2" x14ac:dyDescent="0.25">
      <c r="A421" t="s">
        <v>3377</v>
      </c>
      <c r="B421" t="s">
        <v>3378</v>
      </c>
    </row>
    <row r="422" spans="1:2" x14ac:dyDescent="0.25">
      <c r="A422" t="s">
        <v>3379</v>
      </c>
      <c r="B422" t="s">
        <v>3380</v>
      </c>
    </row>
    <row r="423" spans="1:2" x14ac:dyDescent="0.25">
      <c r="A423" t="s">
        <v>3381</v>
      </c>
      <c r="B423" t="s">
        <v>3382</v>
      </c>
    </row>
    <row r="424" spans="1:2" x14ac:dyDescent="0.25">
      <c r="A424" s="40">
        <v>33</v>
      </c>
      <c r="B424" t="s">
        <v>3383</v>
      </c>
    </row>
    <row r="425" spans="1:2" x14ac:dyDescent="0.25">
      <c r="A425" t="s">
        <v>3384</v>
      </c>
      <c r="B425" t="s">
        <v>3385</v>
      </c>
    </row>
    <row r="426" spans="1:2" x14ac:dyDescent="0.25">
      <c r="A426" t="s">
        <v>3386</v>
      </c>
      <c r="B426" t="s">
        <v>3387</v>
      </c>
    </row>
    <row r="427" spans="1:2" x14ac:dyDescent="0.25">
      <c r="A427" t="s">
        <v>3388</v>
      </c>
      <c r="B427" t="s">
        <v>3389</v>
      </c>
    </row>
    <row r="428" spans="1:2" x14ac:dyDescent="0.25">
      <c r="A428" t="s">
        <v>3390</v>
      </c>
      <c r="B428" t="s">
        <v>3391</v>
      </c>
    </row>
    <row r="429" spans="1:2" x14ac:dyDescent="0.25">
      <c r="A429" t="s">
        <v>3392</v>
      </c>
      <c r="B429" t="s">
        <v>3393</v>
      </c>
    </row>
    <row r="430" spans="1:2" x14ac:dyDescent="0.25">
      <c r="A430" t="s">
        <v>3394</v>
      </c>
      <c r="B430" t="s">
        <v>3395</v>
      </c>
    </row>
    <row r="431" spans="1:2" x14ac:dyDescent="0.25">
      <c r="A431" t="s">
        <v>3396</v>
      </c>
      <c r="B431" t="s">
        <v>3397</v>
      </c>
    </row>
    <row r="432" spans="1:2" x14ac:dyDescent="0.25">
      <c r="A432" t="s">
        <v>3398</v>
      </c>
      <c r="B432" t="s">
        <v>3399</v>
      </c>
    </row>
    <row r="433" spans="1:2" x14ac:dyDescent="0.25">
      <c r="A433" t="s">
        <v>3400</v>
      </c>
      <c r="B433" t="s">
        <v>3401</v>
      </c>
    </row>
    <row r="434" spans="1:2" x14ac:dyDescent="0.25">
      <c r="A434" t="s">
        <v>3402</v>
      </c>
      <c r="B434" t="s">
        <v>3403</v>
      </c>
    </row>
    <row r="435" spans="1:2" x14ac:dyDescent="0.25">
      <c r="A435" t="s">
        <v>3404</v>
      </c>
      <c r="B435" t="s">
        <v>3403</v>
      </c>
    </row>
    <row r="436" spans="1:2" x14ac:dyDescent="0.25">
      <c r="A436" s="40">
        <v>35</v>
      </c>
      <c r="B436" t="s">
        <v>3405</v>
      </c>
    </row>
    <row r="437" spans="1:2" x14ac:dyDescent="0.25">
      <c r="A437" t="s">
        <v>3406</v>
      </c>
      <c r="B437" t="s">
        <v>3407</v>
      </c>
    </row>
    <row r="438" spans="1:2" x14ac:dyDescent="0.25">
      <c r="A438" t="s">
        <v>3408</v>
      </c>
      <c r="B438" t="s">
        <v>3409</v>
      </c>
    </row>
    <row r="439" spans="1:2" x14ac:dyDescent="0.25">
      <c r="A439" t="s">
        <v>3410</v>
      </c>
      <c r="B439" t="s">
        <v>3411</v>
      </c>
    </row>
    <row r="440" spans="1:2" x14ac:dyDescent="0.25">
      <c r="A440" t="s">
        <v>3412</v>
      </c>
      <c r="B440" t="s">
        <v>3413</v>
      </c>
    </row>
    <row r="441" spans="1:2" x14ac:dyDescent="0.25">
      <c r="A441" t="s">
        <v>3414</v>
      </c>
      <c r="B441" t="s">
        <v>3415</v>
      </c>
    </row>
    <row r="442" spans="1:2" x14ac:dyDescent="0.25">
      <c r="A442" t="s">
        <v>3416</v>
      </c>
      <c r="B442" t="s">
        <v>3417</v>
      </c>
    </row>
    <row r="443" spans="1:2" x14ac:dyDescent="0.25">
      <c r="A443" t="s">
        <v>3418</v>
      </c>
      <c r="B443" t="s">
        <v>3419</v>
      </c>
    </row>
    <row r="444" spans="1:2" x14ac:dyDescent="0.25">
      <c r="A444" t="s">
        <v>3420</v>
      </c>
      <c r="B444" t="s">
        <v>3421</v>
      </c>
    </row>
    <row r="445" spans="1:2" x14ac:dyDescent="0.25">
      <c r="A445" t="s">
        <v>3422</v>
      </c>
      <c r="B445" t="s">
        <v>3423</v>
      </c>
    </row>
    <row r="446" spans="1:2" x14ac:dyDescent="0.25">
      <c r="A446" t="s">
        <v>3424</v>
      </c>
      <c r="B446" t="s">
        <v>3425</v>
      </c>
    </row>
    <row r="447" spans="1:2" x14ac:dyDescent="0.25">
      <c r="A447" t="s">
        <v>3426</v>
      </c>
      <c r="B447" t="s">
        <v>3425</v>
      </c>
    </row>
    <row r="448" spans="1:2" x14ac:dyDescent="0.25">
      <c r="A448" s="40">
        <v>36</v>
      </c>
      <c r="B448" t="s">
        <v>3427</v>
      </c>
    </row>
    <row r="449" spans="1:2" x14ac:dyDescent="0.25">
      <c r="A449" t="s">
        <v>3428</v>
      </c>
      <c r="B449" t="s">
        <v>3427</v>
      </c>
    </row>
    <row r="450" spans="1:2" x14ac:dyDescent="0.25">
      <c r="A450" t="s">
        <v>3429</v>
      </c>
      <c r="B450" t="s">
        <v>3427</v>
      </c>
    </row>
    <row r="451" spans="1:2" x14ac:dyDescent="0.25">
      <c r="A451" s="40">
        <v>37</v>
      </c>
      <c r="B451" t="s">
        <v>3430</v>
      </c>
    </row>
    <row r="452" spans="1:2" x14ac:dyDescent="0.25">
      <c r="A452" t="s">
        <v>3431</v>
      </c>
      <c r="B452" t="s">
        <v>3430</v>
      </c>
    </row>
    <row r="453" spans="1:2" x14ac:dyDescent="0.25">
      <c r="A453" t="s">
        <v>3432</v>
      </c>
      <c r="B453" t="s">
        <v>3430</v>
      </c>
    </row>
    <row r="454" spans="1:2" x14ac:dyDescent="0.25">
      <c r="A454" s="40">
        <v>38</v>
      </c>
      <c r="B454" t="s">
        <v>3433</v>
      </c>
    </row>
    <row r="455" spans="1:2" x14ac:dyDescent="0.25">
      <c r="A455" t="s">
        <v>3434</v>
      </c>
      <c r="B455" t="s">
        <v>3435</v>
      </c>
    </row>
    <row r="456" spans="1:2" x14ac:dyDescent="0.25">
      <c r="A456" t="s">
        <v>3436</v>
      </c>
      <c r="B456" t="s">
        <v>3437</v>
      </c>
    </row>
    <row r="457" spans="1:2" x14ac:dyDescent="0.25">
      <c r="A457" t="s">
        <v>3438</v>
      </c>
      <c r="B457" t="s">
        <v>3439</v>
      </c>
    </row>
    <row r="458" spans="1:2" x14ac:dyDescent="0.25">
      <c r="A458" t="s">
        <v>3440</v>
      </c>
      <c r="B458" t="s">
        <v>3441</v>
      </c>
    </row>
    <row r="459" spans="1:2" x14ac:dyDescent="0.25">
      <c r="A459" t="s">
        <v>3442</v>
      </c>
      <c r="B459" t="s">
        <v>3443</v>
      </c>
    </row>
    <row r="460" spans="1:2" x14ac:dyDescent="0.25">
      <c r="A460" t="s">
        <v>3444</v>
      </c>
      <c r="B460" t="s">
        <v>3445</v>
      </c>
    </row>
    <row r="461" spans="1:2" x14ac:dyDescent="0.25">
      <c r="A461" t="s">
        <v>3446</v>
      </c>
      <c r="B461" t="s">
        <v>3447</v>
      </c>
    </row>
    <row r="462" spans="1:2" x14ac:dyDescent="0.25">
      <c r="A462" t="s">
        <v>3448</v>
      </c>
      <c r="B462" t="s">
        <v>3449</v>
      </c>
    </row>
    <row r="463" spans="1:2" x14ac:dyDescent="0.25">
      <c r="A463" t="s">
        <v>3450</v>
      </c>
      <c r="B463" t="s">
        <v>3451</v>
      </c>
    </row>
    <row r="464" spans="1:2" x14ac:dyDescent="0.25">
      <c r="A464" s="40">
        <v>39</v>
      </c>
      <c r="B464" t="s">
        <v>3452</v>
      </c>
    </row>
    <row r="465" spans="1:2" x14ac:dyDescent="0.25">
      <c r="A465" t="s">
        <v>3453</v>
      </c>
      <c r="B465" t="s">
        <v>3452</v>
      </c>
    </row>
    <row r="466" spans="1:2" x14ac:dyDescent="0.25">
      <c r="A466" t="s">
        <v>3454</v>
      </c>
      <c r="B466" t="s">
        <v>3452</v>
      </c>
    </row>
    <row r="467" spans="1:2" x14ac:dyDescent="0.25">
      <c r="A467" s="40">
        <v>41</v>
      </c>
      <c r="B467" t="s">
        <v>3455</v>
      </c>
    </row>
    <row r="468" spans="1:2" x14ac:dyDescent="0.25">
      <c r="A468" t="s">
        <v>3456</v>
      </c>
      <c r="B468" t="s">
        <v>3457</v>
      </c>
    </row>
    <row r="469" spans="1:2" x14ac:dyDescent="0.25">
      <c r="A469" t="s">
        <v>3458</v>
      </c>
      <c r="B469" t="s">
        <v>3457</v>
      </c>
    </row>
    <row r="470" spans="1:2" x14ac:dyDescent="0.25">
      <c r="A470" t="s">
        <v>3459</v>
      </c>
      <c r="B470" t="s">
        <v>3460</v>
      </c>
    </row>
    <row r="471" spans="1:2" x14ac:dyDescent="0.25">
      <c r="A471" t="s">
        <v>3461</v>
      </c>
      <c r="B471" t="s">
        <v>3460</v>
      </c>
    </row>
    <row r="472" spans="1:2" x14ac:dyDescent="0.25">
      <c r="A472" s="40">
        <v>42</v>
      </c>
      <c r="B472" t="s">
        <v>3462</v>
      </c>
    </row>
    <row r="473" spans="1:2" x14ac:dyDescent="0.25">
      <c r="A473" t="s">
        <v>3463</v>
      </c>
      <c r="B473" t="s">
        <v>3464</v>
      </c>
    </row>
    <row r="474" spans="1:2" x14ac:dyDescent="0.25">
      <c r="A474" t="s">
        <v>3465</v>
      </c>
      <c r="B474" t="s">
        <v>3466</v>
      </c>
    </row>
    <row r="475" spans="1:2" x14ac:dyDescent="0.25">
      <c r="A475" t="s">
        <v>3467</v>
      </c>
      <c r="B475" t="s">
        <v>3468</v>
      </c>
    </row>
    <row r="476" spans="1:2" x14ac:dyDescent="0.25">
      <c r="A476" t="s">
        <v>3469</v>
      </c>
      <c r="B476" t="s">
        <v>3470</v>
      </c>
    </row>
    <row r="477" spans="1:2" x14ac:dyDescent="0.25">
      <c r="A477" t="s">
        <v>3471</v>
      </c>
      <c r="B477" t="s">
        <v>3472</v>
      </c>
    </row>
    <row r="478" spans="1:2" x14ac:dyDescent="0.25">
      <c r="A478" t="s">
        <v>3473</v>
      </c>
      <c r="B478" t="s">
        <v>3474</v>
      </c>
    </row>
    <row r="479" spans="1:2" x14ac:dyDescent="0.25">
      <c r="A479" t="s">
        <v>3475</v>
      </c>
      <c r="B479" t="s">
        <v>3476</v>
      </c>
    </row>
    <row r="480" spans="1:2" x14ac:dyDescent="0.25">
      <c r="A480" t="s">
        <v>3477</v>
      </c>
      <c r="B480" t="s">
        <v>3478</v>
      </c>
    </row>
    <row r="481" spans="1:2" x14ac:dyDescent="0.25">
      <c r="A481" t="s">
        <v>3479</v>
      </c>
      <c r="B481" t="s">
        <v>3480</v>
      </c>
    </row>
    <row r="482" spans="1:2" x14ac:dyDescent="0.25">
      <c r="A482" t="s">
        <v>3481</v>
      </c>
      <c r="B482" t="s">
        <v>3482</v>
      </c>
    </row>
    <row r="483" spans="1:2" x14ac:dyDescent="0.25">
      <c r="A483" s="40">
        <v>43</v>
      </c>
      <c r="B483" t="s">
        <v>3483</v>
      </c>
    </row>
    <row r="484" spans="1:2" x14ac:dyDescent="0.25">
      <c r="A484" t="s">
        <v>3484</v>
      </c>
      <c r="B484" t="s">
        <v>3485</v>
      </c>
    </row>
    <row r="485" spans="1:2" x14ac:dyDescent="0.25">
      <c r="A485" t="s">
        <v>3486</v>
      </c>
      <c r="B485" t="s">
        <v>3487</v>
      </c>
    </row>
    <row r="486" spans="1:2" x14ac:dyDescent="0.25">
      <c r="A486" t="s">
        <v>3488</v>
      </c>
      <c r="B486" t="s">
        <v>3489</v>
      </c>
    </row>
    <row r="487" spans="1:2" x14ac:dyDescent="0.25">
      <c r="A487" t="s">
        <v>3490</v>
      </c>
      <c r="B487" t="s">
        <v>3491</v>
      </c>
    </row>
    <row r="488" spans="1:2" x14ac:dyDescent="0.25">
      <c r="A488" t="s">
        <v>3492</v>
      </c>
      <c r="B488" t="s">
        <v>3493</v>
      </c>
    </row>
    <row r="489" spans="1:2" x14ac:dyDescent="0.25">
      <c r="A489" t="s">
        <v>3494</v>
      </c>
      <c r="B489" t="s">
        <v>3495</v>
      </c>
    </row>
    <row r="490" spans="1:2" x14ac:dyDescent="0.25">
      <c r="A490" t="s">
        <v>3496</v>
      </c>
      <c r="B490" t="s">
        <v>3497</v>
      </c>
    </row>
    <row r="491" spans="1:2" x14ac:dyDescent="0.25">
      <c r="A491" t="s">
        <v>3498</v>
      </c>
      <c r="B491" t="s">
        <v>3499</v>
      </c>
    </row>
    <row r="492" spans="1:2" x14ac:dyDescent="0.25">
      <c r="A492" t="s">
        <v>3500</v>
      </c>
      <c r="B492" t="s">
        <v>3501</v>
      </c>
    </row>
    <row r="493" spans="1:2" x14ac:dyDescent="0.25">
      <c r="A493" t="s">
        <v>3502</v>
      </c>
      <c r="B493" t="s">
        <v>3503</v>
      </c>
    </row>
    <row r="494" spans="1:2" x14ac:dyDescent="0.25">
      <c r="A494" t="s">
        <v>3504</v>
      </c>
      <c r="B494" t="s">
        <v>3505</v>
      </c>
    </row>
    <row r="495" spans="1:2" x14ac:dyDescent="0.25">
      <c r="A495" t="s">
        <v>3506</v>
      </c>
      <c r="B495" t="s">
        <v>3507</v>
      </c>
    </row>
    <row r="496" spans="1:2" x14ac:dyDescent="0.25">
      <c r="A496" t="s">
        <v>3508</v>
      </c>
      <c r="B496" t="s">
        <v>3509</v>
      </c>
    </row>
    <row r="497" spans="1:2" x14ac:dyDescent="0.25">
      <c r="A497" t="s">
        <v>3510</v>
      </c>
      <c r="B497" t="s">
        <v>3511</v>
      </c>
    </row>
    <row r="498" spans="1:2" x14ac:dyDescent="0.25">
      <c r="A498" t="s">
        <v>3512</v>
      </c>
      <c r="B498" t="s">
        <v>3513</v>
      </c>
    </row>
    <row r="499" spans="1:2" x14ac:dyDescent="0.25">
      <c r="A499" t="s">
        <v>3514</v>
      </c>
      <c r="B499" t="s">
        <v>3515</v>
      </c>
    </row>
    <row r="500" spans="1:2" x14ac:dyDescent="0.25">
      <c r="A500" t="s">
        <v>3516</v>
      </c>
      <c r="B500" t="s">
        <v>3517</v>
      </c>
    </row>
    <row r="501" spans="1:2" x14ac:dyDescent="0.25">
      <c r="A501" s="40">
        <v>45</v>
      </c>
      <c r="B501" t="s">
        <v>3518</v>
      </c>
    </row>
    <row r="502" spans="1:2" x14ac:dyDescent="0.25">
      <c r="A502" t="s">
        <v>3519</v>
      </c>
      <c r="B502" t="s">
        <v>3520</v>
      </c>
    </row>
    <row r="503" spans="1:2" x14ac:dyDescent="0.25">
      <c r="A503" t="s">
        <v>3521</v>
      </c>
      <c r="B503" t="s">
        <v>3522</v>
      </c>
    </row>
    <row r="504" spans="1:2" x14ac:dyDescent="0.25">
      <c r="A504" t="s">
        <v>3523</v>
      </c>
      <c r="B504" t="s">
        <v>3524</v>
      </c>
    </row>
    <row r="505" spans="1:2" x14ac:dyDescent="0.25">
      <c r="A505" t="s">
        <v>3525</v>
      </c>
      <c r="B505" t="s">
        <v>3526</v>
      </c>
    </row>
    <row r="506" spans="1:2" x14ac:dyDescent="0.25">
      <c r="A506" t="s">
        <v>3527</v>
      </c>
      <c r="B506" t="s">
        <v>3526</v>
      </c>
    </row>
    <row r="507" spans="1:2" x14ac:dyDescent="0.25">
      <c r="A507" t="s">
        <v>3528</v>
      </c>
      <c r="B507" t="s">
        <v>3529</v>
      </c>
    </row>
    <row r="508" spans="1:2" x14ac:dyDescent="0.25">
      <c r="A508" t="s">
        <v>3530</v>
      </c>
      <c r="B508" t="s">
        <v>3531</v>
      </c>
    </row>
    <row r="509" spans="1:2" x14ac:dyDescent="0.25">
      <c r="A509" t="s">
        <v>3532</v>
      </c>
      <c r="B509" t="s">
        <v>3533</v>
      </c>
    </row>
    <row r="510" spans="1:2" x14ac:dyDescent="0.25">
      <c r="A510" t="s">
        <v>3534</v>
      </c>
      <c r="B510" t="s">
        <v>3535</v>
      </c>
    </row>
    <row r="511" spans="1:2" x14ac:dyDescent="0.25">
      <c r="A511" t="s">
        <v>3536</v>
      </c>
      <c r="B511" t="s">
        <v>3535</v>
      </c>
    </row>
    <row r="512" spans="1:2" x14ac:dyDescent="0.25">
      <c r="A512" s="40">
        <v>46</v>
      </c>
      <c r="B512" t="s">
        <v>3537</v>
      </c>
    </row>
    <row r="513" spans="1:2" x14ac:dyDescent="0.25">
      <c r="A513" t="s">
        <v>3538</v>
      </c>
      <c r="B513" t="s">
        <v>3539</v>
      </c>
    </row>
    <row r="514" spans="1:2" x14ac:dyDescent="0.25">
      <c r="A514" t="s">
        <v>3540</v>
      </c>
      <c r="B514" t="s">
        <v>3541</v>
      </c>
    </row>
    <row r="515" spans="1:2" x14ac:dyDescent="0.25">
      <c r="A515" t="s">
        <v>3542</v>
      </c>
      <c r="B515" t="s">
        <v>3543</v>
      </c>
    </row>
    <row r="516" spans="1:2" x14ac:dyDescent="0.25">
      <c r="A516" t="s">
        <v>3544</v>
      </c>
      <c r="B516" t="s">
        <v>3545</v>
      </c>
    </row>
    <row r="517" spans="1:2" x14ac:dyDescent="0.25">
      <c r="A517" t="s">
        <v>3546</v>
      </c>
      <c r="B517" t="s">
        <v>3547</v>
      </c>
    </row>
    <row r="518" spans="1:2" x14ac:dyDescent="0.25">
      <c r="A518" t="s">
        <v>3548</v>
      </c>
      <c r="B518" t="s">
        <v>3549</v>
      </c>
    </row>
    <row r="519" spans="1:2" x14ac:dyDescent="0.25">
      <c r="A519" t="s">
        <v>3550</v>
      </c>
      <c r="B519" t="s">
        <v>3551</v>
      </c>
    </row>
    <row r="520" spans="1:2" x14ac:dyDescent="0.25">
      <c r="A520" t="s">
        <v>3552</v>
      </c>
      <c r="B520" t="s">
        <v>3553</v>
      </c>
    </row>
    <row r="521" spans="1:2" x14ac:dyDescent="0.25">
      <c r="A521" t="s">
        <v>3554</v>
      </c>
      <c r="B521" t="s">
        <v>3555</v>
      </c>
    </row>
    <row r="522" spans="1:2" x14ac:dyDescent="0.25">
      <c r="A522" t="s">
        <v>3556</v>
      </c>
      <c r="B522" t="s">
        <v>3557</v>
      </c>
    </row>
    <row r="523" spans="1:2" x14ac:dyDescent="0.25">
      <c r="A523" t="s">
        <v>3558</v>
      </c>
      <c r="B523" t="s">
        <v>3559</v>
      </c>
    </row>
    <row r="524" spans="1:2" x14ac:dyDescent="0.25">
      <c r="A524" t="s">
        <v>3560</v>
      </c>
      <c r="B524" t="s">
        <v>3561</v>
      </c>
    </row>
    <row r="525" spans="1:2" x14ac:dyDescent="0.25">
      <c r="A525" t="s">
        <v>3562</v>
      </c>
      <c r="B525" t="s">
        <v>3563</v>
      </c>
    </row>
    <row r="526" spans="1:2" x14ac:dyDescent="0.25">
      <c r="A526" t="s">
        <v>3564</v>
      </c>
      <c r="B526" t="s">
        <v>3565</v>
      </c>
    </row>
    <row r="527" spans="1:2" x14ac:dyDescent="0.25">
      <c r="A527" t="s">
        <v>3566</v>
      </c>
      <c r="B527" t="s">
        <v>3567</v>
      </c>
    </row>
    <row r="528" spans="1:2" x14ac:dyDescent="0.25">
      <c r="A528" t="s">
        <v>3568</v>
      </c>
      <c r="B528" t="s">
        <v>3569</v>
      </c>
    </row>
    <row r="529" spans="1:2" x14ac:dyDescent="0.25">
      <c r="A529" t="s">
        <v>3570</v>
      </c>
      <c r="B529" t="s">
        <v>3571</v>
      </c>
    </row>
    <row r="530" spans="1:2" x14ac:dyDescent="0.25">
      <c r="A530" t="s">
        <v>3572</v>
      </c>
      <c r="B530" t="s">
        <v>3573</v>
      </c>
    </row>
    <row r="531" spans="1:2" x14ac:dyDescent="0.25">
      <c r="A531" t="s">
        <v>3574</v>
      </c>
      <c r="B531" t="s">
        <v>3575</v>
      </c>
    </row>
    <row r="532" spans="1:2" x14ac:dyDescent="0.25">
      <c r="A532" t="s">
        <v>3576</v>
      </c>
      <c r="B532" t="s">
        <v>3577</v>
      </c>
    </row>
    <row r="533" spans="1:2" x14ac:dyDescent="0.25">
      <c r="A533" t="s">
        <v>3578</v>
      </c>
      <c r="B533" t="s">
        <v>3579</v>
      </c>
    </row>
    <row r="534" spans="1:2" x14ac:dyDescent="0.25">
      <c r="A534" t="s">
        <v>3580</v>
      </c>
      <c r="B534" t="s">
        <v>3581</v>
      </c>
    </row>
    <row r="535" spans="1:2" x14ac:dyDescent="0.25">
      <c r="A535" t="s">
        <v>3582</v>
      </c>
      <c r="B535" t="s">
        <v>3583</v>
      </c>
    </row>
    <row r="536" spans="1:2" x14ac:dyDescent="0.25">
      <c r="A536" t="s">
        <v>3584</v>
      </c>
      <c r="B536" t="s">
        <v>3585</v>
      </c>
    </row>
    <row r="537" spans="1:2" x14ac:dyDescent="0.25">
      <c r="A537" t="s">
        <v>3586</v>
      </c>
      <c r="B537" t="s">
        <v>3587</v>
      </c>
    </row>
    <row r="538" spans="1:2" x14ac:dyDescent="0.25">
      <c r="A538" t="s">
        <v>3588</v>
      </c>
      <c r="B538" t="s">
        <v>3589</v>
      </c>
    </row>
    <row r="539" spans="1:2" x14ac:dyDescent="0.25">
      <c r="A539" t="s">
        <v>3590</v>
      </c>
      <c r="B539" t="s">
        <v>3591</v>
      </c>
    </row>
    <row r="540" spans="1:2" x14ac:dyDescent="0.25">
      <c r="A540" t="s">
        <v>3592</v>
      </c>
      <c r="B540" t="s">
        <v>3593</v>
      </c>
    </row>
    <row r="541" spans="1:2" x14ac:dyDescent="0.25">
      <c r="A541" t="s">
        <v>3594</v>
      </c>
      <c r="B541" t="s">
        <v>3595</v>
      </c>
    </row>
    <row r="542" spans="1:2" x14ac:dyDescent="0.25">
      <c r="A542" t="s">
        <v>3596</v>
      </c>
      <c r="B542" t="s">
        <v>3597</v>
      </c>
    </row>
    <row r="543" spans="1:2" x14ac:dyDescent="0.25">
      <c r="A543" t="s">
        <v>3598</v>
      </c>
      <c r="B543" t="s">
        <v>3599</v>
      </c>
    </row>
    <row r="544" spans="1:2" x14ac:dyDescent="0.25">
      <c r="A544" t="s">
        <v>3600</v>
      </c>
      <c r="B544" t="s">
        <v>3601</v>
      </c>
    </row>
    <row r="545" spans="1:2" x14ac:dyDescent="0.25">
      <c r="A545" t="s">
        <v>3602</v>
      </c>
      <c r="B545" t="s">
        <v>3603</v>
      </c>
    </row>
    <row r="546" spans="1:2" x14ac:dyDescent="0.25">
      <c r="A546" t="s">
        <v>3604</v>
      </c>
      <c r="B546" t="s">
        <v>3605</v>
      </c>
    </row>
    <row r="547" spans="1:2" x14ac:dyDescent="0.25">
      <c r="A547" t="s">
        <v>3606</v>
      </c>
      <c r="B547" t="s">
        <v>3607</v>
      </c>
    </row>
    <row r="548" spans="1:2" x14ac:dyDescent="0.25">
      <c r="A548" t="s">
        <v>3608</v>
      </c>
      <c r="B548" t="s">
        <v>3609</v>
      </c>
    </row>
    <row r="549" spans="1:2" x14ac:dyDescent="0.25">
      <c r="A549" t="s">
        <v>3610</v>
      </c>
      <c r="B549" t="s">
        <v>3611</v>
      </c>
    </row>
    <row r="550" spans="1:2" x14ac:dyDescent="0.25">
      <c r="A550" t="s">
        <v>3612</v>
      </c>
      <c r="B550" t="s">
        <v>3613</v>
      </c>
    </row>
    <row r="551" spans="1:2" x14ac:dyDescent="0.25">
      <c r="A551" t="s">
        <v>3614</v>
      </c>
      <c r="B551" t="s">
        <v>3615</v>
      </c>
    </row>
    <row r="552" spans="1:2" x14ac:dyDescent="0.25">
      <c r="A552" t="s">
        <v>3616</v>
      </c>
      <c r="B552" t="s">
        <v>3617</v>
      </c>
    </row>
    <row r="553" spans="1:2" x14ac:dyDescent="0.25">
      <c r="A553" t="s">
        <v>3618</v>
      </c>
      <c r="B553" t="s">
        <v>3619</v>
      </c>
    </row>
    <row r="554" spans="1:2" x14ac:dyDescent="0.25">
      <c r="A554" t="s">
        <v>3620</v>
      </c>
      <c r="B554" t="s">
        <v>3621</v>
      </c>
    </row>
    <row r="555" spans="1:2" x14ac:dyDescent="0.25">
      <c r="A555" t="s">
        <v>3622</v>
      </c>
      <c r="B555" t="s">
        <v>3623</v>
      </c>
    </row>
    <row r="556" spans="1:2" x14ac:dyDescent="0.25">
      <c r="A556" t="s">
        <v>3624</v>
      </c>
      <c r="B556" t="s">
        <v>3625</v>
      </c>
    </row>
    <row r="557" spans="1:2" x14ac:dyDescent="0.25">
      <c r="A557" t="s">
        <v>3626</v>
      </c>
      <c r="B557" t="s">
        <v>3627</v>
      </c>
    </row>
    <row r="558" spans="1:2" x14ac:dyDescent="0.25">
      <c r="A558" t="s">
        <v>3628</v>
      </c>
      <c r="B558" t="s">
        <v>3629</v>
      </c>
    </row>
    <row r="559" spans="1:2" x14ac:dyDescent="0.25">
      <c r="A559" t="s">
        <v>3630</v>
      </c>
      <c r="B559" t="s">
        <v>3631</v>
      </c>
    </row>
    <row r="560" spans="1:2" x14ac:dyDescent="0.25">
      <c r="A560" t="s">
        <v>3632</v>
      </c>
      <c r="B560" t="s">
        <v>3633</v>
      </c>
    </row>
    <row r="561" spans="1:2" x14ac:dyDescent="0.25">
      <c r="A561" t="s">
        <v>3634</v>
      </c>
      <c r="B561" t="s">
        <v>3635</v>
      </c>
    </row>
    <row r="562" spans="1:2" x14ac:dyDescent="0.25">
      <c r="A562" t="s">
        <v>3636</v>
      </c>
      <c r="B562" t="s">
        <v>3637</v>
      </c>
    </row>
    <row r="563" spans="1:2" x14ac:dyDescent="0.25">
      <c r="A563" t="s">
        <v>3638</v>
      </c>
      <c r="B563" t="s">
        <v>3639</v>
      </c>
    </row>
    <row r="564" spans="1:2" x14ac:dyDescent="0.25">
      <c r="A564" t="s">
        <v>3640</v>
      </c>
      <c r="B564" t="s">
        <v>3641</v>
      </c>
    </row>
    <row r="565" spans="1:2" x14ac:dyDescent="0.25">
      <c r="A565" t="s">
        <v>3642</v>
      </c>
      <c r="B565" t="s">
        <v>3643</v>
      </c>
    </row>
    <row r="566" spans="1:2" x14ac:dyDescent="0.25">
      <c r="A566" t="s">
        <v>3644</v>
      </c>
      <c r="B566" t="s">
        <v>3645</v>
      </c>
    </row>
    <row r="567" spans="1:2" x14ac:dyDescent="0.25">
      <c r="A567" t="s">
        <v>3646</v>
      </c>
      <c r="B567" t="s">
        <v>3647</v>
      </c>
    </row>
    <row r="568" spans="1:2" x14ac:dyDescent="0.25">
      <c r="A568" t="s">
        <v>3648</v>
      </c>
      <c r="B568" t="s">
        <v>3647</v>
      </c>
    </row>
    <row r="569" spans="1:2" x14ac:dyDescent="0.25">
      <c r="A569" s="40">
        <v>47</v>
      </c>
      <c r="B569" t="s">
        <v>3649</v>
      </c>
    </row>
    <row r="570" spans="1:2" x14ac:dyDescent="0.25">
      <c r="A570" t="s">
        <v>3650</v>
      </c>
      <c r="B570" t="s">
        <v>3651</v>
      </c>
    </row>
    <row r="571" spans="1:2" x14ac:dyDescent="0.25">
      <c r="A571" t="s">
        <v>3652</v>
      </c>
      <c r="B571" t="s">
        <v>3653</v>
      </c>
    </row>
    <row r="572" spans="1:2" x14ac:dyDescent="0.25">
      <c r="A572" t="s">
        <v>3654</v>
      </c>
      <c r="B572" t="s">
        <v>3655</v>
      </c>
    </row>
    <row r="573" spans="1:2" x14ac:dyDescent="0.25">
      <c r="A573" t="s">
        <v>3656</v>
      </c>
      <c r="B573" t="s">
        <v>3657</v>
      </c>
    </row>
    <row r="574" spans="1:2" x14ac:dyDescent="0.25">
      <c r="A574" t="s">
        <v>3658</v>
      </c>
      <c r="B574" t="s">
        <v>3659</v>
      </c>
    </row>
    <row r="575" spans="1:2" x14ac:dyDescent="0.25">
      <c r="A575" t="s">
        <v>3660</v>
      </c>
      <c r="B575" t="s">
        <v>3661</v>
      </c>
    </row>
    <row r="576" spans="1:2" x14ac:dyDescent="0.25">
      <c r="A576" t="s">
        <v>3662</v>
      </c>
      <c r="B576" t="s">
        <v>3663</v>
      </c>
    </row>
    <row r="577" spans="1:2" x14ac:dyDescent="0.25">
      <c r="A577" t="s">
        <v>3664</v>
      </c>
      <c r="B577" t="s">
        <v>3665</v>
      </c>
    </row>
    <row r="578" spans="1:2" x14ac:dyDescent="0.25">
      <c r="A578" t="s">
        <v>3666</v>
      </c>
      <c r="B578" t="s">
        <v>3667</v>
      </c>
    </row>
    <row r="579" spans="1:2" x14ac:dyDescent="0.25">
      <c r="A579" t="s">
        <v>3668</v>
      </c>
      <c r="B579" t="s">
        <v>3669</v>
      </c>
    </row>
    <row r="580" spans="1:2" x14ac:dyDescent="0.25">
      <c r="A580" t="s">
        <v>3670</v>
      </c>
      <c r="B580" t="s">
        <v>3671</v>
      </c>
    </row>
    <row r="581" spans="1:2" x14ac:dyDescent="0.25">
      <c r="A581" t="s">
        <v>3672</v>
      </c>
      <c r="B581" t="s">
        <v>3673</v>
      </c>
    </row>
    <row r="582" spans="1:2" x14ac:dyDescent="0.25">
      <c r="A582" t="s">
        <v>3674</v>
      </c>
      <c r="B582" t="s">
        <v>3673</v>
      </c>
    </row>
    <row r="583" spans="1:2" x14ac:dyDescent="0.25">
      <c r="A583" t="s">
        <v>3675</v>
      </c>
      <c r="B583" t="s">
        <v>3676</v>
      </c>
    </row>
    <row r="584" spans="1:2" x14ac:dyDescent="0.25">
      <c r="A584" t="s">
        <v>3677</v>
      </c>
      <c r="B584" t="s">
        <v>3678</v>
      </c>
    </row>
    <row r="585" spans="1:2" x14ac:dyDescent="0.25">
      <c r="A585" t="s">
        <v>3679</v>
      </c>
      <c r="B585" t="s">
        <v>3680</v>
      </c>
    </row>
    <row r="586" spans="1:2" x14ac:dyDescent="0.25">
      <c r="A586" t="s">
        <v>3681</v>
      </c>
      <c r="B586" t="s">
        <v>3682</v>
      </c>
    </row>
    <row r="587" spans="1:2" x14ac:dyDescent="0.25">
      <c r="A587" t="s">
        <v>3683</v>
      </c>
      <c r="B587" t="s">
        <v>3684</v>
      </c>
    </row>
    <row r="588" spans="1:2" x14ac:dyDescent="0.25">
      <c r="A588" t="s">
        <v>3685</v>
      </c>
      <c r="B588" t="s">
        <v>3686</v>
      </c>
    </row>
    <row r="589" spans="1:2" x14ac:dyDescent="0.25">
      <c r="A589" t="s">
        <v>3687</v>
      </c>
      <c r="B589" t="s">
        <v>3688</v>
      </c>
    </row>
    <row r="590" spans="1:2" x14ac:dyDescent="0.25">
      <c r="A590" t="s">
        <v>3689</v>
      </c>
      <c r="B590" t="s">
        <v>3690</v>
      </c>
    </row>
    <row r="591" spans="1:2" x14ac:dyDescent="0.25">
      <c r="A591" t="s">
        <v>3691</v>
      </c>
      <c r="B591" t="s">
        <v>3692</v>
      </c>
    </row>
    <row r="592" spans="1:2" x14ac:dyDescent="0.25">
      <c r="A592" t="s">
        <v>3693</v>
      </c>
      <c r="B592" t="s">
        <v>3694</v>
      </c>
    </row>
    <row r="593" spans="1:2" x14ac:dyDescent="0.25">
      <c r="A593" t="s">
        <v>3695</v>
      </c>
      <c r="B593" t="s">
        <v>3696</v>
      </c>
    </row>
    <row r="594" spans="1:2" x14ac:dyDescent="0.25">
      <c r="A594" t="s">
        <v>3697</v>
      </c>
      <c r="B594" t="s">
        <v>3698</v>
      </c>
    </row>
    <row r="595" spans="1:2" x14ac:dyDescent="0.25">
      <c r="A595" t="s">
        <v>3699</v>
      </c>
      <c r="B595" t="s">
        <v>3700</v>
      </c>
    </row>
    <row r="596" spans="1:2" x14ac:dyDescent="0.25">
      <c r="A596" t="s">
        <v>3701</v>
      </c>
      <c r="B596" t="s">
        <v>3702</v>
      </c>
    </row>
    <row r="597" spans="1:2" x14ac:dyDescent="0.25">
      <c r="A597" t="s">
        <v>3703</v>
      </c>
      <c r="B597" t="s">
        <v>3704</v>
      </c>
    </row>
    <row r="598" spans="1:2" x14ac:dyDescent="0.25">
      <c r="A598" t="s">
        <v>3705</v>
      </c>
      <c r="B598" t="s">
        <v>3706</v>
      </c>
    </row>
    <row r="599" spans="1:2" x14ac:dyDescent="0.25">
      <c r="A599" t="s">
        <v>3707</v>
      </c>
      <c r="B599" t="s">
        <v>3708</v>
      </c>
    </row>
    <row r="600" spans="1:2" x14ac:dyDescent="0.25">
      <c r="A600" t="s">
        <v>3709</v>
      </c>
      <c r="B600" t="s">
        <v>3710</v>
      </c>
    </row>
    <row r="601" spans="1:2" x14ac:dyDescent="0.25">
      <c r="A601" t="s">
        <v>3711</v>
      </c>
      <c r="B601" t="s">
        <v>3712</v>
      </c>
    </row>
    <row r="602" spans="1:2" x14ac:dyDescent="0.25">
      <c r="A602" t="s">
        <v>3713</v>
      </c>
      <c r="B602" t="s">
        <v>3714</v>
      </c>
    </row>
    <row r="603" spans="1:2" x14ac:dyDescent="0.25">
      <c r="A603" t="s">
        <v>3715</v>
      </c>
      <c r="B603" t="s">
        <v>3716</v>
      </c>
    </row>
    <row r="604" spans="1:2" x14ac:dyDescent="0.25">
      <c r="A604" t="s">
        <v>3717</v>
      </c>
      <c r="B604" t="s">
        <v>3718</v>
      </c>
    </row>
    <row r="605" spans="1:2" x14ac:dyDescent="0.25">
      <c r="A605" t="s">
        <v>3719</v>
      </c>
      <c r="B605" t="s">
        <v>3720</v>
      </c>
    </row>
    <row r="606" spans="1:2" x14ac:dyDescent="0.25">
      <c r="A606" t="s">
        <v>3721</v>
      </c>
      <c r="B606" t="s">
        <v>3722</v>
      </c>
    </row>
    <row r="607" spans="1:2" x14ac:dyDescent="0.25">
      <c r="A607" t="s">
        <v>3723</v>
      </c>
      <c r="B607" t="s">
        <v>3724</v>
      </c>
    </row>
    <row r="608" spans="1:2" x14ac:dyDescent="0.25">
      <c r="A608" t="s">
        <v>3725</v>
      </c>
      <c r="B608" t="s">
        <v>3726</v>
      </c>
    </row>
    <row r="609" spans="1:2" x14ac:dyDescent="0.25">
      <c r="A609" t="s">
        <v>3727</v>
      </c>
      <c r="B609" t="s">
        <v>3728</v>
      </c>
    </row>
    <row r="610" spans="1:2" x14ac:dyDescent="0.25">
      <c r="A610" t="s">
        <v>3729</v>
      </c>
      <c r="B610" t="s">
        <v>3730</v>
      </c>
    </row>
    <row r="611" spans="1:2" x14ac:dyDescent="0.25">
      <c r="A611" t="s">
        <v>3731</v>
      </c>
      <c r="B611" t="s">
        <v>3732</v>
      </c>
    </row>
    <row r="612" spans="1:2" x14ac:dyDescent="0.25">
      <c r="A612" t="s">
        <v>3733</v>
      </c>
      <c r="B612" t="s">
        <v>3734</v>
      </c>
    </row>
    <row r="613" spans="1:2" x14ac:dyDescent="0.25">
      <c r="A613" t="s">
        <v>3735</v>
      </c>
      <c r="B613" t="s">
        <v>3736</v>
      </c>
    </row>
    <row r="614" spans="1:2" x14ac:dyDescent="0.25">
      <c r="A614" t="s">
        <v>3737</v>
      </c>
      <c r="B614" t="s">
        <v>3738</v>
      </c>
    </row>
    <row r="615" spans="1:2" x14ac:dyDescent="0.25">
      <c r="A615" t="s">
        <v>3739</v>
      </c>
      <c r="B615" t="s">
        <v>3740</v>
      </c>
    </row>
    <row r="616" spans="1:2" x14ac:dyDescent="0.25">
      <c r="A616" s="40">
        <v>49</v>
      </c>
      <c r="B616" t="s">
        <v>3741</v>
      </c>
    </row>
    <row r="617" spans="1:2" x14ac:dyDescent="0.25">
      <c r="A617" t="s">
        <v>3742</v>
      </c>
      <c r="B617" t="s">
        <v>3743</v>
      </c>
    </row>
    <row r="618" spans="1:2" x14ac:dyDescent="0.25">
      <c r="A618" t="s">
        <v>3744</v>
      </c>
      <c r="B618" t="s">
        <v>3743</v>
      </c>
    </row>
    <row r="619" spans="1:2" x14ac:dyDescent="0.25">
      <c r="A619" t="s">
        <v>3745</v>
      </c>
      <c r="B619" t="s">
        <v>3746</v>
      </c>
    </row>
    <row r="620" spans="1:2" x14ac:dyDescent="0.25">
      <c r="A620" t="s">
        <v>3747</v>
      </c>
      <c r="B620" t="s">
        <v>3746</v>
      </c>
    </row>
    <row r="621" spans="1:2" x14ac:dyDescent="0.25">
      <c r="A621" t="s">
        <v>3748</v>
      </c>
      <c r="B621" t="s">
        <v>3749</v>
      </c>
    </row>
    <row r="622" spans="1:2" x14ac:dyDescent="0.25">
      <c r="A622" t="s">
        <v>3750</v>
      </c>
      <c r="B622" t="s">
        <v>3751</v>
      </c>
    </row>
    <row r="623" spans="1:2" x14ac:dyDescent="0.25">
      <c r="A623" t="s">
        <v>3752</v>
      </c>
      <c r="B623" t="s">
        <v>3753</v>
      </c>
    </row>
    <row r="624" spans="1:2" x14ac:dyDescent="0.25">
      <c r="A624" t="s">
        <v>3754</v>
      </c>
      <c r="B624" t="s">
        <v>3755</v>
      </c>
    </row>
    <row r="625" spans="1:2" x14ac:dyDescent="0.25">
      <c r="A625" t="s">
        <v>3756</v>
      </c>
      <c r="B625" t="s">
        <v>3757</v>
      </c>
    </row>
    <row r="626" spans="1:2" x14ac:dyDescent="0.25">
      <c r="A626" t="s">
        <v>3758</v>
      </c>
      <c r="B626" t="s">
        <v>3759</v>
      </c>
    </row>
    <row r="627" spans="1:2" x14ac:dyDescent="0.25">
      <c r="A627" t="s">
        <v>3760</v>
      </c>
      <c r="B627" t="s">
        <v>3761</v>
      </c>
    </row>
    <row r="628" spans="1:2" x14ac:dyDescent="0.25">
      <c r="A628" t="s">
        <v>3762</v>
      </c>
      <c r="B628" t="s">
        <v>3763</v>
      </c>
    </row>
    <row r="629" spans="1:2" x14ac:dyDescent="0.25">
      <c r="A629" t="s">
        <v>3764</v>
      </c>
      <c r="B629" t="s">
        <v>3763</v>
      </c>
    </row>
    <row r="630" spans="1:2" x14ac:dyDescent="0.25">
      <c r="A630" s="40">
        <v>50</v>
      </c>
      <c r="B630" t="s">
        <v>3765</v>
      </c>
    </row>
    <row r="631" spans="1:2" x14ac:dyDescent="0.25">
      <c r="A631" t="s">
        <v>3766</v>
      </c>
      <c r="B631" t="s">
        <v>3767</v>
      </c>
    </row>
    <row r="632" spans="1:2" x14ac:dyDescent="0.25">
      <c r="A632" t="s">
        <v>3768</v>
      </c>
      <c r="B632" t="s">
        <v>3767</v>
      </c>
    </row>
    <row r="633" spans="1:2" x14ac:dyDescent="0.25">
      <c r="A633" t="s">
        <v>3769</v>
      </c>
      <c r="B633" t="s">
        <v>3770</v>
      </c>
    </row>
    <row r="634" spans="1:2" x14ac:dyDescent="0.25">
      <c r="A634" t="s">
        <v>3771</v>
      </c>
      <c r="B634" t="s">
        <v>3770</v>
      </c>
    </row>
    <row r="635" spans="1:2" x14ac:dyDescent="0.25">
      <c r="A635" t="s">
        <v>3772</v>
      </c>
      <c r="B635" t="s">
        <v>3773</v>
      </c>
    </row>
    <row r="636" spans="1:2" x14ac:dyDescent="0.25">
      <c r="A636" t="s">
        <v>3774</v>
      </c>
      <c r="B636" t="s">
        <v>3773</v>
      </c>
    </row>
    <row r="637" spans="1:2" x14ac:dyDescent="0.25">
      <c r="A637" t="s">
        <v>3775</v>
      </c>
      <c r="B637" t="s">
        <v>3776</v>
      </c>
    </row>
    <row r="638" spans="1:2" x14ac:dyDescent="0.25">
      <c r="A638" t="s">
        <v>3777</v>
      </c>
      <c r="B638" t="s">
        <v>3776</v>
      </c>
    </row>
    <row r="639" spans="1:2" x14ac:dyDescent="0.25">
      <c r="A639" s="40">
        <v>51</v>
      </c>
      <c r="B639" t="s">
        <v>3778</v>
      </c>
    </row>
    <row r="640" spans="1:2" x14ac:dyDescent="0.25">
      <c r="A640" t="s">
        <v>3779</v>
      </c>
      <c r="B640" t="s">
        <v>3780</v>
      </c>
    </row>
    <row r="641" spans="1:2" x14ac:dyDescent="0.25">
      <c r="A641" t="s">
        <v>3781</v>
      </c>
      <c r="B641" t="s">
        <v>3780</v>
      </c>
    </row>
    <row r="642" spans="1:2" x14ac:dyDescent="0.25">
      <c r="A642" t="s">
        <v>3782</v>
      </c>
      <c r="B642" t="s">
        <v>3783</v>
      </c>
    </row>
    <row r="643" spans="1:2" x14ac:dyDescent="0.25">
      <c r="A643" t="s">
        <v>3784</v>
      </c>
      <c r="B643" t="s">
        <v>3785</v>
      </c>
    </row>
    <row r="644" spans="1:2" x14ac:dyDescent="0.25">
      <c r="A644" t="s">
        <v>3786</v>
      </c>
      <c r="B644" t="s">
        <v>3787</v>
      </c>
    </row>
    <row r="645" spans="1:2" x14ac:dyDescent="0.25">
      <c r="A645" s="40">
        <v>52</v>
      </c>
      <c r="B645" t="s">
        <v>3788</v>
      </c>
    </row>
    <row r="646" spans="1:2" x14ac:dyDescent="0.25">
      <c r="A646" t="s">
        <v>3789</v>
      </c>
      <c r="B646" t="s">
        <v>3790</v>
      </c>
    </row>
    <row r="647" spans="1:2" x14ac:dyDescent="0.25">
      <c r="A647" t="s">
        <v>3791</v>
      </c>
      <c r="B647" t="s">
        <v>3790</v>
      </c>
    </row>
    <row r="648" spans="1:2" x14ac:dyDescent="0.25">
      <c r="A648" t="s">
        <v>3792</v>
      </c>
      <c r="B648" t="s">
        <v>3793</v>
      </c>
    </row>
    <row r="649" spans="1:2" x14ac:dyDescent="0.25">
      <c r="A649" t="s">
        <v>3794</v>
      </c>
      <c r="B649" t="s">
        <v>3795</v>
      </c>
    </row>
    <row r="650" spans="1:2" x14ac:dyDescent="0.25">
      <c r="A650" t="s">
        <v>3796</v>
      </c>
      <c r="B650" t="s">
        <v>3797</v>
      </c>
    </row>
    <row r="651" spans="1:2" x14ac:dyDescent="0.25">
      <c r="A651" t="s">
        <v>3798</v>
      </c>
      <c r="B651" t="s">
        <v>3799</v>
      </c>
    </row>
    <row r="652" spans="1:2" x14ac:dyDescent="0.25">
      <c r="A652" t="s">
        <v>3800</v>
      </c>
      <c r="B652" t="s">
        <v>3801</v>
      </c>
    </row>
    <row r="653" spans="1:2" x14ac:dyDescent="0.25">
      <c r="A653" t="s">
        <v>3802</v>
      </c>
      <c r="B653" t="s">
        <v>3803</v>
      </c>
    </row>
    <row r="654" spans="1:2" x14ac:dyDescent="0.25">
      <c r="A654" s="40">
        <v>53</v>
      </c>
      <c r="B654" t="s">
        <v>3804</v>
      </c>
    </row>
    <row r="655" spans="1:2" x14ac:dyDescent="0.25">
      <c r="A655" t="s">
        <v>3805</v>
      </c>
      <c r="B655" t="s">
        <v>3806</v>
      </c>
    </row>
    <row r="656" spans="1:2" x14ac:dyDescent="0.25">
      <c r="A656" t="s">
        <v>3807</v>
      </c>
      <c r="B656" t="s">
        <v>3806</v>
      </c>
    </row>
    <row r="657" spans="1:2" x14ac:dyDescent="0.25">
      <c r="A657" t="s">
        <v>3808</v>
      </c>
      <c r="B657" t="s">
        <v>3809</v>
      </c>
    </row>
    <row r="658" spans="1:2" x14ac:dyDescent="0.25">
      <c r="A658" t="s">
        <v>3810</v>
      </c>
      <c r="B658" t="s">
        <v>3809</v>
      </c>
    </row>
    <row r="659" spans="1:2" x14ac:dyDescent="0.25">
      <c r="A659" s="40">
        <v>55</v>
      </c>
      <c r="B659" t="s">
        <v>3811</v>
      </c>
    </row>
    <row r="660" spans="1:2" x14ac:dyDescent="0.25">
      <c r="A660" t="s">
        <v>3812</v>
      </c>
      <c r="B660" t="s">
        <v>3813</v>
      </c>
    </row>
    <row r="661" spans="1:2" x14ac:dyDescent="0.25">
      <c r="A661" t="s">
        <v>3814</v>
      </c>
      <c r="B661" t="s">
        <v>3813</v>
      </c>
    </row>
    <row r="662" spans="1:2" x14ac:dyDescent="0.25">
      <c r="A662" t="s">
        <v>3815</v>
      </c>
      <c r="B662" t="s">
        <v>3816</v>
      </c>
    </row>
    <row r="663" spans="1:2" x14ac:dyDescent="0.25">
      <c r="A663" t="s">
        <v>3817</v>
      </c>
      <c r="B663" t="s">
        <v>3816</v>
      </c>
    </row>
    <row r="664" spans="1:2" x14ac:dyDescent="0.25">
      <c r="A664" t="s">
        <v>3818</v>
      </c>
      <c r="B664" t="s">
        <v>3819</v>
      </c>
    </row>
    <row r="665" spans="1:2" x14ac:dyDescent="0.25">
      <c r="A665" t="s">
        <v>3820</v>
      </c>
      <c r="B665" t="s">
        <v>3819</v>
      </c>
    </row>
    <row r="666" spans="1:2" x14ac:dyDescent="0.25">
      <c r="A666" t="s">
        <v>3821</v>
      </c>
      <c r="B666" t="s">
        <v>3822</v>
      </c>
    </row>
    <row r="667" spans="1:2" x14ac:dyDescent="0.25">
      <c r="A667" t="s">
        <v>3823</v>
      </c>
      <c r="B667" t="s">
        <v>3822</v>
      </c>
    </row>
    <row r="668" spans="1:2" x14ac:dyDescent="0.25">
      <c r="A668" s="40">
        <v>56</v>
      </c>
      <c r="B668" t="s">
        <v>3824</v>
      </c>
    </row>
    <row r="669" spans="1:2" x14ac:dyDescent="0.25">
      <c r="A669" t="s">
        <v>3825</v>
      </c>
      <c r="B669" t="s">
        <v>3826</v>
      </c>
    </row>
    <row r="670" spans="1:2" x14ac:dyDescent="0.25">
      <c r="A670" t="s">
        <v>3827</v>
      </c>
      <c r="B670" t="s">
        <v>3826</v>
      </c>
    </row>
    <row r="671" spans="1:2" x14ac:dyDescent="0.25">
      <c r="A671" t="s">
        <v>3828</v>
      </c>
      <c r="B671" t="s">
        <v>3829</v>
      </c>
    </row>
    <row r="672" spans="1:2" x14ac:dyDescent="0.25">
      <c r="A672" t="s">
        <v>3830</v>
      </c>
      <c r="B672" t="s">
        <v>3831</v>
      </c>
    </row>
    <row r="673" spans="1:2" x14ac:dyDescent="0.25">
      <c r="A673" t="s">
        <v>3832</v>
      </c>
      <c r="B673" t="s">
        <v>3833</v>
      </c>
    </row>
    <row r="674" spans="1:2" x14ac:dyDescent="0.25">
      <c r="A674" t="s">
        <v>3834</v>
      </c>
      <c r="B674" t="s">
        <v>3835</v>
      </c>
    </row>
    <row r="675" spans="1:2" x14ac:dyDescent="0.25">
      <c r="A675" t="s">
        <v>3836</v>
      </c>
      <c r="B675" t="s">
        <v>3835</v>
      </c>
    </row>
    <row r="676" spans="1:2" x14ac:dyDescent="0.25">
      <c r="A676" s="40">
        <v>58</v>
      </c>
      <c r="B676" t="s">
        <v>3837</v>
      </c>
    </row>
    <row r="677" spans="1:2" x14ac:dyDescent="0.25">
      <c r="A677" t="s">
        <v>3838</v>
      </c>
      <c r="B677" t="s">
        <v>3839</v>
      </c>
    </row>
    <row r="678" spans="1:2" x14ac:dyDescent="0.25">
      <c r="A678" t="s">
        <v>3840</v>
      </c>
      <c r="B678" t="s">
        <v>3841</v>
      </c>
    </row>
    <row r="679" spans="1:2" x14ac:dyDescent="0.25">
      <c r="A679" t="s">
        <v>3842</v>
      </c>
      <c r="B679" t="s">
        <v>3843</v>
      </c>
    </row>
    <row r="680" spans="1:2" x14ac:dyDescent="0.25">
      <c r="A680" t="s">
        <v>3844</v>
      </c>
      <c r="B680" t="s">
        <v>3845</v>
      </c>
    </row>
    <row r="681" spans="1:2" x14ac:dyDescent="0.25">
      <c r="A681" t="s">
        <v>3846</v>
      </c>
      <c r="B681" t="s">
        <v>3847</v>
      </c>
    </row>
    <row r="682" spans="1:2" x14ac:dyDescent="0.25">
      <c r="A682" t="s">
        <v>3848</v>
      </c>
      <c r="B682" t="s">
        <v>3849</v>
      </c>
    </row>
    <row r="683" spans="1:2" x14ac:dyDescent="0.25">
      <c r="A683" t="s">
        <v>3850</v>
      </c>
      <c r="B683" t="s">
        <v>3851</v>
      </c>
    </row>
    <row r="684" spans="1:2" x14ac:dyDescent="0.25">
      <c r="A684" t="s">
        <v>3852</v>
      </c>
      <c r="B684" t="s">
        <v>3853</v>
      </c>
    </row>
    <row r="685" spans="1:2" x14ac:dyDescent="0.25">
      <c r="A685" t="s">
        <v>3854</v>
      </c>
      <c r="B685" t="s">
        <v>3855</v>
      </c>
    </row>
    <row r="686" spans="1:2" x14ac:dyDescent="0.25">
      <c r="A686" s="40">
        <v>59</v>
      </c>
      <c r="B686" t="s">
        <v>3856</v>
      </c>
    </row>
    <row r="687" spans="1:2" x14ac:dyDescent="0.25">
      <c r="A687" t="s">
        <v>3857</v>
      </c>
      <c r="B687" t="s">
        <v>3858</v>
      </c>
    </row>
    <row r="688" spans="1:2" x14ac:dyDescent="0.25">
      <c r="A688" t="s">
        <v>3859</v>
      </c>
      <c r="B688" t="s">
        <v>3860</v>
      </c>
    </row>
    <row r="689" spans="1:2" x14ac:dyDescent="0.25">
      <c r="A689" t="s">
        <v>3861</v>
      </c>
      <c r="B689" t="s">
        <v>3862</v>
      </c>
    </row>
    <row r="690" spans="1:2" x14ac:dyDescent="0.25">
      <c r="A690" t="s">
        <v>3863</v>
      </c>
      <c r="B690" t="s">
        <v>3864</v>
      </c>
    </row>
    <row r="691" spans="1:2" x14ac:dyDescent="0.25">
      <c r="A691" t="s">
        <v>3865</v>
      </c>
      <c r="B691" t="s">
        <v>3866</v>
      </c>
    </row>
    <row r="692" spans="1:2" x14ac:dyDescent="0.25">
      <c r="A692" t="s">
        <v>3867</v>
      </c>
      <c r="B692" t="s">
        <v>3868</v>
      </c>
    </row>
    <row r="693" spans="1:2" x14ac:dyDescent="0.25">
      <c r="A693" t="s">
        <v>3869</v>
      </c>
      <c r="B693" t="s">
        <v>3868</v>
      </c>
    </row>
    <row r="694" spans="1:2" x14ac:dyDescent="0.25">
      <c r="A694" s="40">
        <v>60</v>
      </c>
      <c r="B694" t="s">
        <v>3870</v>
      </c>
    </row>
    <row r="695" spans="1:2" x14ac:dyDescent="0.25">
      <c r="A695" t="s">
        <v>3871</v>
      </c>
      <c r="B695" t="s">
        <v>3872</v>
      </c>
    </row>
    <row r="696" spans="1:2" x14ac:dyDescent="0.25">
      <c r="A696" t="s">
        <v>3873</v>
      </c>
      <c r="B696" t="s">
        <v>3872</v>
      </c>
    </row>
    <row r="697" spans="1:2" x14ac:dyDescent="0.25">
      <c r="A697" t="s">
        <v>3874</v>
      </c>
      <c r="B697" t="s">
        <v>3875</v>
      </c>
    </row>
    <row r="698" spans="1:2" x14ac:dyDescent="0.25">
      <c r="A698" t="s">
        <v>3876</v>
      </c>
      <c r="B698" t="s">
        <v>3875</v>
      </c>
    </row>
    <row r="699" spans="1:2" x14ac:dyDescent="0.25">
      <c r="A699" s="40">
        <v>61</v>
      </c>
      <c r="B699" t="s">
        <v>3877</v>
      </c>
    </row>
    <row r="700" spans="1:2" x14ac:dyDescent="0.25">
      <c r="A700" t="s">
        <v>3878</v>
      </c>
      <c r="B700" t="s">
        <v>3879</v>
      </c>
    </row>
    <row r="701" spans="1:2" x14ac:dyDescent="0.25">
      <c r="A701" t="s">
        <v>3880</v>
      </c>
      <c r="B701" t="s">
        <v>3879</v>
      </c>
    </row>
    <row r="702" spans="1:2" x14ac:dyDescent="0.25">
      <c r="A702" t="s">
        <v>3881</v>
      </c>
      <c r="B702" t="s">
        <v>3882</v>
      </c>
    </row>
    <row r="703" spans="1:2" x14ac:dyDescent="0.25">
      <c r="A703" t="s">
        <v>3883</v>
      </c>
      <c r="B703" t="s">
        <v>3882</v>
      </c>
    </row>
    <row r="704" spans="1:2" x14ac:dyDescent="0.25">
      <c r="A704" t="s">
        <v>3884</v>
      </c>
      <c r="B704" t="s">
        <v>3885</v>
      </c>
    </row>
    <row r="705" spans="1:2" x14ac:dyDescent="0.25">
      <c r="A705" t="s">
        <v>3886</v>
      </c>
      <c r="B705" t="s">
        <v>3885</v>
      </c>
    </row>
    <row r="706" spans="1:2" x14ac:dyDescent="0.25">
      <c r="A706" t="s">
        <v>3887</v>
      </c>
      <c r="B706" t="s">
        <v>3888</v>
      </c>
    </row>
    <row r="707" spans="1:2" x14ac:dyDescent="0.25">
      <c r="A707" t="s">
        <v>3889</v>
      </c>
      <c r="B707" t="s">
        <v>3888</v>
      </c>
    </row>
    <row r="708" spans="1:2" x14ac:dyDescent="0.25">
      <c r="A708" s="40">
        <v>62</v>
      </c>
      <c r="B708" t="s">
        <v>3890</v>
      </c>
    </row>
    <row r="709" spans="1:2" x14ac:dyDescent="0.25">
      <c r="A709" t="s">
        <v>3891</v>
      </c>
      <c r="B709" t="s">
        <v>3890</v>
      </c>
    </row>
    <row r="710" spans="1:2" x14ac:dyDescent="0.25">
      <c r="A710" t="s">
        <v>3892</v>
      </c>
      <c r="B710" t="s">
        <v>3893</v>
      </c>
    </row>
    <row r="711" spans="1:2" x14ac:dyDescent="0.25">
      <c r="A711" t="s">
        <v>3894</v>
      </c>
      <c r="B711" t="s">
        <v>3895</v>
      </c>
    </row>
    <row r="712" spans="1:2" x14ac:dyDescent="0.25">
      <c r="A712" t="s">
        <v>3896</v>
      </c>
      <c r="B712" t="s">
        <v>3897</v>
      </c>
    </row>
    <row r="713" spans="1:2" x14ac:dyDescent="0.25">
      <c r="A713" t="s">
        <v>3898</v>
      </c>
      <c r="B713" t="s">
        <v>3899</v>
      </c>
    </row>
    <row r="714" spans="1:2" x14ac:dyDescent="0.25">
      <c r="A714" s="40">
        <v>63</v>
      </c>
      <c r="B714" t="s">
        <v>3900</v>
      </c>
    </row>
    <row r="715" spans="1:2" x14ac:dyDescent="0.25">
      <c r="A715" t="s">
        <v>3901</v>
      </c>
      <c r="B715" t="s">
        <v>3902</v>
      </c>
    </row>
    <row r="716" spans="1:2" x14ac:dyDescent="0.25">
      <c r="A716" t="s">
        <v>3903</v>
      </c>
      <c r="B716" t="s">
        <v>3904</v>
      </c>
    </row>
    <row r="717" spans="1:2" x14ac:dyDescent="0.25">
      <c r="A717" t="s">
        <v>3905</v>
      </c>
      <c r="B717" t="s">
        <v>3906</v>
      </c>
    </row>
    <row r="718" spans="1:2" x14ac:dyDescent="0.25">
      <c r="A718" t="s">
        <v>3907</v>
      </c>
      <c r="B718" t="s">
        <v>3908</v>
      </c>
    </row>
    <row r="719" spans="1:2" x14ac:dyDescent="0.25">
      <c r="A719" t="s">
        <v>3909</v>
      </c>
      <c r="B719" t="s">
        <v>3910</v>
      </c>
    </row>
    <row r="720" spans="1:2" x14ac:dyDescent="0.25">
      <c r="A720" t="s">
        <v>3911</v>
      </c>
      <c r="B720" t="s">
        <v>3912</v>
      </c>
    </row>
    <row r="721" spans="1:2" x14ac:dyDescent="0.25">
      <c r="A721" s="40">
        <v>64</v>
      </c>
      <c r="B721" t="s">
        <v>3913</v>
      </c>
    </row>
    <row r="722" spans="1:2" x14ac:dyDescent="0.25">
      <c r="A722" t="s">
        <v>3914</v>
      </c>
      <c r="B722" t="s">
        <v>3915</v>
      </c>
    </row>
    <row r="723" spans="1:2" x14ac:dyDescent="0.25">
      <c r="A723" t="s">
        <v>3916</v>
      </c>
      <c r="B723" t="s">
        <v>3917</v>
      </c>
    </row>
    <row r="724" spans="1:2" x14ac:dyDescent="0.25">
      <c r="A724" t="s">
        <v>3918</v>
      </c>
      <c r="B724" t="s">
        <v>3919</v>
      </c>
    </row>
    <row r="725" spans="1:2" x14ac:dyDescent="0.25">
      <c r="A725" t="s">
        <v>3920</v>
      </c>
      <c r="B725" t="s">
        <v>3921</v>
      </c>
    </row>
    <row r="726" spans="1:2" x14ac:dyDescent="0.25">
      <c r="A726" t="s">
        <v>3922</v>
      </c>
      <c r="B726" t="s">
        <v>3921</v>
      </c>
    </row>
    <row r="727" spans="1:2" x14ac:dyDescent="0.25">
      <c r="A727" t="s">
        <v>3923</v>
      </c>
      <c r="B727" t="s">
        <v>3924</v>
      </c>
    </row>
    <row r="728" spans="1:2" x14ac:dyDescent="0.25">
      <c r="A728" t="s">
        <v>3925</v>
      </c>
      <c r="B728" t="s">
        <v>3924</v>
      </c>
    </row>
    <row r="729" spans="1:2" x14ac:dyDescent="0.25">
      <c r="A729" t="s">
        <v>3926</v>
      </c>
      <c r="B729" t="s">
        <v>3927</v>
      </c>
    </row>
    <row r="730" spans="1:2" x14ac:dyDescent="0.25">
      <c r="A730" t="s">
        <v>3928</v>
      </c>
      <c r="B730" t="s">
        <v>3929</v>
      </c>
    </row>
    <row r="731" spans="1:2" x14ac:dyDescent="0.25">
      <c r="A731" t="s">
        <v>3930</v>
      </c>
      <c r="B731" t="s">
        <v>3931</v>
      </c>
    </row>
    <row r="732" spans="1:2" x14ac:dyDescent="0.25">
      <c r="A732" t="s">
        <v>3932</v>
      </c>
      <c r="B732" t="s">
        <v>3933</v>
      </c>
    </row>
    <row r="733" spans="1:2" x14ac:dyDescent="0.25">
      <c r="A733" s="40">
        <v>65</v>
      </c>
      <c r="B733" t="s">
        <v>3934</v>
      </c>
    </row>
    <row r="734" spans="1:2" x14ac:dyDescent="0.25">
      <c r="A734" t="s">
        <v>3935</v>
      </c>
      <c r="B734" t="s">
        <v>3936</v>
      </c>
    </row>
    <row r="735" spans="1:2" x14ac:dyDescent="0.25">
      <c r="A735" t="s">
        <v>3937</v>
      </c>
      <c r="B735" t="s">
        <v>3938</v>
      </c>
    </row>
    <row r="736" spans="1:2" x14ac:dyDescent="0.25">
      <c r="A736" t="s">
        <v>3939</v>
      </c>
      <c r="B736" t="s">
        <v>3940</v>
      </c>
    </row>
    <row r="737" spans="1:2" x14ac:dyDescent="0.25">
      <c r="A737" t="s">
        <v>3941</v>
      </c>
      <c r="B737" t="s">
        <v>3942</v>
      </c>
    </row>
    <row r="738" spans="1:2" x14ac:dyDescent="0.25">
      <c r="A738" t="s">
        <v>3943</v>
      </c>
      <c r="B738" t="s">
        <v>3942</v>
      </c>
    </row>
    <row r="739" spans="1:2" x14ac:dyDescent="0.25">
      <c r="A739" t="s">
        <v>3944</v>
      </c>
      <c r="B739" t="s">
        <v>3945</v>
      </c>
    </row>
    <row r="740" spans="1:2" x14ac:dyDescent="0.25">
      <c r="A740" t="s">
        <v>3946</v>
      </c>
      <c r="B740" t="s">
        <v>3945</v>
      </c>
    </row>
    <row r="741" spans="1:2" x14ac:dyDescent="0.25">
      <c r="A741" s="40">
        <v>66</v>
      </c>
      <c r="B741" t="s">
        <v>3947</v>
      </c>
    </row>
    <row r="742" spans="1:2" x14ac:dyDescent="0.25">
      <c r="A742" t="s">
        <v>3948</v>
      </c>
      <c r="B742" t="s">
        <v>3949</v>
      </c>
    </row>
    <row r="743" spans="1:2" x14ac:dyDescent="0.25">
      <c r="A743" t="s">
        <v>3950</v>
      </c>
      <c r="B743" t="s">
        <v>3951</v>
      </c>
    </row>
    <row r="744" spans="1:2" x14ac:dyDescent="0.25">
      <c r="A744" t="s">
        <v>3952</v>
      </c>
      <c r="B744" t="s">
        <v>3953</v>
      </c>
    </row>
    <row r="745" spans="1:2" x14ac:dyDescent="0.25">
      <c r="A745" t="s">
        <v>3954</v>
      </c>
      <c r="B745" t="s">
        <v>3955</v>
      </c>
    </row>
    <row r="746" spans="1:2" x14ac:dyDescent="0.25">
      <c r="A746" t="s">
        <v>3956</v>
      </c>
      <c r="B746" t="s">
        <v>3957</v>
      </c>
    </row>
    <row r="747" spans="1:2" x14ac:dyDescent="0.25">
      <c r="A747" t="s">
        <v>3958</v>
      </c>
      <c r="B747" t="s">
        <v>3959</v>
      </c>
    </row>
    <row r="748" spans="1:2" x14ac:dyDescent="0.25">
      <c r="A748" t="s">
        <v>3960</v>
      </c>
      <c r="B748" t="s">
        <v>3961</v>
      </c>
    </row>
    <row r="749" spans="1:2" x14ac:dyDescent="0.25">
      <c r="A749" t="s">
        <v>3962</v>
      </c>
      <c r="B749" t="s">
        <v>3963</v>
      </c>
    </row>
    <row r="750" spans="1:2" x14ac:dyDescent="0.25">
      <c r="A750" t="s">
        <v>3964</v>
      </c>
      <c r="B750" t="s">
        <v>3965</v>
      </c>
    </row>
    <row r="751" spans="1:2" x14ac:dyDescent="0.25">
      <c r="A751" t="s">
        <v>3966</v>
      </c>
      <c r="B751" t="s">
        <v>3965</v>
      </c>
    </row>
    <row r="752" spans="1:2" x14ac:dyDescent="0.25">
      <c r="A752" s="40">
        <v>68</v>
      </c>
      <c r="B752" t="s">
        <v>3967</v>
      </c>
    </row>
    <row r="753" spans="1:2" x14ac:dyDescent="0.25">
      <c r="A753" t="s">
        <v>3968</v>
      </c>
      <c r="B753" t="s">
        <v>3969</v>
      </c>
    </row>
    <row r="754" spans="1:2" x14ac:dyDescent="0.25">
      <c r="A754" t="s">
        <v>3970</v>
      </c>
      <c r="B754" t="s">
        <v>3969</v>
      </c>
    </row>
    <row r="755" spans="1:2" x14ac:dyDescent="0.25">
      <c r="A755" t="s">
        <v>3971</v>
      </c>
      <c r="B755" t="s">
        <v>3972</v>
      </c>
    </row>
    <row r="756" spans="1:2" x14ac:dyDescent="0.25">
      <c r="A756" t="s">
        <v>3973</v>
      </c>
      <c r="B756" t="s">
        <v>3972</v>
      </c>
    </row>
    <row r="757" spans="1:2" x14ac:dyDescent="0.25">
      <c r="A757" t="s">
        <v>3974</v>
      </c>
      <c r="B757" t="s">
        <v>3975</v>
      </c>
    </row>
    <row r="758" spans="1:2" x14ac:dyDescent="0.25">
      <c r="A758" t="s">
        <v>3976</v>
      </c>
      <c r="B758" t="s">
        <v>3977</v>
      </c>
    </row>
    <row r="759" spans="1:2" x14ac:dyDescent="0.25">
      <c r="A759" t="s">
        <v>3978</v>
      </c>
      <c r="B759" t="s">
        <v>3979</v>
      </c>
    </row>
    <row r="760" spans="1:2" x14ac:dyDescent="0.25">
      <c r="A760" s="40">
        <v>69</v>
      </c>
      <c r="B760" t="s">
        <v>3980</v>
      </c>
    </row>
    <row r="761" spans="1:2" x14ac:dyDescent="0.25">
      <c r="A761" t="s">
        <v>3981</v>
      </c>
      <c r="B761" t="s">
        <v>3982</v>
      </c>
    </row>
    <row r="762" spans="1:2" x14ac:dyDescent="0.25">
      <c r="A762" t="s">
        <v>3983</v>
      </c>
      <c r="B762" t="s">
        <v>3982</v>
      </c>
    </row>
    <row r="763" spans="1:2" x14ac:dyDescent="0.25">
      <c r="A763" t="s">
        <v>3984</v>
      </c>
      <c r="B763" t="s">
        <v>3985</v>
      </c>
    </row>
    <row r="764" spans="1:2" x14ac:dyDescent="0.25">
      <c r="A764" t="s">
        <v>3986</v>
      </c>
      <c r="B764" t="s">
        <v>3985</v>
      </c>
    </row>
    <row r="765" spans="1:2" x14ac:dyDescent="0.25">
      <c r="A765" s="40">
        <v>70</v>
      </c>
      <c r="B765" t="s">
        <v>3987</v>
      </c>
    </row>
    <row r="766" spans="1:2" x14ac:dyDescent="0.25">
      <c r="A766" t="s">
        <v>3988</v>
      </c>
      <c r="B766" t="s">
        <v>3989</v>
      </c>
    </row>
    <row r="767" spans="1:2" x14ac:dyDescent="0.25">
      <c r="A767" t="s">
        <v>3990</v>
      </c>
      <c r="B767" t="s">
        <v>3989</v>
      </c>
    </row>
    <row r="768" spans="1:2" x14ac:dyDescent="0.25">
      <c r="A768" t="s">
        <v>3991</v>
      </c>
      <c r="B768" t="s">
        <v>3992</v>
      </c>
    </row>
    <row r="769" spans="1:2" x14ac:dyDescent="0.25">
      <c r="A769" t="s">
        <v>3993</v>
      </c>
      <c r="B769" t="s">
        <v>3994</v>
      </c>
    </row>
    <row r="770" spans="1:2" x14ac:dyDescent="0.25">
      <c r="A770" t="s">
        <v>3995</v>
      </c>
      <c r="B770" t="s">
        <v>3996</v>
      </c>
    </row>
    <row r="771" spans="1:2" x14ac:dyDescent="0.25">
      <c r="A771" s="40">
        <v>71</v>
      </c>
      <c r="B771" t="s">
        <v>3997</v>
      </c>
    </row>
    <row r="772" spans="1:2" x14ac:dyDescent="0.25">
      <c r="A772" t="s">
        <v>3998</v>
      </c>
      <c r="B772" t="s">
        <v>3999</v>
      </c>
    </row>
    <row r="773" spans="1:2" x14ac:dyDescent="0.25">
      <c r="A773" t="s">
        <v>4000</v>
      </c>
      <c r="B773" t="s">
        <v>4001</v>
      </c>
    </row>
    <row r="774" spans="1:2" x14ac:dyDescent="0.25">
      <c r="A774" t="s">
        <v>4002</v>
      </c>
      <c r="B774" t="s">
        <v>4003</v>
      </c>
    </row>
    <row r="775" spans="1:2" x14ac:dyDescent="0.25">
      <c r="A775" t="s">
        <v>4004</v>
      </c>
      <c r="B775" t="s">
        <v>4005</v>
      </c>
    </row>
    <row r="776" spans="1:2" x14ac:dyDescent="0.25">
      <c r="A776" t="s">
        <v>4006</v>
      </c>
      <c r="B776" t="s">
        <v>4005</v>
      </c>
    </row>
    <row r="777" spans="1:2" x14ac:dyDescent="0.25">
      <c r="A777" s="40">
        <v>72</v>
      </c>
      <c r="B777" t="s">
        <v>4007</v>
      </c>
    </row>
    <row r="778" spans="1:2" x14ac:dyDescent="0.25">
      <c r="A778" t="s">
        <v>4008</v>
      </c>
      <c r="B778" t="s">
        <v>4009</v>
      </c>
    </row>
    <row r="779" spans="1:2" x14ac:dyDescent="0.25">
      <c r="A779" t="s">
        <v>4010</v>
      </c>
      <c r="B779" t="s">
        <v>4011</v>
      </c>
    </row>
    <row r="780" spans="1:2" x14ac:dyDescent="0.25">
      <c r="A780" t="s">
        <v>4012</v>
      </c>
      <c r="B780" t="s">
        <v>4013</v>
      </c>
    </row>
    <row r="781" spans="1:2" x14ac:dyDescent="0.25">
      <c r="A781" t="s">
        <v>4014</v>
      </c>
      <c r="B781" t="s">
        <v>4015</v>
      </c>
    </row>
    <row r="782" spans="1:2" x14ac:dyDescent="0.25">
      <c r="A782" t="s">
        <v>4016</v>
      </c>
      <c r="B782" t="s">
        <v>4015</v>
      </c>
    </row>
    <row r="783" spans="1:2" x14ac:dyDescent="0.25">
      <c r="A783" s="40">
        <v>73</v>
      </c>
      <c r="B783" t="s">
        <v>4017</v>
      </c>
    </row>
    <row r="784" spans="1:2" x14ac:dyDescent="0.25">
      <c r="A784" t="s">
        <v>4018</v>
      </c>
      <c r="B784" t="s">
        <v>4019</v>
      </c>
    </row>
    <row r="785" spans="1:2" x14ac:dyDescent="0.25">
      <c r="A785" t="s">
        <v>4020</v>
      </c>
      <c r="B785" t="s">
        <v>4021</v>
      </c>
    </row>
    <row r="786" spans="1:2" x14ac:dyDescent="0.25">
      <c r="A786" t="s">
        <v>4022</v>
      </c>
      <c r="B786" t="s">
        <v>4023</v>
      </c>
    </row>
    <row r="787" spans="1:2" x14ac:dyDescent="0.25">
      <c r="A787" t="s">
        <v>4024</v>
      </c>
      <c r="B787" t="s">
        <v>4025</v>
      </c>
    </row>
    <row r="788" spans="1:2" x14ac:dyDescent="0.25">
      <c r="A788" t="s">
        <v>4026</v>
      </c>
      <c r="B788" t="s">
        <v>4025</v>
      </c>
    </row>
    <row r="789" spans="1:2" x14ac:dyDescent="0.25">
      <c r="A789" s="40">
        <v>74</v>
      </c>
      <c r="B789" t="s">
        <v>4027</v>
      </c>
    </row>
    <row r="790" spans="1:2" x14ac:dyDescent="0.25">
      <c r="A790" t="s">
        <v>4028</v>
      </c>
      <c r="B790" t="s">
        <v>4029</v>
      </c>
    </row>
    <row r="791" spans="1:2" x14ac:dyDescent="0.25">
      <c r="A791" t="s">
        <v>4030</v>
      </c>
      <c r="B791" t="s">
        <v>4029</v>
      </c>
    </row>
    <row r="792" spans="1:2" x14ac:dyDescent="0.25">
      <c r="A792" t="s">
        <v>4031</v>
      </c>
      <c r="B792" t="s">
        <v>4032</v>
      </c>
    </row>
    <row r="793" spans="1:2" x14ac:dyDescent="0.25">
      <c r="A793" t="s">
        <v>4033</v>
      </c>
      <c r="B793" t="s">
        <v>4032</v>
      </c>
    </row>
    <row r="794" spans="1:2" x14ac:dyDescent="0.25">
      <c r="A794" t="s">
        <v>4034</v>
      </c>
      <c r="B794" t="s">
        <v>4035</v>
      </c>
    </row>
    <row r="795" spans="1:2" x14ac:dyDescent="0.25">
      <c r="A795" t="s">
        <v>4036</v>
      </c>
      <c r="B795" t="s">
        <v>4035</v>
      </c>
    </row>
    <row r="796" spans="1:2" x14ac:dyDescent="0.25">
      <c r="A796" t="s">
        <v>4037</v>
      </c>
      <c r="B796" t="s">
        <v>4038</v>
      </c>
    </row>
    <row r="797" spans="1:2" x14ac:dyDescent="0.25">
      <c r="A797" t="s">
        <v>4039</v>
      </c>
      <c r="B797" t="s">
        <v>4038</v>
      </c>
    </row>
    <row r="798" spans="1:2" x14ac:dyDescent="0.25">
      <c r="A798" s="40">
        <v>75</v>
      </c>
      <c r="B798" t="s">
        <v>4040</v>
      </c>
    </row>
    <row r="799" spans="1:2" x14ac:dyDescent="0.25">
      <c r="A799" t="s">
        <v>4041</v>
      </c>
      <c r="B799" t="s">
        <v>4040</v>
      </c>
    </row>
    <row r="800" spans="1:2" x14ac:dyDescent="0.25">
      <c r="A800" t="s">
        <v>4042</v>
      </c>
      <c r="B800" t="s">
        <v>4040</v>
      </c>
    </row>
    <row r="801" spans="1:2" x14ac:dyDescent="0.25">
      <c r="A801" s="40">
        <v>77</v>
      </c>
      <c r="B801" t="s">
        <v>4043</v>
      </c>
    </row>
    <row r="802" spans="1:2" x14ac:dyDescent="0.25">
      <c r="A802" t="s">
        <v>4044</v>
      </c>
      <c r="B802" t="s">
        <v>4045</v>
      </c>
    </row>
    <row r="803" spans="1:2" x14ac:dyDescent="0.25">
      <c r="A803" t="s">
        <v>4046</v>
      </c>
      <c r="B803" t="s">
        <v>4047</v>
      </c>
    </row>
    <row r="804" spans="1:2" x14ac:dyDescent="0.25">
      <c r="A804" t="s">
        <v>4048</v>
      </c>
      <c r="B804" t="s">
        <v>4049</v>
      </c>
    </row>
    <row r="805" spans="1:2" x14ac:dyDescent="0.25">
      <c r="A805" t="s">
        <v>4050</v>
      </c>
      <c r="B805" t="s">
        <v>4051</v>
      </c>
    </row>
    <row r="806" spans="1:2" x14ac:dyDescent="0.25">
      <c r="A806" t="s">
        <v>4052</v>
      </c>
      <c r="B806" t="s">
        <v>4053</v>
      </c>
    </row>
    <row r="807" spans="1:2" x14ac:dyDescent="0.25">
      <c r="A807" t="s">
        <v>4054</v>
      </c>
      <c r="B807" t="s">
        <v>4055</v>
      </c>
    </row>
    <row r="808" spans="1:2" x14ac:dyDescent="0.25">
      <c r="A808" t="s">
        <v>4056</v>
      </c>
      <c r="B808" t="s">
        <v>4057</v>
      </c>
    </row>
    <row r="809" spans="1:2" x14ac:dyDescent="0.25">
      <c r="A809" t="s">
        <v>4058</v>
      </c>
      <c r="B809" t="s">
        <v>4059</v>
      </c>
    </row>
    <row r="810" spans="1:2" x14ac:dyDescent="0.25">
      <c r="A810" t="s">
        <v>4060</v>
      </c>
      <c r="B810" t="s">
        <v>4061</v>
      </c>
    </row>
    <row r="811" spans="1:2" x14ac:dyDescent="0.25">
      <c r="A811" t="s">
        <v>4062</v>
      </c>
      <c r="B811" t="s">
        <v>4063</v>
      </c>
    </row>
    <row r="812" spans="1:2" x14ac:dyDescent="0.25">
      <c r="A812" t="s">
        <v>4064</v>
      </c>
      <c r="B812" t="s">
        <v>4065</v>
      </c>
    </row>
    <row r="813" spans="1:2" x14ac:dyDescent="0.25">
      <c r="A813" t="s">
        <v>4066</v>
      </c>
      <c r="B813" t="s">
        <v>4067</v>
      </c>
    </row>
    <row r="814" spans="1:2" x14ac:dyDescent="0.25">
      <c r="A814" t="s">
        <v>4068</v>
      </c>
      <c r="B814" t="s">
        <v>4069</v>
      </c>
    </row>
    <row r="815" spans="1:2" x14ac:dyDescent="0.25">
      <c r="A815" t="s">
        <v>4070</v>
      </c>
      <c r="B815" t="s">
        <v>4071</v>
      </c>
    </row>
    <row r="816" spans="1:2" x14ac:dyDescent="0.25">
      <c r="A816" t="s">
        <v>4072</v>
      </c>
      <c r="B816" t="s">
        <v>4073</v>
      </c>
    </row>
    <row r="817" spans="1:2" x14ac:dyDescent="0.25">
      <c r="A817" t="s">
        <v>4074</v>
      </c>
      <c r="B817" t="s">
        <v>4073</v>
      </c>
    </row>
    <row r="818" spans="1:2" x14ac:dyDescent="0.25">
      <c r="A818" s="40">
        <v>78</v>
      </c>
      <c r="B818" t="s">
        <v>4075</v>
      </c>
    </row>
    <row r="819" spans="1:2" x14ac:dyDescent="0.25">
      <c r="A819" t="s">
        <v>4076</v>
      </c>
      <c r="B819" t="s">
        <v>4077</v>
      </c>
    </row>
    <row r="820" spans="1:2" x14ac:dyDescent="0.25">
      <c r="A820" t="s">
        <v>4078</v>
      </c>
      <c r="B820" t="s">
        <v>4077</v>
      </c>
    </row>
    <row r="821" spans="1:2" x14ac:dyDescent="0.25">
      <c r="A821" t="s">
        <v>4079</v>
      </c>
      <c r="B821" t="s">
        <v>4080</v>
      </c>
    </row>
    <row r="822" spans="1:2" x14ac:dyDescent="0.25">
      <c r="A822" t="s">
        <v>4081</v>
      </c>
      <c r="B822" t="s">
        <v>4080</v>
      </c>
    </row>
    <row r="823" spans="1:2" x14ac:dyDescent="0.25">
      <c r="A823" t="s">
        <v>4082</v>
      </c>
      <c r="B823" t="s">
        <v>4083</v>
      </c>
    </row>
    <row r="824" spans="1:2" x14ac:dyDescent="0.25">
      <c r="A824" t="s">
        <v>4084</v>
      </c>
      <c r="B824" t="s">
        <v>4083</v>
      </c>
    </row>
    <row r="825" spans="1:2" x14ac:dyDescent="0.25">
      <c r="A825" s="40">
        <v>79</v>
      </c>
      <c r="B825" t="s">
        <v>4085</v>
      </c>
    </row>
    <row r="826" spans="1:2" x14ac:dyDescent="0.25">
      <c r="A826" t="s">
        <v>4086</v>
      </c>
      <c r="B826" t="s">
        <v>4087</v>
      </c>
    </row>
    <row r="827" spans="1:2" x14ac:dyDescent="0.25">
      <c r="A827" t="s">
        <v>4088</v>
      </c>
      <c r="B827" t="s">
        <v>4089</v>
      </c>
    </row>
    <row r="828" spans="1:2" x14ac:dyDescent="0.25">
      <c r="A828" t="s">
        <v>4090</v>
      </c>
      <c r="B828" t="s">
        <v>4091</v>
      </c>
    </row>
    <row r="829" spans="1:2" x14ac:dyDescent="0.25">
      <c r="A829" t="s">
        <v>4092</v>
      </c>
      <c r="B829" t="s">
        <v>4093</v>
      </c>
    </row>
    <row r="830" spans="1:2" x14ac:dyDescent="0.25">
      <c r="A830" t="s">
        <v>4094</v>
      </c>
      <c r="B830" t="s">
        <v>4093</v>
      </c>
    </row>
    <row r="831" spans="1:2" x14ac:dyDescent="0.25">
      <c r="A831" s="40">
        <v>80</v>
      </c>
      <c r="B831" t="s">
        <v>4095</v>
      </c>
    </row>
    <row r="832" spans="1:2" x14ac:dyDescent="0.25">
      <c r="A832" t="s">
        <v>4096</v>
      </c>
      <c r="B832" t="s">
        <v>4097</v>
      </c>
    </row>
    <row r="833" spans="1:2" x14ac:dyDescent="0.25">
      <c r="A833" t="s">
        <v>4098</v>
      </c>
      <c r="B833" t="s">
        <v>4097</v>
      </c>
    </row>
    <row r="834" spans="1:2" x14ac:dyDescent="0.25">
      <c r="A834" t="s">
        <v>4099</v>
      </c>
      <c r="B834" t="s">
        <v>4100</v>
      </c>
    </row>
    <row r="835" spans="1:2" x14ac:dyDescent="0.25">
      <c r="A835" t="s">
        <v>4101</v>
      </c>
      <c r="B835" t="s">
        <v>4100</v>
      </c>
    </row>
    <row r="836" spans="1:2" x14ac:dyDescent="0.25">
      <c r="A836" t="s">
        <v>4102</v>
      </c>
      <c r="B836" t="s">
        <v>4103</v>
      </c>
    </row>
    <row r="837" spans="1:2" x14ac:dyDescent="0.25">
      <c r="A837" t="s">
        <v>4104</v>
      </c>
      <c r="B837" t="s">
        <v>4103</v>
      </c>
    </row>
    <row r="838" spans="1:2" x14ac:dyDescent="0.25">
      <c r="A838" s="40">
        <v>81</v>
      </c>
      <c r="B838" t="s">
        <v>4105</v>
      </c>
    </row>
    <row r="839" spans="1:2" x14ac:dyDescent="0.25">
      <c r="A839" t="s">
        <v>4106</v>
      </c>
      <c r="B839" t="s">
        <v>4107</v>
      </c>
    </row>
    <row r="840" spans="1:2" x14ac:dyDescent="0.25">
      <c r="A840" t="s">
        <v>4108</v>
      </c>
      <c r="B840" t="s">
        <v>4107</v>
      </c>
    </row>
    <row r="841" spans="1:2" x14ac:dyDescent="0.25">
      <c r="A841" t="s">
        <v>4109</v>
      </c>
      <c r="B841" t="s">
        <v>4110</v>
      </c>
    </row>
    <row r="842" spans="1:2" x14ac:dyDescent="0.25">
      <c r="A842" t="s">
        <v>4111</v>
      </c>
      <c r="B842" t="s">
        <v>4112</v>
      </c>
    </row>
    <row r="843" spans="1:2" x14ac:dyDescent="0.25">
      <c r="A843" t="s">
        <v>4113</v>
      </c>
      <c r="B843" t="s">
        <v>4114</v>
      </c>
    </row>
    <row r="844" spans="1:2" x14ac:dyDescent="0.25">
      <c r="A844" t="s">
        <v>4115</v>
      </c>
      <c r="B844" t="s">
        <v>4116</v>
      </c>
    </row>
    <row r="845" spans="1:2" x14ac:dyDescent="0.25">
      <c r="A845" t="s">
        <v>4117</v>
      </c>
      <c r="B845" t="s">
        <v>4118</v>
      </c>
    </row>
    <row r="846" spans="1:2" x14ac:dyDescent="0.25">
      <c r="A846" t="s">
        <v>4119</v>
      </c>
      <c r="B846" t="s">
        <v>4118</v>
      </c>
    </row>
    <row r="847" spans="1:2" x14ac:dyDescent="0.25">
      <c r="A847" s="40">
        <v>82</v>
      </c>
      <c r="B847" t="s">
        <v>4120</v>
      </c>
    </row>
    <row r="848" spans="1:2" x14ac:dyDescent="0.25">
      <c r="A848" t="s">
        <v>4121</v>
      </c>
      <c r="B848" t="s">
        <v>4122</v>
      </c>
    </row>
    <row r="849" spans="1:2" x14ac:dyDescent="0.25">
      <c r="A849" t="s">
        <v>4123</v>
      </c>
      <c r="B849" t="s">
        <v>4124</v>
      </c>
    </row>
    <row r="850" spans="1:2" x14ac:dyDescent="0.25">
      <c r="A850" t="s">
        <v>4125</v>
      </c>
      <c r="B850" t="s">
        <v>4126</v>
      </c>
    </row>
    <row r="851" spans="1:2" x14ac:dyDescent="0.25">
      <c r="A851" t="s">
        <v>4127</v>
      </c>
      <c r="B851" t="s">
        <v>4128</v>
      </c>
    </row>
    <row r="852" spans="1:2" x14ac:dyDescent="0.25">
      <c r="A852" t="s">
        <v>4129</v>
      </c>
      <c r="B852" t="s">
        <v>4128</v>
      </c>
    </row>
    <row r="853" spans="1:2" x14ac:dyDescent="0.25">
      <c r="A853" t="s">
        <v>4130</v>
      </c>
      <c r="B853" t="s">
        <v>4131</v>
      </c>
    </row>
    <row r="854" spans="1:2" x14ac:dyDescent="0.25">
      <c r="A854" t="s">
        <v>4132</v>
      </c>
      <c r="B854" t="s">
        <v>4131</v>
      </c>
    </row>
    <row r="855" spans="1:2" x14ac:dyDescent="0.25">
      <c r="A855" t="s">
        <v>4133</v>
      </c>
      <c r="B855" t="s">
        <v>4134</v>
      </c>
    </row>
    <row r="856" spans="1:2" x14ac:dyDescent="0.25">
      <c r="A856" t="s">
        <v>4135</v>
      </c>
      <c r="B856" t="s">
        <v>4136</v>
      </c>
    </row>
    <row r="857" spans="1:2" x14ac:dyDescent="0.25">
      <c r="A857" t="s">
        <v>4137</v>
      </c>
      <c r="B857" t="s">
        <v>4138</v>
      </c>
    </row>
    <row r="858" spans="1:2" x14ac:dyDescent="0.25">
      <c r="A858" t="s">
        <v>4139</v>
      </c>
      <c r="B858" t="s">
        <v>4140</v>
      </c>
    </row>
    <row r="859" spans="1:2" x14ac:dyDescent="0.25">
      <c r="A859" s="40">
        <v>84</v>
      </c>
      <c r="B859" t="s">
        <v>4141</v>
      </c>
    </row>
    <row r="860" spans="1:2" x14ac:dyDescent="0.25">
      <c r="A860" t="s">
        <v>4142</v>
      </c>
      <c r="B860" t="s">
        <v>4143</v>
      </c>
    </row>
    <row r="861" spans="1:2" x14ac:dyDescent="0.25">
      <c r="A861" t="s">
        <v>4144</v>
      </c>
      <c r="B861" t="s">
        <v>4145</v>
      </c>
    </row>
    <row r="862" spans="1:2" x14ac:dyDescent="0.25">
      <c r="A862" t="s">
        <v>4146</v>
      </c>
      <c r="B862" t="s">
        <v>4147</v>
      </c>
    </row>
    <row r="863" spans="1:2" x14ac:dyDescent="0.25">
      <c r="A863" t="s">
        <v>4148</v>
      </c>
      <c r="B863" t="s">
        <v>4149</v>
      </c>
    </row>
    <row r="864" spans="1:2" x14ac:dyDescent="0.25">
      <c r="A864" t="s">
        <v>4150</v>
      </c>
      <c r="B864" t="s">
        <v>4151</v>
      </c>
    </row>
    <row r="865" spans="1:2" x14ac:dyDescent="0.25">
      <c r="A865" t="s">
        <v>4152</v>
      </c>
      <c r="B865" t="s">
        <v>4153</v>
      </c>
    </row>
    <row r="866" spans="1:2" x14ac:dyDescent="0.25">
      <c r="A866" t="s">
        <v>4154</v>
      </c>
      <c r="B866" t="s">
        <v>4155</v>
      </c>
    </row>
    <row r="867" spans="1:2" x14ac:dyDescent="0.25">
      <c r="A867" t="s">
        <v>4156</v>
      </c>
      <c r="B867" t="s">
        <v>4157</v>
      </c>
    </row>
    <row r="868" spans="1:2" x14ac:dyDescent="0.25">
      <c r="A868" t="s">
        <v>4158</v>
      </c>
      <c r="B868" t="s">
        <v>4159</v>
      </c>
    </row>
    <row r="869" spans="1:2" x14ac:dyDescent="0.25">
      <c r="A869" t="s">
        <v>4160</v>
      </c>
      <c r="B869" t="s">
        <v>4161</v>
      </c>
    </row>
    <row r="870" spans="1:2" x14ac:dyDescent="0.25">
      <c r="A870" t="s">
        <v>4162</v>
      </c>
      <c r="B870" t="s">
        <v>4163</v>
      </c>
    </row>
    <row r="871" spans="1:2" x14ac:dyDescent="0.25">
      <c r="A871" t="s">
        <v>4164</v>
      </c>
      <c r="B871" t="s">
        <v>4163</v>
      </c>
    </row>
    <row r="872" spans="1:2" x14ac:dyDescent="0.25">
      <c r="A872" s="40">
        <v>85</v>
      </c>
      <c r="B872" t="s">
        <v>4165</v>
      </c>
    </row>
    <row r="873" spans="1:2" x14ac:dyDescent="0.25">
      <c r="A873" t="s">
        <v>4166</v>
      </c>
      <c r="B873" t="s">
        <v>4167</v>
      </c>
    </row>
    <row r="874" spans="1:2" x14ac:dyDescent="0.25">
      <c r="A874" t="s">
        <v>4168</v>
      </c>
      <c r="B874" t="s">
        <v>4169</v>
      </c>
    </row>
    <row r="875" spans="1:2" x14ac:dyDescent="0.25">
      <c r="A875" t="s">
        <v>4170</v>
      </c>
      <c r="B875" t="s">
        <v>4171</v>
      </c>
    </row>
    <row r="876" spans="1:2" x14ac:dyDescent="0.25">
      <c r="A876" t="s">
        <v>4172</v>
      </c>
      <c r="B876" t="s">
        <v>4173</v>
      </c>
    </row>
    <row r="877" spans="1:2" x14ac:dyDescent="0.25">
      <c r="A877" t="s">
        <v>4174</v>
      </c>
      <c r="B877" t="s">
        <v>4175</v>
      </c>
    </row>
    <row r="878" spans="1:2" x14ac:dyDescent="0.25">
      <c r="A878" t="s">
        <v>4176</v>
      </c>
      <c r="B878" t="s">
        <v>4177</v>
      </c>
    </row>
    <row r="879" spans="1:2" x14ac:dyDescent="0.25">
      <c r="A879" t="s">
        <v>4178</v>
      </c>
      <c r="B879" t="s">
        <v>4179</v>
      </c>
    </row>
    <row r="880" spans="1:2" x14ac:dyDescent="0.25">
      <c r="A880" t="s">
        <v>4180</v>
      </c>
      <c r="B880" t="s">
        <v>4181</v>
      </c>
    </row>
    <row r="881" spans="1:2" x14ac:dyDescent="0.25">
      <c r="A881" t="s">
        <v>4182</v>
      </c>
      <c r="B881" t="s">
        <v>4183</v>
      </c>
    </row>
    <row r="882" spans="1:2" x14ac:dyDescent="0.25">
      <c r="A882" t="s">
        <v>4184</v>
      </c>
      <c r="B882" t="s">
        <v>4185</v>
      </c>
    </row>
    <row r="883" spans="1:2" x14ac:dyDescent="0.25">
      <c r="A883" t="s">
        <v>4186</v>
      </c>
      <c r="B883" t="s">
        <v>4187</v>
      </c>
    </row>
    <row r="884" spans="1:2" x14ac:dyDescent="0.25">
      <c r="A884" t="s">
        <v>4188</v>
      </c>
      <c r="B884" t="s">
        <v>4189</v>
      </c>
    </row>
    <row r="885" spans="1:2" x14ac:dyDescent="0.25">
      <c r="A885" t="s">
        <v>4190</v>
      </c>
      <c r="B885" t="s">
        <v>4191</v>
      </c>
    </row>
    <row r="886" spans="1:2" x14ac:dyDescent="0.25">
      <c r="A886" t="s">
        <v>4192</v>
      </c>
      <c r="B886" t="s">
        <v>4193</v>
      </c>
    </row>
    <row r="887" spans="1:2" x14ac:dyDescent="0.25">
      <c r="A887" t="s">
        <v>4194</v>
      </c>
      <c r="B887" t="s">
        <v>4195</v>
      </c>
    </row>
    <row r="888" spans="1:2" x14ac:dyDescent="0.25">
      <c r="A888" t="s">
        <v>4196</v>
      </c>
      <c r="B888" t="s">
        <v>4197</v>
      </c>
    </row>
    <row r="889" spans="1:2" x14ac:dyDescent="0.25">
      <c r="A889" t="s">
        <v>4198</v>
      </c>
      <c r="B889" t="s">
        <v>4197</v>
      </c>
    </row>
    <row r="890" spans="1:2" x14ac:dyDescent="0.25">
      <c r="A890" s="40">
        <v>86</v>
      </c>
      <c r="B890" t="s">
        <v>4199</v>
      </c>
    </row>
    <row r="891" spans="1:2" x14ac:dyDescent="0.25">
      <c r="A891" t="s">
        <v>4200</v>
      </c>
      <c r="B891" t="s">
        <v>4201</v>
      </c>
    </row>
    <row r="892" spans="1:2" x14ac:dyDescent="0.25">
      <c r="A892" t="s">
        <v>4202</v>
      </c>
      <c r="B892" t="s">
        <v>4201</v>
      </c>
    </row>
    <row r="893" spans="1:2" x14ac:dyDescent="0.25">
      <c r="A893" t="s">
        <v>4203</v>
      </c>
      <c r="B893" t="s">
        <v>4204</v>
      </c>
    </row>
    <row r="894" spans="1:2" x14ac:dyDescent="0.25">
      <c r="A894" t="s">
        <v>4205</v>
      </c>
      <c r="B894" t="s">
        <v>4206</v>
      </c>
    </row>
    <row r="895" spans="1:2" x14ac:dyDescent="0.25">
      <c r="A895" t="s">
        <v>4207</v>
      </c>
      <c r="B895" t="s">
        <v>4208</v>
      </c>
    </row>
    <row r="896" spans="1:2" x14ac:dyDescent="0.25">
      <c r="A896" t="s">
        <v>4209</v>
      </c>
      <c r="B896" t="s">
        <v>4210</v>
      </c>
    </row>
    <row r="897" spans="1:2" x14ac:dyDescent="0.25">
      <c r="A897" t="s">
        <v>4211</v>
      </c>
      <c r="B897" t="s">
        <v>4212</v>
      </c>
    </row>
    <row r="898" spans="1:2" x14ac:dyDescent="0.25">
      <c r="A898" t="s">
        <v>4213</v>
      </c>
      <c r="B898" t="s">
        <v>4212</v>
      </c>
    </row>
    <row r="899" spans="1:2" x14ac:dyDescent="0.25">
      <c r="A899" s="40">
        <v>87</v>
      </c>
      <c r="B899" t="s">
        <v>4214</v>
      </c>
    </row>
    <row r="900" spans="1:2" x14ac:dyDescent="0.25">
      <c r="A900" t="s">
        <v>4215</v>
      </c>
      <c r="B900" t="s">
        <v>4216</v>
      </c>
    </row>
    <row r="901" spans="1:2" x14ac:dyDescent="0.25">
      <c r="A901" t="s">
        <v>4217</v>
      </c>
      <c r="B901" t="s">
        <v>4216</v>
      </c>
    </row>
    <row r="902" spans="1:2" x14ac:dyDescent="0.25">
      <c r="A902" t="s">
        <v>4218</v>
      </c>
      <c r="B902" t="s">
        <v>4219</v>
      </c>
    </row>
    <row r="903" spans="1:2" x14ac:dyDescent="0.25">
      <c r="A903" t="s">
        <v>4220</v>
      </c>
      <c r="B903" t="s">
        <v>4219</v>
      </c>
    </row>
    <row r="904" spans="1:2" x14ac:dyDescent="0.25">
      <c r="A904" t="s">
        <v>4221</v>
      </c>
      <c r="B904" t="s">
        <v>4222</v>
      </c>
    </row>
    <row r="905" spans="1:2" x14ac:dyDescent="0.25">
      <c r="A905" t="s">
        <v>4223</v>
      </c>
      <c r="B905" t="s">
        <v>4222</v>
      </c>
    </row>
    <row r="906" spans="1:2" x14ac:dyDescent="0.25">
      <c r="A906" t="s">
        <v>4224</v>
      </c>
      <c r="B906" t="s">
        <v>4225</v>
      </c>
    </row>
    <row r="907" spans="1:2" x14ac:dyDescent="0.25">
      <c r="A907" t="s">
        <v>4226</v>
      </c>
      <c r="B907" t="s">
        <v>4225</v>
      </c>
    </row>
    <row r="908" spans="1:2" x14ac:dyDescent="0.25">
      <c r="A908" s="40">
        <v>88</v>
      </c>
      <c r="B908" t="s">
        <v>4227</v>
      </c>
    </row>
    <row r="909" spans="1:2" x14ac:dyDescent="0.25">
      <c r="A909" t="s">
        <v>4228</v>
      </c>
      <c r="B909" t="s">
        <v>4229</v>
      </c>
    </row>
    <row r="910" spans="1:2" x14ac:dyDescent="0.25">
      <c r="A910" t="s">
        <v>4230</v>
      </c>
      <c r="B910" t="s">
        <v>4229</v>
      </c>
    </row>
    <row r="911" spans="1:2" x14ac:dyDescent="0.25">
      <c r="A911" t="s">
        <v>4231</v>
      </c>
      <c r="B911" t="s">
        <v>4232</v>
      </c>
    </row>
    <row r="912" spans="1:2" x14ac:dyDescent="0.25">
      <c r="A912" t="s">
        <v>4233</v>
      </c>
      <c r="B912" t="s">
        <v>4234</v>
      </c>
    </row>
    <row r="913" spans="1:2" x14ac:dyDescent="0.25">
      <c r="A913" t="s">
        <v>4235</v>
      </c>
      <c r="B913" t="s">
        <v>4236</v>
      </c>
    </row>
    <row r="914" spans="1:2" x14ac:dyDescent="0.25">
      <c r="A914" s="40">
        <v>90</v>
      </c>
      <c r="B914" t="s">
        <v>4237</v>
      </c>
    </row>
    <row r="915" spans="1:2" x14ac:dyDescent="0.25">
      <c r="A915" t="s">
        <v>4238</v>
      </c>
      <c r="B915" t="s">
        <v>4237</v>
      </c>
    </row>
    <row r="916" spans="1:2" x14ac:dyDescent="0.25">
      <c r="A916" t="s">
        <v>4239</v>
      </c>
      <c r="B916" t="s">
        <v>4240</v>
      </c>
    </row>
    <row r="917" spans="1:2" x14ac:dyDescent="0.25">
      <c r="A917" t="s">
        <v>4241</v>
      </c>
      <c r="B917" t="s">
        <v>4242</v>
      </c>
    </row>
    <row r="918" spans="1:2" x14ac:dyDescent="0.25">
      <c r="A918" t="s">
        <v>4243</v>
      </c>
      <c r="B918" t="s">
        <v>4244</v>
      </c>
    </row>
    <row r="919" spans="1:2" x14ac:dyDescent="0.25">
      <c r="A919" t="s">
        <v>4245</v>
      </c>
      <c r="B919" t="s">
        <v>4246</v>
      </c>
    </row>
    <row r="920" spans="1:2" x14ac:dyDescent="0.25">
      <c r="A920" s="40">
        <v>91</v>
      </c>
      <c r="B920" t="s">
        <v>4247</v>
      </c>
    </row>
    <row r="921" spans="1:2" x14ac:dyDescent="0.25">
      <c r="A921" t="s">
        <v>4248</v>
      </c>
      <c r="B921" t="s">
        <v>4247</v>
      </c>
    </row>
    <row r="922" spans="1:2" x14ac:dyDescent="0.25">
      <c r="A922" t="s">
        <v>4249</v>
      </c>
      <c r="B922" t="s">
        <v>4250</v>
      </c>
    </row>
    <row r="923" spans="1:2" x14ac:dyDescent="0.25">
      <c r="A923" t="s">
        <v>4251</v>
      </c>
      <c r="B923" t="s">
        <v>4252</v>
      </c>
    </row>
    <row r="924" spans="1:2" x14ac:dyDescent="0.25">
      <c r="A924" t="s">
        <v>4253</v>
      </c>
      <c r="B924" t="s">
        <v>4254</v>
      </c>
    </row>
    <row r="925" spans="1:2" x14ac:dyDescent="0.25">
      <c r="A925" t="s">
        <v>4255</v>
      </c>
      <c r="B925" t="s">
        <v>4256</v>
      </c>
    </row>
    <row r="926" spans="1:2" x14ac:dyDescent="0.25">
      <c r="A926" s="40">
        <v>92</v>
      </c>
      <c r="B926" t="s">
        <v>4257</v>
      </c>
    </row>
    <row r="927" spans="1:2" x14ac:dyDescent="0.25">
      <c r="A927" t="s">
        <v>4258</v>
      </c>
      <c r="B927" t="s">
        <v>4257</v>
      </c>
    </row>
    <row r="928" spans="1:2" x14ac:dyDescent="0.25">
      <c r="A928" t="s">
        <v>4259</v>
      </c>
      <c r="B928" t="s">
        <v>4257</v>
      </c>
    </row>
    <row r="929" spans="1:2" x14ac:dyDescent="0.25">
      <c r="A929" s="40">
        <v>93</v>
      </c>
      <c r="B929" t="s">
        <v>4260</v>
      </c>
    </row>
    <row r="930" spans="1:2" x14ac:dyDescent="0.25">
      <c r="A930" t="s">
        <v>4261</v>
      </c>
      <c r="B930" t="s">
        <v>4262</v>
      </c>
    </row>
    <row r="931" spans="1:2" x14ac:dyDescent="0.25">
      <c r="A931" t="s">
        <v>4263</v>
      </c>
      <c r="B931" t="s">
        <v>4264</v>
      </c>
    </row>
    <row r="932" spans="1:2" x14ac:dyDescent="0.25">
      <c r="A932" t="s">
        <v>4265</v>
      </c>
      <c r="B932" t="s">
        <v>4266</v>
      </c>
    </row>
    <row r="933" spans="1:2" x14ac:dyDescent="0.25">
      <c r="A933" t="s">
        <v>4267</v>
      </c>
      <c r="B933" t="s">
        <v>4268</v>
      </c>
    </row>
    <row r="934" spans="1:2" x14ac:dyDescent="0.25">
      <c r="A934" t="s">
        <v>4269</v>
      </c>
      <c r="B934" t="s">
        <v>4270</v>
      </c>
    </row>
    <row r="935" spans="1:2" x14ac:dyDescent="0.25">
      <c r="A935" t="s">
        <v>4271</v>
      </c>
      <c r="B935" t="s">
        <v>4272</v>
      </c>
    </row>
    <row r="936" spans="1:2" x14ac:dyDescent="0.25">
      <c r="A936" t="s">
        <v>4273</v>
      </c>
      <c r="B936" t="s">
        <v>4274</v>
      </c>
    </row>
    <row r="937" spans="1:2" x14ac:dyDescent="0.25">
      <c r="A937" t="s">
        <v>4275</v>
      </c>
      <c r="B937" t="s">
        <v>4276</v>
      </c>
    </row>
    <row r="938" spans="1:2" x14ac:dyDescent="0.25">
      <c r="A938" s="40">
        <v>94</v>
      </c>
      <c r="B938" t="s">
        <v>4277</v>
      </c>
    </row>
    <row r="939" spans="1:2" x14ac:dyDescent="0.25">
      <c r="A939" t="s">
        <v>4278</v>
      </c>
      <c r="B939" t="s">
        <v>4279</v>
      </c>
    </row>
    <row r="940" spans="1:2" x14ac:dyDescent="0.25">
      <c r="A940" t="s">
        <v>4280</v>
      </c>
      <c r="B940" t="s">
        <v>4281</v>
      </c>
    </row>
    <row r="941" spans="1:2" x14ac:dyDescent="0.25">
      <c r="A941" t="s">
        <v>4282</v>
      </c>
      <c r="B941" t="s">
        <v>4283</v>
      </c>
    </row>
    <row r="942" spans="1:2" x14ac:dyDescent="0.25">
      <c r="A942" t="s">
        <v>4284</v>
      </c>
      <c r="B942" t="s">
        <v>4285</v>
      </c>
    </row>
    <row r="943" spans="1:2" x14ac:dyDescent="0.25">
      <c r="A943" t="s">
        <v>4286</v>
      </c>
      <c r="B943" t="s">
        <v>4285</v>
      </c>
    </row>
    <row r="944" spans="1:2" x14ac:dyDescent="0.25">
      <c r="A944" t="s">
        <v>4287</v>
      </c>
      <c r="B944" t="s">
        <v>4288</v>
      </c>
    </row>
    <row r="945" spans="1:2" x14ac:dyDescent="0.25">
      <c r="A945" t="s">
        <v>4289</v>
      </c>
      <c r="B945" t="s">
        <v>4290</v>
      </c>
    </row>
    <row r="946" spans="1:2" x14ac:dyDescent="0.25">
      <c r="A946" t="s">
        <v>4291</v>
      </c>
      <c r="B946" t="s">
        <v>4292</v>
      </c>
    </row>
    <row r="947" spans="1:2" x14ac:dyDescent="0.25">
      <c r="A947" t="s">
        <v>4293</v>
      </c>
      <c r="B947" t="s">
        <v>4294</v>
      </c>
    </row>
    <row r="948" spans="1:2" x14ac:dyDescent="0.25">
      <c r="A948" s="40">
        <v>95</v>
      </c>
      <c r="B948" t="s">
        <v>4295</v>
      </c>
    </row>
    <row r="949" spans="1:2" x14ac:dyDescent="0.25">
      <c r="A949" t="s">
        <v>4296</v>
      </c>
      <c r="B949" t="s">
        <v>4297</v>
      </c>
    </row>
    <row r="950" spans="1:2" x14ac:dyDescent="0.25">
      <c r="A950" t="s">
        <v>4298</v>
      </c>
      <c r="B950" t="s">
        <v>4299</v>
      </c>
    </row>
    <row r="951" spans="1:2" x14ac:dyDescent="0.25">
      <c r="A951" t="s">
        <v>4300</v>
      </c>
      <c r="B951" t="s">
        <v>4301</v>
      </c>
    </row>
    <row r="952" spans="1:2" x14ac:dyDescent="0.25">
      <c r="A952" t="s">
        <v>4302</v>
      </c>
      <c r="B952" t="s">
        <v>4303</v>
      </c>
    </row>
    <row r="953" spans="1:2" x14ac:dyDescent="0.25">
      <c r="A953" t="s">
        <v>4304</v>
      </c>
      <c r="B953" t="s">
        <v>4305</v>
      </c>
    </row>
    <row r="954" spans="1:2" x14ac:dyDescent="0.25">
      <c r="A954" t="s">
        <v>4306</v>
      </c>
      <c r="B954" t="s">
        <v>4307</v>
      </c>
    </row>
    <row r="955" spans="1:2" x14ac:dyDescent="0.25">
      <c r="A955" t="s">
        <v>4308</v>
      </c>
      <c r="B955" t="s">
        <v>4309</v>
      </c>
    </row>
    <row r="956" spans="1:2" x14ac:dyDescent="0.25">
      <c r="A956" t="s">
        <v>4310</v>
      </c>
      <c r="B956" t="s">
        <v>4311</v>
      </c>
    </row>
    <row r="957" spans="1:2" x14ac:dyDescent="0.25">
      <c r="A957" t="s">
        <v>4312</v>
      </c>
      <c r="B957" t="s">
        <v>4313</v>
      </c>
    </row>
    <row r="958" spans="1:2" x14ac:dyDescent="0.25">
      <c r="A958" t="s">
        <v>4314</v>
      </c>
      <c r="B958" t="s">
        <v>4315</v>
      </c>
    </row>
    <row r="959" spans="1:2" x14ac:dyDescent="0.25">
      <c r="A959" s="40">
        <v>96</v>
      </c>
      <c r="B959" t="s">
        <v>4316</v>
      </c>
    </row>
    <row r="960" spans="1:2" x14ac:dyDescent="0.25">
      <c r="A960" t="s">
        <v>4317</v>
      </c>
      <c r="B960" t="s">
        <v>4316</v>
      </c>
    </row>
    <row r="961" spans="1:2" x14ac:dyDescent="0.25">
      <c r="A961" t="s">
        <v>4318</v>
      </c>
      <c r="B961" t="s">
        <v>4319</v>
      </c>
    </row>
    <row r="962" spans="1:2" x14ac:dyDescent="0.25">
      <c r="A962" t="s">
        <v>4320</v>
      </c>
      <c r="B962" t="s">
        <v>4321</v>
      </c>
    </row>
    <row r="963" spans="1:2" x14ac:dyDescent="0.25">
      <c r="A963" t="s">
        <v>4322</v>
      </c>
      <c r="B963" t="s">
        <v>4323</v>
      </c>
    </row>
    <row r="964" spans="1:2" x14ac:dyDescent="0.25">
      <c r="A964" t="s">
        <v>4324</v>
      </c>
      <c r="B964" t="s">
        <v>4325</v>
      </c>
    </row>
    <row r="965" spans="1:2" x14ac:dyDescent="0.25">
      <c r="A965" t="s">
        <v>4326</v>
      </c>
      <c r="B965" t="s">
        <v>4327</v>
      </c>
    </row>
    <row r="966" spans="1:2" x14ac:dyDescent="0.25">
      <c r="A966" s="40">
        <v>97</v>
      </c>
      <c r="B966" t="s">
        <v>4328</v>
      </c>
    </row>
    <row r="967" spans="1:2" x14ac:dyDescent="0.25">
      <c r="A967" t="s">
        <v>4329</v>
      </c>
      <c r="B967" t="s">
        <v>4328</v>
      </c>
    </row>
    <row r="968" spans="1:2" x14ac:dyDescent="0.25">
      <c r="A968" t="s">
        <v>4330</v>
      </c>
      <c r="B968" t="s">
        <v>4328</v>
      </c>
    </row>
    <row r="969" spans="1:2" x14ac:dyDescent="0.25">
      <c r="A969" s="40">
        <v>98</v>
      </c>
      <c r="B969" t="s">
        <v>4331</v>
      </c>
    </row>
    <row r="970" spans="1:2" x14ac:dyDescent="0.25">
      <c r="A970" t="s">
        <v>4332</v>
      </c>
      <c r="B970" t="s">
        <v>4333</v>
      </c>
    </row>
    <row r="971" spans="1:2" x14ac:dyDescent="0.25">
      <c r="A971" t="s">
        <v>4334</v>
      </c>
      <c r="B971" t="s">
        <v>4333</v>
      </c>
    </row>
    <row r="972" spans="1:2" x14ac:dyDescent="0.25">
      <c r="A972" t="s">
        <v>4335</v>
      </c>
      <c r="B972" t="s">
        <v>4336</v>
      </c>
    </row>
    <row r="973" spans="1:2" x14ac:dyDescent="0.25">
      <c r="A973" t="s">
        <v>4337</v>
      </c>
      <c r="B973" t="s">
        <v>4336</v>
      </c>
    </row>
    <row r="974" spans="1:2" x14ac:dyDescent="0.25">
      <c r="A974" s="40">
        <v>99</v>
      </c>
      <c r="B974" t="s">
        <v>4338</v>
      </c>
    </row>
    <row r="975" spans="1:2" x14ac:dyDescent="0.25">
      <c r="A975" t="s">
        <v>4339</v>
      </c>
      <c r="B975" t="s">
        <v>4338</v>
      </c>
    </row>
    <row r="976" spans="1:2" x14ac:dyDescent="0.25">
      <c r="A976" t="s">
        <v>4340</v>
      </c>
      <c r="B976" t="s">
        <v>4338</v>
      </c>
    </row>
    <row r="977" spans="1:2" x14ac:dyDescent="0.25">
      <c r="A977" s="27" t="s">
        <v>4341</v>
      </c>
      <c r="B977" t="s">
        <v>4342</v>
      </c>
    </row>
  </sheetData>
  <hyperlinks>
    <hyperlink ref="D1" location="datatypes!A1" display="toc" xr:uid="{00000000-0004-0000-12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1:G10"/>
  <sheetViews>
    <sheetView workbookViewId="0"/>
  </sheetViews>
  <sheetFormatPr defaultRowHeight="15" x14ac:dyDescent="0.25"/>
  <cols>
    <col min="1" max="1" width="36" bestFit="1" customWidth="1"/>
    <col min="2" max="2" width="19.85546875" customWidth="1"/>
    <col min="3" max="3" width="37.85546875" customWidth="1"/>
    <col min="4" max="4" width="36.28515625" customWidth="1"/>
  </cols>
  <sheetData>
    <row r="1" spans="1:7" x14ac:dyDescent="0.25">
      <c r="A1" s="19" t="s">
        <v>1329</v>
      </c>
      <c r="B1" s="20" t="s">
        <v>1330</v>
      </c>
      <c r="C1" s="20" t="s">
        <v>1331</v>
      </c>
      <c r="D1" s="20" t="s">
        <v>1332</v>
      </c>
      <c r="E1" s="21" t="s">
        <v>1333</v>
      </c>
      <c r="G1" s="17" t="s">
        <v>1334</v>
      </c>
    </row>
    <row r="2" spans="1:7" ht="45" x14ac:dyDescent="0.25">
      <c r="A2" s="22" t="s">
        <v>4343</v>
      </c>
      <c r="B2" s="14" t="s">
        <v>70</v>
      </c>
      <c r="C2" s="2" t="str">
        <f>VLOOKUP(B2,begrip[],4,)</f>
        <v>Enterprise qualifying as a microenterprise in accordance with the Annex to Recommendation 2003/361/EC.</v>
      </c>
      <c r="D2" s="8" t="s">
        <v>68</v>
      </c>
      <c r="E2" s="18">
        <f>LEN(entp_sz[[#This Row],[code]])</f>
        <v>17</v>
      </c>
    </row>
    <row r="3" spans="1:7" ht="45" x14ac:dyDescent="0.25">
      <c r="A3" s="23" t="s">
        <v>4344</v>
      </c>
      <c r="B3" s="8" t="s">
        <v>73</v>
      </c>
      <c r="C3" s="2" t="str">
        <f>VLOOKUP(B3,begrip[],4,)</f>
        <v>Enterprise qualifying as a small enterprise, in accordance with the Annex to Recommendation 2003/361/EC.</v>
      </c>
      <c r="D3" s="8" t="s">
        <v>68</v>
      </c>
      <c r="E3">
        <f>LEN(entp_sz[[#This Row],[code]])</f>
        <v>16</v>
      </c>
    </row>
    <row r="4" spans="1:7" ht="60" x14ac:dyDescent="0.25">
      <c r="A4" s="22" t="s">
        <v>4345</v>
      </c>
      <c r="B4" s="14" t="s">
        <v>75</v>
      </c>
      <c r="C4" s="2" t="str">
        <f>VLOOKUP(B4,begrip[],4,)</f>
        <v>Enterprise qualifying as an SME, but not as a small enterprise or as a microenterprise, in accordance with the Annex to Recommendation 2003/361/EC.</v>
      </c>
      <c r="D4" s="8" t="s">
        <v>68</v>
      </c>
      <c r="E4">
        <f>LEN(entp_sz[[#This Row],[code]])</f>
        <v>17</v>
      </c>
    </row>
    <row r="5" spans="1:7" ht="60" x14ac:dyDescent="0.25">
      <c r="A5" s="23" t="s">
        <v>4346</v>
      </c>
      <c r="B5" s="8" t="s">
        <v>78</v>
      </c>
      <c r="C5" s="2" t="str">
        <f>VLOOKUP(B5,begrip[],4,)</f>
        <v>Enterprise not qualifying as a micro, small or medium-sized enterprise (SME), in accordance with the Annex to Recommendation 2003/361/EC.</v>
      </c>
      <c r="D5" s="8" t="s">
        <v>68</v>
      </c>
      <c r="E5">
        <f>LEN(entp_sz[[#This Row],[code]])</f>
        <v>16</v>
      </c>
    </row>
    <row r="6" spans="1:7" ht="45" x14ac:dyDescent="0.25">
      <c r="A6" s="1" t="s">
        <v>4347</v>
      </c>
      <c r="B6" s="61" t="s">
        <v>1170</v>
      </c>
      <c r="C6" s="2" t="str">
        <f>VLOOKUP(B6,begrip[],4,)</f>
        <v>Enterprise size unknown is reported when the reporting agent does not yet have the correct value available.</v>
      </c>
      <c r="D6" s="61"/>
      <c r="E6">
        <f>LEN(entp_sz[[#This Row],[code]])</f>
        <v>11</v>
      </c>
    </row>
    <row r="9" spans="1:7" x14ac:dyDescent="0.25">
      <c r="A9" t="s">
        <v>1355</v>
      </c>
      <c r="B9">
        <f>MAX(entp_sz[length])</f>
        <v>17</v>
      </c>
    </row>
    <row r="10" spans="1:7" x14ac:dyDescent="0.25">
      <c r="A10" t="s">
        <v>1356</v>
      </c>
      <c r="B10">
        <f>(FLOOR((B9/colofon!$H$2),1)+1)*colofon!$H$2</f>
        <v>25</v>
      </c>
    </row>
  </sheetData>
  <conditionalFormatting sqref="B2:B6">
    <cfRule type="expression" dxfId="550" priority="17" stopIfTrue="1">
      <formula>LEFT($G2,27)="Not relevant for data model"</formula>
    </cfRule>
    <cfRule type="expression" dxfId="549" priority="18" stopIfTrue="1">
      <formula>OR($G2="only mentioned in preamble", $G2="removed from regulation")</formula>
    </cfRule>
  </conditionalFormatting>
  <conditionalFormatting sqref="D2:D6">
    <cfRule type="expression" dxfId="548" priority="13" stopIfTrue="1">
      <formula>LEFT($G2,27)="Not relevant for data model"</formula>
    </cfRule>
    <cfRule type="expression" dxfId="547" priority="14" stopIfTrue="1">
      <formula>OR($G2="only mentioned in preamble", $G2="removed from regulation")</formula>
    </cfRule>
  </conditionalFormatting>
  <conditionalFormatting sqref="C2">
    <cfRule type="expression" dxfId="546" priority="11" stopIfTrue="1">
      <formula>LEFT($I2,27)="Not relevant for data model"</formula>
    </cfRule>
    <cfRule type="expression" dxfId="545" priority="12" stopIfTrue="1">
      <formula>OR($I2="only mentioned in preamble", $I2="removed from regulation")</formula>
    </cfRule>
  </conditionalFormatting>
  <conditionalFormatting sqref="C3">
    <cfRule type="expression" dxfId="544" priority="9" stopIfTrue="1">
      <formula>LEFT($I3,27)="Not relevant for data model"</formula>
    </cfRule>
    <cfRule type="expression" dxfId="543" priority="10" stopIfTrue="1">
      <formula>OR($I3="only mentioned in preamble", $I3="removed from regulation")</formula>
    </cfRule>
  </conditionalFormatting>
  <conditionalFormatting sqref="C4">
    <cfRule type="expression" dxfId="542" priority="7" stopIfTrue="1">
      <formula>LEFT($I4,27)="Not relevant for data model"</formula>
    </cfRule>
    <cfRule type="expression" dxfId="541" priority="8" stopIfTrue="1">
      <formula>OR($I4="only mentioned in preamble", $I4="removed from regulation")</formula>
    </cfRule>
  </conditionalFormatting>
  <conditionalFormatting sqref="C5">
    <cfRule type="expression" dxfId="540" priority="5" stopIfTrue="1">
      <formula>LEFT($I5,27)="Not relevant for data model"</formula>
    </cfRule>
    <cfRule type="expression" dxfId="539" priority="6" stopIfTrue="1">
      <formula>OR($I5="only mentioned in preamble", $I5="removed from regulation")</formula>
    </cfRule>
  </conditionalFormatting>
  <conditionalFormatting sqref="C6">
    <cfRule type="expression" dxfId="538" priority="1" stopIfTrue="1">
      <formula>LEFT($I6,27)="Not relevant for data model"</formula>
    </cfRule>
    <cfRule type="expression" dxfId="537" priority="2" stopIfTrue="1">
      <formula>OR($I6="only mentioned in preamble", $I6="removed from regulation")</formula>
    </cfRule>
  </conditionalFormatting>
  <hyperlinks>
    <hyperlink ref="G1" location="datatypes!A1" display="toc" xr:uid="{00000000-0004-0000-1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62"/>
  <sheetViews>
    <sheetView zoomScaleNormal="100" workbookViewId="0">
      <pane xSplit="1" ySplit="1" topLeftCell="B645" activePane="bottomRight" state="frozen"/>
      <selection pane="topRight" activeCell="B14" sqref="B14"/>
      <selection pane="bottomLeft" activeCell="B14" sqref="B14"/>
      <selection pane="bottomRight"/>
    </sheetView>
  </sheetViews>
  <sheetFormatPr defaultRowHeight="15" x14ac:dyDescent="0.25"/>
  <cols>
    <col min="1" max="1" width="21" customWidth="1"/>
    <col min="2" max="2" width="4" customWidth="1"/>
    <col min="3" max="3" width="3.28515625" customWidth="1"/>
    <col min="4" max="4" width="52" customWidth="1"/>
    <col min="5" max="5" width="26.5703125" customWidth="1"/>
    <col min="6" max="6" width="22.42578125" customWidth="1"/>
    <col min="7" max="7" width="16" customWidth="1"/>
    <col min="8" max="8" width="30.85546875" customWidth="1"/>
    <col min="9" max="9" width="11.140625" customWidth="1"/>
  </cols>
  <sheetData>
    <row r="1" spans="1:11" x14ac:dyDescent="0.25">
      <c r="A1" s="1" t="s">
        <v>24</v>
      </c>
      <c r="B1" s="1" t="s">
        <v>25</v>
      </c>
      <c r="C1" s="1" t="s">
        <v>26</v>
      </c>
      <c r="D1" s="1" t="s">
        <v>27</v>
      </c>
      <c r="E1" s="1" t="s">
        <v>28</v>
      </c>
      <c r="F1" s="1" t="s">
        <v>29</v>
      </c>
      <c r="G1" s="1" t="s">
        <v>30</v>
      </c>
      <c r="H1" s="1" t="s">
        <v>31</v>
      </c>
      <c r="I1" s="1" t="s">
        <v>32</v>
      </c>
    </row>
    <row r="2" spans="1:11" ht="105" x14ac:dyDescent="0.25">
      <c r="A2" s="2" t="s">
        <v>33</v>
      </c>
      <c r="B2" s="2">
        <v>1</v>
      </c>
      <c r="C2" s="2">
        <v>1</v>
      </c>
      <c r="D2" s="2"/>
      <c r="E2" s="2"/>
      <c r="F2" s="2" t="s">
        <v>34</v>
      </c>
      <c r="G2" s="2"/>
      <c r="H2" s="2" t="s">
        <v>35</v>
      </c>
      <c r="I2" s="2" t="s">
        <v>36</v>
      </c>
    </row>
    <row r="3" spans="1:11" s="5" customFormat="1" x14ac:dyDescent="0.25">
      <c r="A3" s="2" t="s">
        <v>37</v>
      </c>
      <c r="B3" s="4">
        <v>2</v>
      </c>
      <c r="C3" s="2">
        <v>1</v>
      </c>
      <c r="D3" s="2"/>
      <c r="E3" s="2"/>
      <c r="F3" s="2"/>
      <c r="G3" s="2"/>
      <c r="H3" s="2" t="s">
        <v>38</v>
      </c>
      <c r="I3" s="4" t="s">
        <v>36</v>
      </c>
    </row>
    <row r="4" spans="1:11" ht="135" x14ac:dyDescent="0.25">
      <c r="A4" s="2" t="s">
        <v>39</v>
      </c>
      <c r="B4" s="2">
        <v>3</v>
      </c>
      <c r="C4" s="2">
        <v>1</v>
      </c>
      <c r="D4" s="3" t="s">
        <v>40</v>
      </c>
      <c r="E4" s="2"/>
      <c r="F4" s="2" t="s">
        <v>41</v>
      </c>
      <c r="G4" s="2"/>
      <c r="H4" s="2" t="s">
        <v>42</v>
      </c>
      <c r="I4" s="2" t="s">
        <v>36</v>
      </c>
    </row>
    <row r="5" spans="1:11" x14ac:dyDescent="0.25">
      <c r="A5" s="2" t="s">
        <v>39</v>
      </c>
      <c r="B5" s="2">
        <v>3</v>
      </c>
      <c r="C5" s="2">
        <v>2</v>
      </c>
      <c r="D5" s="3"/>
      <c r="E5" s="2"/>
      <c r="F5" s="2" t="s">
        <v>43</v>
      </c>
      <c r="G5" s="2"/>
      <c r="H5" s="2"/>
      <c r="I5" s="2" t="s">
        <v>36</v>
      </c>
    </row>
    <row r="6" spans="1:11" ht="45" x14ac:dyDescent="0.25">
      <c r="A6" s="2" t="s">
        <v>44</v>
      </c>
      <c r="B6" s="2">
        <v>4</v>
      </c>
      <c r="C6" s="2">
        <v>1</v>
      </c>
      <c r="D6" s="2" t="s">
        <v>45</v>
      </c>
      <c r="E6" s="2" t="s">
        <v>46</v>
      </c>
      <c r="F6" s="2"/>
      <c r="G6" s="2"/>
      <c r="H6" s="2" t="s">
        <v>38</v>
      </c>
      <c r="I6" s="2" t="s">
        <v>36</v>
      </c>
    </row>
    <row r="7" spans="1:11" ht="45" x14ac:dyDescent="0.25">
      <c r="A7" s="2" t="s">
        <v>47</v>
      </c>
      <c r="B7" s="4">
        <v>5</v>
      </c>
      <c r="C7" s="2">
        <v>1</v>
      </c>
      <c r="D7" s="2"/>
      <c r="E7" s="2" t="s">
        <v>48</v>
      </c>
      <c r="F7" s="2"/>
      <c r="G7" s="2"/>
      <c r="H7" s="2" t="s">
        <v>38</v>
      </c>
      <c r="I7" s="2" t="s">
        <v>36</v>
      </c>
    </row>
    <row r="8" spans="1:11" ht="30" x14ac:dyDescent="0.25">
      <c r="A8" s="2" t="s">
        <v>49</v>
      </c>
      <c r="B8" s="2">
        <v>6</v>
      </c>
      <c r="C8" s="2">
        <v>1</v>
      </c>
      <c r="D8" s="2"/>
      <c r="E8" s="2" t="s">
        <v>34</v>
      </c>
      <c r="F8" s="2"/>
      <c r="G8" s="2"/>
      <c r="H8" s="2" t="s">
        <v>38</v>
      </c>
      <c r="I8" s="2" t="s">
        <v>36</v>
      </c>
    </row>
    <row r="9" spans="1:11" ht="45" x14ac:dyDescent="0.25">
      <c r="A9" s="2" t="s">
        <v>50</v>
      </c>
      <c r="B9" s="2">
        <v>7</v>
      </c>
      <c r="C9" s="2">
        <v>1</v>
      </c>
      <c r="D9" s="2" t="s">
        <v>51</v>
      </c>
      <c r="E9" s="2"/>
      <c r="F9" s="2"/>
      <c r="G9" s="2"/>
      <c r="H9" s="2" t="s">
        <v>38</v>
      </c>
      <c r="I9" s="2" t="s">
        <v>36</v>
      </c>
      <c r="J9" s="2"/>
      <c r="K9" s="2"/>
    </row>
    <row r="10" spans="1:11" ht="30" x14ac:dyDescent="0.25">
      <c r="A10" s="2" t="s">
        <v>52</v>
      </c>
      <c r="B10" s="2">
        <v>8</v>
      </c>
      <c r="C10" s="2">
        <v>1</v>
      </c>
      <c r="D10" s="2" t="s">
        <v>53</v>
      </c>
      <c r="E10" s="2"/>
      <c r="F10" s="2"/>
      <c r="G10" s="2"/>
      <c r="H10" s="2" t="s">
        <v>38</v>
      </c>
      <c r="I10" s="2" t="s">
        <v>36</v>
      </c>
    </row>
    <row r="11" spans="1:11" x14ac:dyDescent="0.25">
      <c r="A11" s="2" t="s">
        <v>54</v>
      </c>
      <c r="B11" s="2">
        <v>9</v>
      </c>
      <c r="C11" s="2">
        <v>1</v>
      </c>
      <c r="D11" s="2"/>
      <c r="E11" s="2"/>
      <c r="F11" s="2"/>
      <c r="G11" s="2"/>
      <c r="H11" s="2" t="s">
        <v>38</v>
      </c>
      <c r="I11" s="2" t="s">
        <v>36</v>
      </c>
    </row>
    <row r="12" spans="1:11" ht="30" x14ac:dyDescent="0.25">
      <c r="A12" s="2" t="s">
        <v>55</v>
      </c>
      <c r="B12" s="2">
        <v>10</v>
      </c>
      <c r="C12" s="2">
        <v>1</v>
      </c>
      <c r="D12" s="2"/>
      <c r="E12" s="2" t="s">
        <v>54</v>
      </c>
      <c r="F12" s="2"/>
      <c r="G12" s="2"/>
      <c r="H12" s="2" t="s">
        <v>38</v>
      </c>
      <c r="I12" s="2" t="s">
        <v>36</v>
      </c>
    </row>
    <row r="13" spans="1:11" ht="180" x14ac:dyDescent="0.25">
      <c r="A13" s="2" t="s">
        <v>56</v>
      </c>
      <c r="B13" s="2">
        <v>11</v>
      </c>
      <c r="C13" s="2">
        <v>1</v>
      </c>
      <c r="D13" s="2" t="s">
        <v>57</v>
      </c>
      <c r="E13" s="2" t="s">
        <v>54</v>
      </c>
      <c r="F13" s="2"/>
      <c r="G13" s="2"/>
      <c r="H13" s="2" t="s">
        <v>58</v>
      </c>
      <c r="I13" s="2" t="s">
        <v>36</v>
      </c>
    </row>
    <row r="14" spans="1:11" ht="135" x14ac:dyDescent="0.25">
      <c r="A14" s="2" t="s">
        <v>59</v>
      </c>
      <c r="B14" s="2">
        <v>12</v>
      </c>
      <c r="C14" s="2">
        <v>1</v>
      </c>
      <c r="D14" s="3" t="s">
        <v>60</v>
      </c>
      <c r="E14" s="2" t="s">
        <v>61</v>
      </c>
      <c r="F14" s="2" t="s">
        <v>62</v>
      </c>
      <c r="G14" s="2"/>
      <c r="H14" s="2" t="s">
        <v>63</v>
      </c>
      <c r="I14" s="2" t="s">
        <v>36</v>
      </c>
    </row>
    <row r="15" spans="1:11" ht="30" x14ac:dyDescent="0.25">
      <c r="A15" s="2" t="s">
        <v>64</v>
      </c>
      <c r="B15" s="2">
        <v>13</v>
      </c>
      <c r="C15" s="2">
        <v>1</v>
      </c>
      <c r="D15" s="2"/>
      <c r="E15" s="2"/>
      <c r="F15" s="2" t="s">
        <v>46</v>
      </c>
      <c r="G15" s="2"/>
      <c r="H15" s="2" t="s">
        <v>38</v>
      </c>
      <c r="I15" s="2" t="s">
        <v>36</v>
      </c>
    </row>
    <row r="16" spans="1:11" ht="240" x14ac:dyDescent="0.25">
      <c r="A16" s="2" t="s">
        <v>65</v>
      </c>
      <c r="B16" s="2">
        <v>14</v>
      </c>
      <c r="C16" s="2">
        <v>1</v>
      </c>
      <c r="D16" s="2"/>
      <c r="E16" s="2"/>
      <c r="F16" s="2" t="s">
        <v>66</v>
      </c>
      <c r="G16" s="2" t="s">
        <v>39</v>
      </c>
      <c r="H16" s="2" t="s">
        <v>58</v>
      </c>
      <c r="I16" s="2" t="s">
        <v>36</v>
      </c>
    </row>
    <row r="17" spans="1:9" x14ac:dyDescent="0.25">
      <c r="A17" s="2" t="s">
        <v>46</v>
      </c>
      <c r="B17" s="2">
        <v>15</v>
      </c>
      <c r="C17" s="2">
        <v>1</v>
      </c>
      <c r="D17" s="2"/>
      <c r="E17" s="2"/>
      <c r="F17" s="2" t="s">
        <v>59</v>
      </c>
      <c r="G17" s="2" t="s">
        <v>67</v>
      </c>
      <c r="H17" s="2" t="s">
        <v>38</v>
      </c>
      <c r="I17" s="2" t="s">
        <v>36</v>
      </c>
    </row>
    <row r="18" spans="1:9" ht="45" x14ac:dyDescent="0.25">
      <c r="A18" s="2" t="s">
        <v>68</v>
      </c>
      <c r="B18" s="2">
        <v>16</v>
      </c>
      <c r="C18" s="2">
        <v>1</v>
      </c>
      <c r="D18" s="2" t="s">
        <v>69</v>
      </c>
      <c r="E18" s="2" t="s">
        <v>34</v>
      </c>
      <c r="F18" s="2"/>
      <c r="G18" s="2"/>
      <c r="H18" s="2"/>
      <c r="I18" s="2" t="s">
        <v>36</v>
      </c>
    </row>
    <row r="19" spans="1:9" ht="45" x14ac:dyDescent="0.25">
      <c r="A19" s="2" t="s">
        <v>70</v>
      </c>
      <c r="B19" s="2">
        <v>17</v>
      </c>
      <c r="C19" s="2">
        <v>1</v>
      </c>
      <c r="D19" s="2" t="s">
        <v>71</v>
      </c>
      <c r="E19" s="2" t="s">
        <v>72</v>
      </c>
      <c r="F19" s="2"/>
      <c r="G19" s="2"/>
      <c r="H19" s="2"/>
      <c r="I19" s="2" t="s">
        <v>36</v>
      </c>
    </row>
    <row r="20" spans="1:9" ht="45" x14ac:dyDescent="0.25">
      <c r="A20" s="2" t="s">
        <v>73</v>
      </c>
      <c r="B20" s="2">
        <v>18</v>
      </c>
      <c r="C20" s="2">
        <v>1</v>
      </c>
      <c r="D20" s="2" t="s">
        <v>74</v>
      </c>
      <c r="E20" s="2" t="s">
        <v>72</v>
      </c>
      <c r="F20" s="2"/>
      <c r="G20" s="2"/>
      <c r="H20" s="2"/>
      <c r="I20" s="2" t="s">
        <v>36</v>
      </c>
    </row>
    <row r="21" spans="1:9" ht="45" x14ac:dyDescent="0.25">
      <c r="A21" s="2" t="s">
        <v>75</v>
      </c>
      <c r="B21" s="2">
        <v>19</v>
      </c>
      <c r="C21" s="2">
        <v>1</v>
      </c>
      <c r="D21" s="2" t="s">
        <v>76</v>
      </c>
      <c r="E21" s="2" t="s">
        <v>77</v>
      </c>
      <c r="F21" s="2"/>
      <c r="G21" s="2"/>
      <c r="H21" s="2"/>
      <c r="I21" s="2" t="s">
        <v>36</v>
      </c>
    </row>
    <row r="22" spans="1:9" ht="45" x14ac:dyDescent="0.25">
      <c r="A22" s="2" t="s">
        <v>78</v>
      </c>
      <c r="B22" s="2">
        <v>20</v>
      </c>
      <c r="C22" s="2">
        <v>1</v>
      </c>
      <c r="D22" s="2" t="s">
        <v>79</v>
      </c>
      <c r="E22" s="2" t="s">
        <v>68</v>
      </c>
      <c r="F22" s="2"/>
      <c r="G22" s="2"/>
      <c r="H22" s="2"/>
      <c r="I22" s="2" t="s">
        <v>36</v>
      </c>
    </row>
    <row r="23" spans="1:9" ht="90" x14ac:dyDescent="0.25">
      <c r="A23" s="2" t="s">
        <v>77</v>
      </c>
      <c r="B23" s="2">
        <v>21</v>
      </c>
      <c r="C23" s="2">
        <v>1</v>
      </c>
      <c r="D23" s="2" t="s">
        <v>80</v>
      </c>
      <c r="E23" s="2" t="s">
        <v>68</v>
      </c>
      <c r="F23" s="2"/>
      <c r="G23" s="2"/>
      <c r="H23" s="2" t="s">
        <v>81</v>
      </c>
      <c r="I23" s="2" t="s">
        <v>36</v>
      </c>
    </row>
    <row r="24" spans="1:9" ht="105" x14ac:dyDescent="0.25">
      <c r="A24" s="2" t="s">
        <v>67</v>
      </c>
      <c r="B24" s="2">
        <v>22</v>
      </c>
      <c r="C24" s="2">
        <v>1</v>
      </c>
      <c r="D24" s="2" t="s">
        <v>82</v>
      </c>
      <c r="E24" s="2"/>
      <c r="F24" s="2"/>
      <c r="G24" s="2" t="s">
        <v>83</v>
      </c>
      <c r="H24" s="2" t="s">
        <v>84</v>
      </c>
      <c r="I24" s="2" t="s">
        <v>36</v>
      </c>
    </row>
    <row r="25" spans="1:9" x14ac:dyDescent="0.25">
      <c r="A25" s="2" t="s">
        <v>85</v>
      </c>
      <c r="B25" s="2">
        <v>23</v>
      </c>
      <c r="C25" s="2">
        <v>1</v>
      </c>
      <c r="D25" s="2"/>
      <c r="E25" s="2"/>
      <c r="F25" s="2"/>
      <c r="G25" s="2"/>
      <c r="H25" s="2" t="s">
        <v>38</v>
      </c>
      <c r="I25" s="2" t="s">
        <v>36</v>
      </c>
    </row>
    <row r="26" spans="1:9" x14ac:dyDescent="0.25">
      <c r="A26" s="2" t="s">
        <v>86</v>
      </c>
      <c r="B26" s="2">
        <v>24</v>
      </c>
      <c r="C26" s="2">
        <v>1</v>
      </c>
      <c r="D26" s="2" t="s">
        <v>87</v>
      </c>
      <c r="E26" s="2" t="s">
        <v>34</v>
      </c>
      <c r="F26" s="2"/>
      <c r="G26" s="2"/>
      <c r="H26" s="2" t="s">
        <v>38</v>
      </c>
      <c r="I26" s="2" t="s">
        <v>36</v>
      </c>
    </row>
    <row r="27" spans="1:9" ht="165" x14ac:dyDescent="0.25">
      <c r="A27" s="2" t="s">
        <v>34</v>
      </c>
      <c r="B27" s="2">
        <v>25</v>
      </c>
      <c r="C27" s="2">
        <v>1</v>
      </c>
      <c r="D27" s="3" t="s">
        <v>88</v>
      </c>
      <c r="E27" s="2" t="s">
        <v>83</v>
      </c>
      <c r="F27" s="2"/>
      <c r="G27" s="2"/>
      <c r="H27" s="2"/>
      <c r="I27" s="2" t="s">
        <v>36</v>
      </c>
    </row>
    <row r="28" spans="1:9" ht="30" x14ac:dyDescent="0.25">
      <c r="A28" s="2" t="s">
        <v>89</v>
      </c>
      <c r="B28" s="2">
        <v>26</v>
      </c>
      <c r="C28" s="2">
        <v>1</v>
      </c>
      <c r="D28" s="2" t="s">
        <v>90</v>
      </c>
      <c r="E28" s="2" t="s">
        <v>91</v>
      </c>
      <c r="F28" s="2"/>
      <c r="G28" s="2"/>
      <c r="H28" s="2"/>
      <c r="I28" s="2" t="s">
        <v>36</v>
      </c>
    </row>
    <row r="29" spans="1:9" ht="75" x14ac:dyDescent="0.25">
      <c r="A29" s="2" t="s">
        <v>92</v>
      </c>
      <c r="B29" s="2">
        <v>27</v>
      </c>
      <c r="C29" s="2">
        <v>1</v>
      </c>
      <c r="D29" s="2" t="s">
        <v>93</v>
      </c>
      <c r="E29" s="2" t="s">
        <v>34</v>
      </c>
      <c r="F29" s="2"/>
      <c r="G29" s="2"/>
      <c r="H29" s="2"/>
      <c r="I29" s="2" t="s">
        <v>36</v>
      </c>
    </row>
    <row r="30" spans="1:9" ht="30" x14ac:dyDescent="0.25">
      <c r="A30" s="2" t="s">
        <v>94</v>
      </c>
      <c r="B30" s="2">
        <v>28</v>
      </c>
      <c r="C30" s="2">
        <v>1</v>
      </c>
      <c r="D30" s="2" t="s">
        <v>95</v>
      </c>
      <c r="E30" s="2"/>
      <c r="F30" s="2" t="s">
        <v>92</v>
      </c>
      <c r="G30" s="2"/>
      <c r="H30" s="2"/>
      <c r="I30" s="2" t="s">
        <v>36</v>
      </c>
    </row>
    <row r="31" spans="1:9" ht="30" x14ac:dyDescent="0.25">
      <c r="A31" s="2" t="s">
        <v>96</v>
      </c>
      <c r="B31" s="2">
        <v>29</v>
      </c>
      <c r="C31" s="2">
        <v>1</v>
      </c>
      <c r="D31" s="2"/>
      <c r="E31" s="2" t="s">
        <v>65</v>
      </c>
      <c r="F31" s="2"/>
      <c r="G31" s="2"/>
      <c r="H31" s="2" t="s">
        <v>38</v>
      </c>
      <c r="I31" s="2" t="s">
        <v>36</v>
      </c>
    </row>
    <row r="32" spans="1:9" ht="30" x14ac:dyDescent="0.25">
      <c r="A32" s="2" t="s">
        <v>97</v>
      </c>
      <c r="B32" s="2">
        <v>30</v>
      </c>
      <c r="C32" s="2">
        <v>1</v>
      </c>
      <c r="D32" s="2"/>
      <c r="E32" s="2"/>
      <c r="F32" s="2" t="s">
        <v>96</v>
      </c>
      <c r="G32" s="2"/>
      <c r="H32" s="2" t="s">
        <v>38</v>
      </c>
      <c r="I32" s="2" t="s">
        <v>36</v>
      </c>
    </row>
    <row r="33" spans="1:9" x14ac:dyDescent="0.25">
      <c r="A33" s="2" t="s">
        <v>98</v>
      </c>
      <c r="B33" s="2">
        <v>31</v>
      </c>
      <c r="C33" s="2">
        <v>1</v>
      </c>
      <c r="D33" s="2"/>
      <c r="E33" s="2" t="s">
        <v>65</v>
      </c>
      <c r="F33" s="2"/>
      <c r="G33" s="2"/>
      <c r="H33" s="2" t="s">
        <v>38</v>
      </c>
      <c r="I33" s="2" t="s">
        <v>36</v>
      </c>
    </row>
    <row r="34" spans="1:9" ht="30" x14ac:dyDescent="0.25">
      <c r="A34" s="2" t="s">
        <v>99</v>
      </c>
      <c r="B34" s="2">
        <v>32</v>
      </c>
      <c r="C34" s="2">
        <v>1</v>
      </c>
      <c r="D34" s="2"/>
      <c r="E34" s="2"/>
      <c r="F34" s="2" t="s">
        <v>98</v>
      </c>
      <c r="G34" s="2"/>
      <c r="H34" s="2" t="s">
        <v>38</v>
      </c>
      <c r="I34" s="2" t="s">
        <v>36</v>
      </c>
    </row>
    <row r="35" spans="1:9" ht="30" x14ac:dyDescent="0.25">
      <c r="A35" s="2" t="s">
        <v>100</v>
      </c>
      <c r="B35" s="2">
        <v>33</v>
      </c>
      <c r="C35" s="2">
        <v>1</v>
      </c>
      <c r="D35" s="2" t="s">
        <v>101</v>
      </c>
      <c r="E35" s="2"/>
      <c r="F35" s="2"/>
      <c r="G35" s="2"/>
      <c r="H35" s="2"/>
      <c r="I35" s="2" t="s">
        <v>36</v>
      </c>
    </row>
    <row r="36" spans="1:9" ht="45" x14ac:dyDescent="0.25">
      <c r="A36" s="2" t="s">
        <v>102</v>
      </c>
      <c r="B36" s="2">
        <v>34</v>
      </c>
      <c r="C36" s="2">
        <v>1</v>
      </c>
      <c r="D36" s="3" t="s">
        <v>103</v>
      </c>
      <c r="E36" s="2" t="s">
        <v>104</v>
      </c>
      <c r="F36" s="2"/>
      <c r="G36" s="2"/>
      <c r="H36" s="2"/>
      <c r="I36" s="2" t="s">
        <v>36</v>
      </c>
    </row>
    <row r="37" spans="1:9" ht="195" x14ac:dyDescent="0.25">
      <c r="A37" s="2" t="s">
        <v>105</v>
      </c>
      <c r="B37" s="2">
        <v>35</v>
      </c>
      <c r="C37" s="2">
        <v>1</v>
      </c>
      <c r="D37" s="2" t="s">
        <v>106</v>
      </c>
      <c r="E37" s="2" t="s">
        <v>104</v>
      </c>
      <c r="F37" s="2"/>
      <c r="G37" s="2"/>
      <c r="H37" s="2"/>
      <c r="I37" s="2" t="s">
        <v>36</v>
      </c>
    </row>
    <row r="38" spans="1:9" ht="30" x14ac:dyDescent="0.25">
      <c r="A38" s="2" t="s">
        <v>107</v>
      </c>
      <c r="B38" s="2">
        <v>36</v>
      </c>
      <c r="C38" s="2">
        <v>1</v>
      </c>
      <c r="D38" s="2"/>
      <c r="E38" s="2" t="s">
        <v>34</v>
      </c>
      <c r="F38" s="2" t="s">
        <v>102</v>
      </c>
      <c r="G38" s="2"/>
      <c r="H38" s="2" t="s">
        <v>38</v>
      </c>
      <c r="I38" s="2" t="s">
        <v>36</v>
      </c>
    </row>
    <row r="39" spans="1:9" ht="30" x14ac:dyDescent="0.25">
      <c r="A39" s="2" t="s">
        <v>108</v>
      </c>
      <c r="B39" s="2">
        <v>40</v>
      </c>
      <c r="C39" s="2">
        <v>1</v>
      </c>
      <c r="D39" s="2"/>
      <c r="E39" s="2" t="s">
        <v>33</v>
      </c>
      <c r="F39" s="2"/>
      <c r="G39" s="2"/>
      <c r="H39" s="2" t="s">
        <v>38</v>
      </c>
      <c r="I39" s="2" t="s">
        <v>36</v>
      </c>
    </row>
    <row r="40" spans="1:9" ht="30" x14ac:dyDescent="0.25">
      <c r="A40" s="2" t="s">
        <v>109</v>
      </c>
      <c r="B40" s="2">
        <v>41</v>
      </c>
      <c r="C40" s="2">
        <v>1</v>
      </c>
      <c r="D40" s="2" t="s">
        <v>110</v>
      </c>
      <c r="E40" s="2" t="s">
        <v>111</v>
      </c>
      <c r="F40" s="2"/>
      <c r="G40" s="2"/>
      <c r="H40" s="2" t="s">
        <v>38</v>
      </c>
      <c r="I40" s="2" t="s">
        <v>36</v>
      </c>
    </row>
    <row r="41" spans="1:9" ht="30" x14ac:dyDescent="0.25">
      <c r="A41" s="2" t="s">
        <v>112</v>
      </c>
      <c r="B41" s="2">
        <v>42</v>
      </c>
      <c r="C41" s="2">
        <v>1</v>
      </c>
      <c r="D41" s="2" t="s">
        <v>113</v>
      </c>
      <c r="E41" s="2"/>
      <c r="F41" s="2"/>
      <c r="G41" s="2"/>
      <c r="H41" s="2"/>
      <c r="I41" s="2" t="s">
        <v>36</v>
      </c>
    </row>
    <row r="42" spans="1:9" x14ac:dyDescent="0.25">
      <c r="A42" s="2" t="s">
        <v>114</v>
      </c>
      <c r="B42" s="2">
        <v>43</v>
      </c>
      <c r="C42" s="2">
        <v>1</v>
      </c>
      <c r="D42" s="2" t="s">
        <v>115</v>
      </c>
      <c r="E42" s="2"/>
      <c r="F42" s="2" t="s">
        <v>116</v>
      </c>
      <c r="G42" s="2"/>
      <c r="H42" s="2"/>
      <c r="I42" s="2" t="s">
        <v>36</v>
      </c>
    </row>
    <row r="43" spans="1:9" ht="45" x14ac:dyDescent="0.25">
      <c r="A43" s="2" t="s">
        <v>111</v>
      </c>
      <c r="B43" s="2">
        <v>44</v>
      </c>
      <c r="C43" s="2">
        <v>1</v>
      </c>
      <c r="D43" s="2" t="s">
        <v>117</v>
      </c>
      <c r="E43" s="2"/>
      <c r="F43" s="2"/>
      <c r="G43" s="2" t="s">
        <v>118</v>
      </c>
      <c r="H43" s="2"/>
      <c r="I43" s="2" t="s">
        <v>36</v>
      </c>
    </row>
    <row r="44" spans="1:9" x14ac:dyDescent="0.25">
      <c r="A44" s="2" t="s">
        <v>119</v>
      </c>
      <c r="B44" s="2">
        <v>46</v>
      </c>
      <c r="C44" s="2">
        <v>1</v>
      </c>
      <c r="D44" s="2"/>
      <c r="E44" s="2"/>
      <c r="F44" s="2"/>
      <c r="G44" s="2"/>
      <c r="H44" s="2" t="s">
        <v>38</v>
      </c>
      <c r="I44" s="2" t="s">
        <v>36</v>
      </c>
    </row>
    <row r="45" spans="1:9" ht="30" x14ac:dyDescent="0.25">
      <c r="A45" s="2" t="s">
        <v>120</v>
      </c>
      <c r="B45" s="2">
        <v>47</v>
      </c>
      <c r="C45" s="2">
        <v>1</v>
      </c>
      <c r="D45" s="2"/>
      <c r="E45" s="2" t="s">
        <v>100</v>
      </c>
      <c r="F45" s="2"/>
      <c r="G45" s="2" t="s">
        <v>102</v>
      </c>
      <c r="H45" s="2"/>
      <c r="I45" s="2" t="s">
        <v>36</v>
      </c>
    </row>
    <row r="46" spans="1:9" ht="45" x14ac:dyDescent="0.25">
      <c r="A46" s="2" t="s">
        <v>121</v>
      </c>
      <c r="B46" s="2">
        <v>48</v>
      </c>
      <c r="C46" s="2">
        <v>1</v>
      </c>
      <c r="D46" s="2"/>
      <c r="E46" s="2" t="s">
        <v>100</v>
      </c>
      <c r="F46" s="2"/>
      <c r="G46" s="2" t="s">
        <v>105</v>
      </c>
      <c r="H46" s="2"/>
      <c r="I46" s="2" t="s">
        <v>36</v>
      </c>
    </row>
    <row r="47" spans="1:9" ht="45" x14ac:dyDescent="0.25">
      <c r="A47" s="2" t="s">
        <v>122</v>
      </c>
      <c r="B47" s="2">
        <v>49</v>
      </c>
      <c r="C47" s="2">
        <v>1</v>
      </c>
      <c r="D47" s="2"/>
      <c r="E47" s="2"/>
      <c r="F47" s="2"/>
      <c r="G47" s="2"/>
      <c r="H47" s="2" t="s">
        <v>58</v>
      </c>
      <c r="I47" s="2" t="s">
        <v>36</v>
      </c>
    </row>
    <row r="48" spans="1:9" ht="30" x14ac:dyDescent="0.25">
      <c r="A48" s="2" t="s">
        <v>123</v>
      </c>
      <c r="B48" s="2">
        <v>50</v>
      </c>
      <c r="C48" s="2">
        <v>1</v>
      </c>
      <c r="D48" s="2"/>
      <c r="E48" s="2"/>
      <c r="F48" s="2"/>
      <c r="G48" s="2"/>
      <c r="H48" s="2" t="s">
        <v>58</v>
      </c>
      <c r="I48" s="2" t="s">
        <v>36</v>
      </c>
    </row>
    <row r="49" spans="1:9" ht="30" x14ac:dyDescent="0.25">
      <c r="A49" s="2" t="s">
        <v>124</v>
      </c>
      <c r="B49" s="2">
        <v>51</v>
      </c>
      <c r="C49" s="2">
        <v>1</v>
      </c>
      <c r="D49" s="2" t="s">
        <v>125</v>
      </c>
      <c r="E49" s="2"/>
      <c r="F49" s="2"/>
      <c r="G49" s="2"/>
      <c r="H49" s="2" t="s">
        <v>58</v>
      </c>
      <c r="I49" s="2" t="s">
        <v>36</v>
      </c>
    </row>
    <row r="50" spans="1:9" ht="45" x14ac:dyDescent="0.25">
      <c r="A50" s="2" t="s">
        <v>116</v>
      </c>
      <c r="B50" s="2">
        <v>52</v>
      </c>
      <c r="C50" s="2">
        <v>1</v>
      </c>
      <c r="D50" s="2" t="s">
        <v>126</v>
      </c>
      <c r="E50" s="2"/>
      <c r="F50" s="2" t="s">
        <v>127</v>
      </c>
      <c r="G50" s="2"/>
      <c r="H50" s="2" t="s">
        <v>128</v>
      </c>
      <c r="I50" s="2" t="s">
        <v>36</v>
      </c>
    </row>
    <row r="51" spans="1:9" ht="195" x14ac:dyDescent="0.25">
      <c r="A51" s="2" t="s">
        <v>129</v>
      </c>
      <c r="B51" s="2">
        <v>53</v>
      </c>
      <c r="C51" s="2">
        <v>1</v>
      </c>
      <c r="D51" s="3" t="s">
        <v>130</v>
      </c>
      <c r="E51" s="2"/>
      <c r="F51" s="2"/>
      <c r="G51" s="2"/>
      <c r="H51" s="2" t="s">
        <v>131</v>
      </c>
      <c r="I51" s="2" t="s">
        <v>36</v>
      </c>
    </row>
    <row r="52" spans="1:9" ht="60" x14ac:dyDescent="0.25">
      <c r="A52" s="2" t="s">
        <v>132</v>
      </c>
      <c r="B52" s="2">
        <v>54</v>
      </c>
      <c r="C52" s="2">
        <v>1</v>
      </c>
      <c r="D52" s="2"/>
      <c r="E52" s="2"/>
      <c r="F52" s="2"/>
      <c r="G52" s="2" t="s">
        <v>39</v>
      </c>
      <c r="H52" s="2" t="s">
        <v>133</v>
      </c>
      <c r="I52" s="2" t="s">
        <v>36</v>
      </c>
    </row>
    <row r="53" spans="1:9" x14ac:dyDescent="0.25">
      <c r="A53" s="2" t="s">
        <v>134</v>
      </c>
      <c r="B53" s="2">
        <v>55</v>
      </c>
      <c r="C53" s="2">
        <v>1</v>
      </c>
      <c r="D53" s="2"/>
      <c r="E53" s="2"/>
      <c r="F53" s="2"/>
      <c r="G53" s="2"/>
      <c r="H53" s="2" t="s">
        <v>38</v>
      </c>
      <c r="I53" s="2" t="s">
        <v>36</v>
      </c>
    </row>
    <row r="54" spans="1:9" ht="30" x14ac:dyDescent="0.25">
      <c r="A54" s="2" t="s">
        <v>135</v>
      </c>
      <c r="B54" s="2">
        <v>56</v>
      </c>
      <c r="C54" s="2">
        <v>1</v>
      </c>
      <c r="D54" s="2"/>
      <c r="E54" s="2"/>
      <c r="F54" s="2"/>
      <c r="G54" s="2"/>
      <c r="H54" s="2" t="s">
        <v>38</v>
      </c>
      <c r="I54" s="2" t="s">
        <v>36</v>
      </c>
    </row>
    <row r="55" spans="1:9" x14ac:dyDescent="0.25">
      <c r="A55" s="2" t="s">
        <v>136</v>
      </c>
      <c r="B55" s="2">
        <v>58</v>
      </c>
      <c r="C55" s="2">
        <v>1</v>
      </c>
      <c r="D55" s="2"/>
      <c r="E55" s="2" t="s">
        <v>65</v>
      </c>
      <c r="F55" s="2" t="s">
        <v>137</v>
      </c>
      <c r="G55" s="2"/>
      <c r="H55" s="2" t="s">
        <v>38</v>
      </c>
      <c r="I55" s="2" t="s">
        <v>36</v>
      </c>
    </row>
    <row r="56" spans="1:9" ht="30" x14ac:dyDescent="0.25">
      <c r="A56" s="2" t="s">
        <v>138</v>
      </c>
      <c r="B56" s="2">
        <v>60</v>
      </c>
      <c r="C56" s="2">
        <v>1</v>
      </c>
      <c r="D56" s="2"/>
      <c r="E56" s="2" t="s">
        <v>139</v>
      </c>
      <c r="F56" s="2"/>
      <c r="G56" s="2"/>
      <c r="H56" s="2" t="s">
        <v>38</v>
      </c>
      <c r="I56" s="2" t="s">
        <v>36</v>
      </c>
    </row>
    <row r="57" spans="1:9" ht="120" x14ac:dyDescent="0.25">
      <c r="A57" s="2" t="s">
        <v>140</v>
      </c>
      <c r="B57" s="2">
        <v>62</v>
      </c>
      <c r="C57" s="2">
        <v>1</v>
      </c>
      <c r="D57" s="3" t="s">
        <v>141</v>
      </c>
      <c r="E57" s="2" t="s">
        <v>91</v>
      </c>
      <c r="F57" s="2"/>
      <c r="G57" s="2"/>
      <c r="H57" s="2"/>
      <c r="I57" s="2" t="s">
        <v>36</v>
      </c>
    </row>
    <row r="58" spans="1:9" ht="120" x14ac:dyDescent="0.25">
      <c r="A58" s="2" t="s">
        <v>142</v>
      </c>
      <c r="B58" s="2">
        <v>63</v>
      </c>
      <c r="C58" s="2">
        <v>1</v>
      </c>
      <c r="D58" s="2" t="s">
        <v>143</v>
      </c>
      <c r="E58" s="2" t="s">
        <v>144</v>
      </c>
      <c r="F58" s="2"/>
      <c r="G58" s="2"/>
      <c r="H58" s="2" t="s">
        <v>145</v>
      </c>
      <c r="I58" s="2" t="s">
        <v>36</v>
      </c>
    </row>
    <row r="59" spans="1:9" x14ac:dyDescent="0.25">
      <c r="A59" s="2" t="s">
        <v>48</v>
      </c>
      <c r="B59" s="2">
        <v>64</v>
      </c>
      <c r="C59" s="2">
        <v>1</v>
      </c>
      <c r="D59" s="2"/>
      <c r="E59" s="2" t="s">
        <v>142</v>
      </c>
      <c r="F59" s="2"/>
      <c r="G59" s="2"/>
      <c r="H59" s="2" t="s">
        <v>38</v>
      </c>
      <c r="I59" s="2" t="s">
        <v>36</v>
      </c>
    </row>
    <row r="60" spans="1:9" ht="60" x14ac:dyDescent="0.25">
      <c r="A60" s="2" t="s">
        <v>146</v>
      </c>
      <c r="B60" s="2">
        <v>65</v>
      </c>
      <c r="C60" s="2">
        <v>1</v>
      </c>
      <c r="D60" s="2" t="s">
        <v>147</v>
      </c>
      <c r="E60" s="2" t="s">
        <v>91</v>
      </c>
      <c r="F60" s="2"/>
      <c r="G60" s="2"/>
      <c r="H60" s="2"/>
      <c r="I60" s="2" t="s">
        <v>36</v>
      </c>
    </row>
    <row r="61" spans="1:9" ht="45" x14ac:dyDescent="0.25">
      <c r="A61" s="2" t="s">
        <v>148</v>
      </c>
      <c r="B61" s="2">
        <v>67</v>
      </c>
      <c r="C61" s="2">
        <v>1</v>
      </c>
      <c r="D61" s="2" t="s">
        <v>149</v>
      </c>
      <c r="E61" s="2" t="s">
        <v>34</v>
      </c>
      <c r="F61" s="2"/>
      <c r="G61" s="2" t="s">
        <v>83</v>
      </c>
      <c r="H61" s="2" t="s">
        <v>150</v>
      </c>
      <c r="I61" s="2" t="s">
        <v>36</v>
      </c>
    </row>
    <row r="62" spans="1:9" ht="30" x14ac:dyDescent="0.25">
      <c r="A62" s="2" t="s">
        <v>151</v>
      </c>
      <c r="B62" s="2">
        <v>69</v>
      </c>
      <c r="C62" s="2">
        <v>1</v>
      </c>
      <c r="D62" s="2"/>
      <c r="E62" s="2"/>
      <c r="F62" s="2"/>
      <c r="G62" s="2"/>
      <c r="H62" s="2" t="s">
        <v>38</v>
      </c>
      <c r="I62" s="2" t="s">
        <v>36</v>
      </c>
    </row>
    <row r="63" spans="1:9" ht="30" x14ac:dyDescent="0.25">
      <c r="A63" s="2" t="s">
        <v>152</v>
      </c>
      <c r="B63" s="2">
        <v>70</v>
      </c>
      <c r="C63" s="2">
        <v>1</v>
      </c>
      <c r="D63" s="2"/>
      <c r="E63" s="2"/>
      <c r="F63" s="2"/>
      <c r="G63" s="2"/>
      <c r="H63" s="2" t="s">
        <v>38</v>
      </c>
      <c r="I63" s="2" t="s">
        <v>36</v>
      </c>
    </row>
    <row r="64" spans="1:9" x14ac:dyDescent="0.25">
      <c r="A64" s="2" t="s">
        <v>153</v>
      </c>
      <c r="B64" s="2">
        <v>71</v>
      </c>
      <c r="C64" s="2">
        <v>1</v>
      </c>
      <c r="D64" s="2"/>
      <c r="E64" s="2"/>
      <c r="F64" s="2"/>
      <c r="G64" s="2"/>
      <c r="H64" s="2" t="s">
        <v>38</v>
      </c>
      <c r="I64" s="2" t="s">
        <v>36</v>
      </c>
    </row>
    <row r="65" spans="1:9" x14ac:dyDescent="0.25">
      <c r="A65" s="2" t="s">
        <v>154</v>
      </c>
      <c r="B65" s="2">
        <v>74</v>
      </c>
      <c r="C65" s="2">
        <v>1</v>
      </c>
      <c r="D65" s="2"/>
      <c r="E65" s="2"/>
      <c r="F65" s="2"/>
      <c r="G65" s="2"/>
      <c r="H65" s="2" t="s">
        <v>38</v>
      </c>
      <c r="I65" s="2" t="s">
        <v>36</v>
      </c>
    </row>
    <row r="66" spans="1:9" ht="45" x14ac:dyDescent="0.25">
      <c r="A66" s="2" t="s">
        <v>139</v>
      </c>
      <c r="B66" s="2">
        <v>75</v>
      </c>
      <c r="C66" s="2">
        <v>1</v>
      </c>
      <c r="D66" s="2" t="s">
        <v>155</v>
      </c>
      <c r="E66" s="2" t="s">
        <v>59</v>
      </c>
      <c r="F66" s="2"/>
      <c r="G66" s="2"/>
      <c r="H66" s="2"/>
      <c r="I66" s="2" t="s">
        <v>36</v>
      </c>
    </row>
    <row r="67" spans="1:9" x14ac:dyDescent="0.25">
      <c r="A67" s="2" t="s">
        <v>156</v>
      </c>
      <c r="B67" s="2">
        <v>76</v>
      </c>
      <c r="C67" s="2">
        <v>1</v>
      </c>
      <c r="D67" s="2"/>
      <c r="E67" s="2"/>
      <c r="F67" s="2"/>
      <c r="G67" s="2"/>
      <c r="H67" s="2" t="s">
        <v>38</v>
      </c>
      <c r="I67" s="2" t="s">
        <v>36</v>
      </c>
    </row>
    <row r="68" spans="1:9" ht="45" x14ac:dyDescent="0.25">
      <c r="A68" s="2" t="s">
        <v>157</v>
      </c>
      <c r="B68" s="2">
        <v>77</v>
      </c>
      <c r="C68" s="2">
        <v>1</v>
      </c>
      <c r="D68" s="2"/>
      <c r="E68" s="2" t="s">
        <v>139</v>
      </c>
      <c r="F68" s="2"/>
      <c r="G68" s="2"/>
      <c r="H68" s="2" t="s">
        <v>38</v>
      </c>
      <c r="I68" s="2" t="s">
        <v>36</v>
      </c>
    </row>
    <row r="69" spans="1:9" ht="30" x14ac:dyDescent="0.25">
      <c r="A69" s="2" t="s">
        <v>158</v>
      </c>
      <c r="B69" s="2">
        <v>78</v>
      </c>
      <c r="C69" s="2">
        <v>1</v>
      </c>
      <c r="D69" s="2"/>
      <c r="E69" s="2"/>
      <c r="F69" s="2" t="s">
        <v>100</v>
      </c>
      <c r="G69" s="2"/>
      <c r="H69" s="2" t="s">
        <v>38</v>
      </c>
      <c r="I69" s="2" t="s">
        <v>36</v>
      </c>
    </row>
    <row r="70" spans="1:9" ht="30" x14ac:dyDescent="0.25">
      <c r="A70" s="2" t="s">
        <v>159</v>
      </c>
      <c r="B70" s="2">
        <v>79</v>
      </c>
      <c r="C70" s="2">
        <v>1</v>
      </c>
      <c r="D70" s="2" t="s">
        <v>160</v>
      </c>
      <c r="E70" s="2"/>
      <c r="F70" s="2" t="s">
        <v>158</v>
      </c>
      <c r="G70" s="2"/>
      <c r="H70" s="2" t="s">
        <v>38</v>
      </c>
      <c r="I70" s="2" t="s">
        <v>36</v>
      </c>
    </row>
    <row r="71" spans="1:9" ht="30" x14ac:dyDescent="0.25">
      <c r="A71" s="2" t="s">
        <v>161</v>
      </c>
      <c r="B71" s="2">
        <v>80</v>
      </c>
      <c r="C71" s="2">
        <v>1</v>
      </c>
      <c r="D71" s="2"/>
      <c r="E71" s="2"/>
      <c r="F71" s="2" t="s">
        <v>100</v>
      </c>
      <c r="G71" s="2"/>
      <c r="H71" s="2" t="s">
        <v>38</v>
      </c>
      <c r="I71" s="2" t="s">
        <v>36</v>
      </c>
    </row>
    <row r="72" spans="1:9" ht="30" x14ac:dyDescent="0.25">
      <c r="A72" s="2" t="s">
        <v>162</v>
      </c>
      <c r="B72" s="2">
        <v>81</v>
      </c>
      <c r="C72" s="2">
        <v>1</v>
      </c>
      <c r="D72" s="2" t="s">
        <v>163</v>
      </c>
      <c r="E72" s="2"/>
      <c r="F72" s="2" t="s">
        <v>161</v>
      </c>
      <c r="G72" s="2"/>
      <c r="H72" s="2" t="s">
        <v>38</v>
      </c>
      <c r="I72" s="2" t="s">
        <v>36</v>
      </c>
    </row>
    <row r="73" spans="1:9" ht="60" x14ac:dyDescent="0.25">
      <c r="A73" s="2" t="s">
        <v>164</v>
      </c>
      <c r="B73" s="2">
        <v>82</v>
      </c>
      <c r="C73" s="2">
        <v>1</v>
      </c>
      <c r="D73" s="2" t="s">
        <v>165</v>
      </c>
      <c r="E73" s="2"/>
      <c r="F73" s="2" t="s">
        <v>111</v>
      </c>
      <c r="G73" s="2"/>
      <c r="H73" s="2" t="s">
        <v>58</v>
      </c>
      <c r="I73" s="2" t="s">
        <v>36</v>
      </c>
    </row>
    <row r="74" spans="1:9" x14ac:dyDescent="0.25">
      <c r="A74" s="2" t="s">
        <v>166</v>
      </c>
      <c r="B74" s="2">
        <v>83</v>
      </c>
      <c r="C74" s="2">
        <v>1</v>
      </c>
      <c r="D74" s="2" t="s">
        <v>167</v>
      </c>
      <c r="E74" s="2"/>
      <c r="F74" s="2" t="s">
        <v>164</v>
      </c>
      <c r="G74" s="2"/>
      <c r="H74" s="2" t="s">
        <v>58</v>
      </c>
      <c r="I74" s="2" t="s">
        <v>36</v>
      </c>
    </row>
    <row r="75" spans="1:9" x14ac:dyDescent="0.25">
      <c r="A75" s="2" t="s">
        <v>168</v>
      </c>
      <c r="B75" s="2">
        <v>84</v>
      </c>
      <c r="C75" s="2">
        <v>1</v>
      </c>
      <c r="D75" s="2"/>
      <c r="E75" s="2" t="s">
        <v>148</v>
      </c>
      <c r="F75" s="2"/>
      <c r="G75" s="2"/>
      <c r="H75" s="2" t="s">
        <v>38</v>
      </c>
      <c r="I75" s="2" t="s">
        <v>36</v>
      </c>
    </row>
    <row r="76" spans="1:9" ht="45" x14ac:dyDescent="0.25">
      <c r="A76" s="2" t="s">
        <v>169</v>
      </c>
      <c r="B76" s="2">
        <v>85</v>
      </c>
      <c r="C76" s="2">
        <v>1</v>
      </c>
      <c r="D76" s="2"/>
      <c r="E76" s="2"/>
      <c r="F76" s="2"/>
      <c r="G76" s="2"/>
      <c r="H76" s="2" t="s">
        <v>38</v>
      </c>
      <c r="I76" s="2" t="s">
        <v>36</v>
      </c>
    </row>
    <row r="77" spans="1:9" x14ac:dyDescent="0.25">
      <c r="A77" s="2" t="s">
        <v>170</v>
      </c>
      <c r="B77" s="2">
        <v>86</v>
      </c>
      <c r="C77" s="2">
        <v>1</v>
      </c>
      <c r="D77" s="2" t="s">
        <v>171</v>
      </c>
      <c r="E77" s="2"/>
      <c r="F77" s="2"/>
      <c r="G77" s="2"/>
      <c r="H77" s="2" t="s">
        <v>38</v>
      </c>
      <c r="I77" s="2" t="s">
        <v>36</v>
      </c>
    </row>
    <row r="78" spans="1:9" x14ac:dyDescent="0.25">
      <c r="A78" s="2" t="s">
        <v>172</v>
      </c>
      <c r="B78" s="2">
        <v>87</v>
      </c>
      <c r="C78" s="2">
        <v>1</v>
      </c>
      <c r="D78" s="2"/>
      <c r="E78" s="2" t="s">
        <v>173</v>
      </c>
      <c r="F78" s="2"/>
      <c r="G78" s="2"/>
      <c r="H78" s="2" t="s">
        <v>38</v>
      </c>
      <c r="I78" s="2" t="s">
        <v>36</v>
      </c>
    </row>
    <row r="79" spans="1:9" x14ac:dyDescent="0.25">
      <c r="A79" s="2" t="s">
        <v>173</v>
      </c>
      <c r="B79" s="2">
        <v>88</v>
      </c>
      <c r="C79" s="2">
        <v>1</v>
      </c>
      <c r="D79" s="2"/>
      <c r="E79" s="2"/>
      <c r="F79" s="2"/>
      <c r="G79" s="2"/>
      <c r="H79" s="2" t="s">
        <v>38</v>
      </c>
      <c r="I79" s="2" t="s">
        <v>36</v>
      </c>
    </row>
    <row r="80" spans="1:9" ht="195" x14ac:dyDescent="0.25">
      <c r="A80" s="2" t="s">
        <v>174</v>
      </c>
      <c r="B80" s="2">
        <v>89</v>
      </c>
      <c r="C80" s="2">
        <v>1</v>
      </c>
      <c r="D80" s="3" t="s">
        <v>175</v>
      </c>
      <c r="E80" s="2"/>
      <c r="F80" s="2"/>
      <c r="G80" s="2"/>
      <c r="H80" s="2" t="s">
        <v>58</v>
      </c>
      <c r="I80" s="2" t="s">
        <v>36</v>
      </c>
    </row>
    <row r="81" spans="1:9" ht="409.5" x14ac:dyDescent="0.25">
      <c r="A81" s="2" t="s">
        <v>83</v>
      </c>
      <c r="B81" s="2">
        <v>90</v>
      </c>
      <c r="C81" s="2">
        <v>1</v>
      </c>
      <c r="D81" s="3" t="s">
        <v>176</v>
      </c>
      <c r="E81" s="2"/>
      <c r="F81" s="2"/>
      <c r="G81" s="2" t="s">
        <v>34</v>
      </c>
      <c r="H81" s="2" t="s">
        <v>177</v>
      </c>
      <c r="I81" s="2" t="s">
        <v>36</v>
      </c>
    </row>
    <row r="82" spans="1:9" x14ac:dyDescent="0.25">
      <c r="A82" s="2" t="s">
        <v>83</v>
      </c>
      <c r="B82" s="2">
        <v>90</v>
      </c>
      <c r="C82" s="2">
        <v>2</v>
      </c>
      <c r="D82" s="3"/>
      <c r="E82" s="2"/>
      <c r="F82" s="2"/>
      <c r="G82" s="2" t="s">
        <v>178</v>
      </c>
      <c r="H82" s="2"/>
      <c r="I82" s="2" t="s">
        <v>36</v>
      </c>
    </row>
    <row r="83" spans="1:9" ht="409.5" x14ac:dyDescent="0.25">
      <c r="A83" s="2" t="s">
        <v>179</v>
      </c>
      <c r="B83" s="2">
        <v>91</v>
      </c>
      <c r="C83" s="2">
        <v>1</v>
      </c>
      <c r="D83" s="3" t="s">
        <v>180</v>
      </c>
      <c r="E83" s="2" t="s">
        <v>83</v>
      </c>
      <c r="F83" s="2" t="s">
        <v>116</v>
      </c>
      <c r="G83" s="2"/>
      <c r="H83" s="2"/>
      <c r="I83" s="2" t="s">
        <v>36</v>
      </c>
    </row>
    <row r="84" spans="1:9" ht="345" x14ac:dyDescent="0.25">
      <c r="A84" s="2" t="s">
        <v>181</v>
      </c>
      <c r="B84" s="2">
        <v>92</v>
      </c>
      <c r="C84" s="2">
        <v>1</v>
      </c>
      <c r="D84" s="2" t="s">
        <v>182</v>
      </c>
      <c r="E84" s="2" t="s">
        <v>179</v>
      </c>
      <c r="F84" s="2"/>
      <c r="G84" s="2"/>
      <c r="H84" s="2"/>
      <c r="I84" s="2" t="s">
        <v>36</v>
      </c>
    </row>
    <row r="85" spans="1:9" x14ac:dyDescent="0.25">
      <c r="A85" s="2" t="s">
        <v>183</v>
      </c>
      <c r="B85" s="2">
        <v>93</v>
      </c>
      <c r="C85" s="2">
        <v>1</v>
      </c>
      <c r="D85" s="2"/>
      <c r="E85" s="2"/>
      <c r="F85" s="2"/>
      <c r="G85" s="2"/>
      <c r="H85" s="2" t="s">
        <v>58</v>
      </c>
      <c r="I85" s="2" t="s">
        <v>36</v>
      </c>
    </row>
    <row r="86" spans="1:9" ht="180" x14ac:dyDescent="0.25">
      <c r="A86" s="2" t="s">
        <v>184</v>
      </c>
      <c r="B86" s="2">
        <v>94</v>
      </c>
      <c r="C86" s="2">
        <v>1</v>
      </c>
      <c r="D86" s="2" t="s">
        <v>185</v>
      </c>
      <c r="E86" s="2"/>
      <c r="F86" s="2" t="s">
        <v>142</v>
      </c>
      <c r="G86" s="2"/>
      <c r="H86" s="2"/>
      <c r="I86" s="2" t="s">
        <v>36</v>
      </c>
    </row>
    <row r="87" spans="1:9" x14ac:dyDescent="0.25">
      <c r="A87" s="2" t="s">
        <v>186</v>
      </c>
      <c r="B87" s="2">
        <v>95</v>
      </c>
      <c r="C87" s="2">
        <v>1</v>
      </c>
      <c r="D87" s="2" t="s">
        <v>187</v>
      </c>
      <c r="E87" s="2"/>
      <c r="F87" s="2" t="s">
        <v>184</v>
      </c>
      <c r="G87" s="2"/>
      <c r="H87" s="2"/>
      <c r="I87" s="2" t="s">
        <v>36</v>
      </c>
    </row>
    <row r="88" spans="1:9" ht="135" x14ac:dyDescent="0.25">
      <c r="A88" s="2" t="s">
        <v>188</v>
      </c>
      <c r="B88" s="2">
        <v>96</v>
      </c>
      <c r="C88" s="2">
        <v>1</v>
      </c>
      <c r="D88" s="2" t="s">
        <v>189</v>
      </c>
      <c r="E88" s="2"/>
      <c r="F88" s="2" t="s">
        <v>34</v>
      </c>
      <c r="G88" s="2"/>
      <c r="H88" s="2"/>
      <c r="I88" s="2" t="s">
        <v>36</v>
      </c>
    </row>
    <row r="89" spans="1:9" ht="90" x14ac:dyDescent="0.25">
      <c r="A89" s="2" t="s">
        <v>190</v>
      </c>
      <c r="B89" s="2">
        <v>97</v>
      </c>
      <c r="C89" s="2">
        <v>1</v>
      </c>
      <c r="D89" s="2"/>
      <c r="E89" s="2"/>
      <c r="F89" s="2" t="s">
        <v>34</v>
      </c>
      <c r="G89" s="2" t="s">
        <v>191</v>
      </c>
      <c r="H89" s="2" t="s">
        <v>192</v>
      </c>
      <c r="I89" s="2" t="s">
        <v>36</v>
      </c>
    </row>
    <row r="90" spans="1:9" x14ac:dyDescent="0.25">
      <c r="A90" s="2" t="s">
        <v>190</v>
      </c>
      <c r="B90" s="2">
        <v>98</v>
      </c>
      <c r="C90" s="2">
        <v>2</v>
      </c>
      <c r="D90" s="2"/>
      <c r="E90" s="2"/>
      <c r="F90" s="2" t="s">
        <v>116</v>
      </c>
      <c r="G90" s="2"/>
      <c r="H90" s="2"/>
      <c r="I90" s="2" t="s">
        <v>36</v>
      </c>
    </row>
    <row r="91" spans="1:9" ht="150" x14ac:dyDescent="0.25">
      <c r="A91" s="2" t="s">
        <v>193</v>
      </c>
      <c r="B91" s="2">
        <v>99</v>
      </c>
      <c r="C91" s="2">
        <v>1</v>
      </c>
      <c r="D91" s="2" t="s">
        <v>194</v>
      </c>
      <c r="E91" s="2" t="s">
        <v>83</v>
      </c>
      <c r="F91" s="2" t="s">
        <v>142</v>
      </c>
      <c r="G91" s="2"/>
      <c r="H91" s="2"/>
      <c r="I91" s="2" t="s">
        <v>36</v>
      </c>
    </row>
    <row r="92" spans="1:9" ht="30" x14ac:dyDescent="0.25">
      <c r="A92" s="2" t="s">
        <v>195</v>
      </c>
      <c r="B92" s="2">
        <v>100</v>
      </c>
      <c r="C92" s="2">
        <v>1</v>
      </c>
      <c r="D92" s="2" t="s">
        <v>196</v>
      </c>
      <c r="E92" s="2" t="s">
        <v>197</v>
      </c>
      <c r="F92" s="2" t="s">
        <v>193</v>
      </c>
      <c r="G92" s="2"/>
      <c r="H92" s="2"/>
      <c r="I92" s="2" t="s">
        <v>36</v>
      </c>
    </row>
    <row r="93" spans="1:9" ht="45" x14ac:dyDescent="0.25">
      <c r="A93" s="2" t="s">
        <v>198</v>
      </c>
      <c r="B93" s="2">
        <v>101</v>
      </c>
      <c r="C93" s="2">
        <v>1</v>
      </c>
      <c r="D93" s="2" t="s">
        <v>199</v>
      </c>
      <c r="E93" s="2" t="s">
        <v>197</v>
      </c>
      <c r="F93" s="2" t="s">
        <v>193</v>
      </c>
      <c r="G93" s="2"/>
      <c r="H93" s="2"/>
      <c r="I93" s="2" t="s">
        <v>36</v>
      </c>
    </row>
    <row r="94" spans="1:9" ht="60" x14ac:dyDescent="0.25">
      <c r="A94" s="2" t="s">
        <v>200</v>
      </c>
      <c r="B94" s="2">
        <v>103</v>
      </c>
      <c r="C94" s="2">
        <v>1</v>
      </c>
      <c r="D94" s="3" t="s">
        <v>201</v>
      </c>
      <c r="E94" s="2" t="s">
        <v>34</v>
      </c>
      <c r="F94" s="2"/>
      <c r="G94" s="2"/>
      <c r="H94" s="2"/>
      <c r="I94" s="2" t="s">
        <v>36</v>
      </c>
    </row>
    <row r="95" spans="1:9" ht="60" x14ac:dyDescent="0.25">
      <c r="A95" s="2" t="s">
        <v>43</v>
      </c>
      <c r="B95" s="2">
        <v>104</v>
      </c>
      <c r="C95" s="2">
        <v>1</v>
      </c>
      <c r="D95" s="3" t="s">
        <v>202</v>
      </c>
      <c r="E95" s="2" t="s">
        <v>197</v>
      </c>
      <c r="F95" s="2" t="s">
        <v>39</v>
      </c>
      <c r="G95" s="2"/>
      <c r="H95" s="2" t="s">
        <v>203</v>
      </c>
      <c r="I95" s="2" t="s">
        <v>36</v>
      </c>
    </row>
    <row r="96" spans="1:9" x14ac:dyDescent="0.25">
      <c r="A96" s="2" t="s">
        <v>204</v>
      </c>
      <c r="B96" s="2">
        <v>106</v>
      </c>
      <c r="C96" s="2">
        <v>1</v>
      </c>
      <c r="D96" s="2"/>
      <c r="E96" s="2"/>
      <c r="F96" s="2" t="s">
        <v>205</v>
      </c>
      <c r="G96" s="2"/>
      <c r="H96" s="2" t="s">
        <v>58</v>
      </c>
      <c r="I96" s="2" t="s">
        <v>36</v>
      </c>
    </row>
    <row r="97" spans="1:9" ht="30" x14ac:dyDescent="0.25">
      <c r="A97" s="2" t="s">
        <v>62</v>
      </c>
      <c r="B97" s="2">
        <v>108</v>
      </c>
      <c r="C97" s="2">
        <v>1</v>
      </c>
      <c r="D97" s="2" t="s">
        <v>206</v>
      </c>
      <c r="E97" s="2" t="s">
        <v>111</v>
      </c>
      <c r="F97" s="2" t="s">
        <v>102</v>
      </c>
      <c r="G97" s="2"/>
      <c r="H97" s="2"/>
      <c r="I97" s="2" t="s">
        <v>36</v>
      </c>
    </row>
    <row r="98" spans="1:9" ht="60" x14ac:dyDescent="0.25">
      <c r="A98" s="2" t="s">
        <v>207</v>
      </c>
      <c r="B98" s="2">
        <v>109</v>
      </c>
      <c r="C98" s="2">
        <v>1</v>
      </c>
      <c r="D98" s="2" t="s">
        <v>208</v>
      </c>
      <c r="E98" s="2"/>
      <c r="F98" s="2"/>
      <c r="G98" s="2" t="s">
        <v>59</v>
      </c>
      <c r="H98" s="2" t="s">
        <v>58</v>
      </c>
      <c r="I98" s="2" t="s">
        <v>36</v>
      </c>
    </row>
    <row r="99" spans="1:9" ht="120" x14ac:dyDescent="0.25">
      <c r="A99" s="2" t="s">
        <v>209</v>
      </c>
      <c r="B99" s="2">
        <v>111</v>
      </c>
      <c r="C99" s="2">
        <v>1</v>
      </c>
      <c r="D99" s="2" t="s">
        <v>210</v>
      </c>
      <c r="E99" s="2"/>
      <c r="F99" s="2" t="s">
        <v>193</v>
      </c>
      <c r="G99" s="2" t="s">
        <v>39</v>
      </c>
      <c r="H99" s="2" t="s">
        <v>211</v>
      </c>
      <c r="I99" s="2" t="s">
        <v>36</v>
      </c>
    </row>
    <row r="100" spans="1:9" ht="45" x14ac:dyDescent="0.25">
      <c r="A100" s="2" t="s">
        <v>212</v>
      </c>
      <c r="B100" s="2">
        <v>112</v>
      </c>
      <c r="C100" s="2">
        <v>1</v>
      </c>
      <c r="D100" s="2" t="s">
        <v>213</v>
      </c>
      <c r="E100" s="2"/>
      <c r="F100" s="2" t="s">
        <v>34</v>
      </c>
      <c r="G100" s="2"/>
      <c r="H100" s="2" t="s">
        <v>58</v>
      </c>
      <c r="I100" s="2" t="s">
        <v>36</v>
      </c>
    </row>
    <row r="101" spans="1:9" ht="45" x14ac:dyDescent="0.25">
      <c r="A101" s="2" t="s">
        <v>41</v>
      </c>
      <c r="B101" s="2">
        <v>113</v>
      </c>
      <c r="C101" s="2">
        <v>1</v>
      </c>
      <c r="D101" s="2" t="s">
        <v>214</v>
      </c>
      <c r="E101" s="2"/>
      <c r="F101" s="2" t="s">
        <v>193</v>
      </c>
      <c r="G101" s="2"/>
      <c r="H101" s="2"/>
      <c r="I101" s="2" t="s">
        <v>36</v>
      </c>
    </row>
    <row r="102" spans="1:9" x14ac:dyDescent="0.25">
      <c r="A102" s="2" t="s">
        <v>41</v>
      </c>
      <c r="B102" s="2">
        <v>113</v>
      </c>
      <c r="C102" s="2">
        <v>2</v>
      </c>
      <c r="D102" s="2"/>
      <c r="E102" s="2"/>
      <c r="F102" s="2" t="s">
        <v>34</v>
      </c>
      <c r="G102" s="2"/>
      <c r="H102" s="2"/>
      <c r="I102" s="2" t="s">
        <v>36</v>
      </c>
    </row>
    <row r="103" spans="1:9" x14ac:dyDescent="0.25">
      <c r="A103" s="2" t="s">
        <v>41</v>
      </c>
      <c r="B103" s="2">
        <v>113</v>
      </c>
      <c r="C103" s="2">
        <v>3</v>
      </c>
      <c r="D103" s="2"/>
      <c r="E103" s="2"/>
      <c r="F103" s="2" t="s">
        <v>39</v>
      </c>
      <c r="G103" s="2"/>
      <c r="H103" s="2"/>
      <c r="I103" s="2" t="s">
        <v>36</v>
      </c>
    </row>
    <row r="104" spans="1:9" ht="30" x14ac:dyDescent="0.25">
      <c r="A104" s="2" t="s">
        <v>215</v>
      </c>
      <c r="B104" s="2">
        <v>115</v>
      </c>
      <c r="C104" s="2">
        <v>1</v>
      </c>
      <c r="D104" s="2" t="s">
        <v>216</v>
      </c>
      <c r="E104" s="2" t="s">
        <v>39</v>
      </c>
      <c r="F104" s="2"/>
      <c r="G104" s="2"/>
      <c r="H104" s="2"/>
      <c r="I104" s="2" t="s">
        <v>36</v>
      </c>
    </row>
    <row r="105" spans="1:9" ht="210" x14ac:dyDescent="0.25">
      <c r="A105" s="2" t="s">
        <v>217</v>
      </c>
      <c r="B105" s="2">
        <v>116</v>
      </c>
      <c r="C105" s="2">
        <v>1</v>
      </c>
      <c r="D105" s="3" t="s">
        <v>218</v>
      </c>
      <c r="E105" s="2"/>
      <c r="F105" s="2" t="s">
        <v>39</v>
      </c>
      <c r="G105" s="2"/>
      <c r="H105" s="2"/>
      <c r="I105" s="2" t="s">
        <v>36</v>
      </c>
    </row>
    <row r="106" spans="1:9" ht="30" x14ac:dyDescent="0.25">
      <c r="A106" s="2" t="s">
        <v>219</v>
      </c>
      <c r="B106" s="2">
        <v>117</v>
      </c>
      <c r="C106" s="2">
        <v>1</v>
      </c>
      <c r="D106" s="2" t="s">
        <v>220</v>
      </c>
      <c r="E106" s="2" t="s">
        <v>217</v>
      </c>
      <c r="F106" s="2"/>
      <c r="G106" s="2"/>
      <c r="H106" s="2"/>
      <c r="I106" s="2" t="s">
        <v>36</v>
      </c>
    </row>
    <row r="107" spans="1:9" ht="225" x14ac:dyDescent="0.25">
      <c r="A107" s="6" t="s">
        <v>221</v>
      </c>
      <c r="B107" s="2">
        <v>118</v>
      </c>
      <c r="C107" s="6">
        <v>1</v>
      </c>
      <c r="D107" s="11" t="s">
        <v>222</v>
      </c>
      <c r="E107" s="6"/>
      <c r="F107" s="6" t="s">
        <v>43</v>
      </c>
      <c r="G107" s="6"/>
      <c r="H107" s="10" t="s">
        <v>223</v>
      </c>
      <c r="I107" s="2" t="s">
        <v>36</v>
      </c>
    </row>
    <row r="108" spans="1:9" x14ac:dyDescent="0.25">
      <c r="A108" s="6" t="s">
        <v>221</v>
      </c>
      <c r="B108" s="2">
        <v>118</v>
      </c>
      <c r="C108" s="6">
        <v>2</v>
      </c>
      <c r="D108" s="6"/>
      <c r="E108" s="7"/>
      <c r="F108" s="7" t="s">
        <v>39</v>
      </c>
      <c r="G108" s="6"/>
      <c r="H108" s="6"/>
      <c r="I108" s="2" t="s">
        <v>36</v>
      </c>
    </row>
    <row r="109" spans="1:9" ht="210" x14ac:dyDescent="0.25">
      <c r="A109" s="2" t="s">
        <v>224</v>
      </c>
      <c r="B109" s="2">
        <v>119</v>
      </c>
      <c r="C109" s="2">
        <v>1</v>
      </c>
      <c r="D109" s="2" t="s">
        <v>225</v>
      </c>
      <c r="E109" s="2"/>
      <c r="F109" s="2" t="s">
        <v>226</v>
      </c>
      <c r="G109" s="2"/>
      <c r="H109" s="2" t="s">
        <v>227</v>
      </c>
      <c r="I109" s="2" t="s">
        <v>36</v>
      </c>
    </row>
    <row r="110" spans="1:9" ht="285" x14ac:dyDescent="0.25">
      <c r="A110" s="2" t="s">
        <v>228</v>
      </c>
      <c r="B110" s="2">
        <v>121</v>
      </c>
      <c r="C110" s="2">
        <v>1</v>
      </c>
      <c r="D110" s="2" t="s">
        <v>229</v>
      </c>
      <c r="E110" s="2"/>
      <c r="F110" s="2" t="s">
        <v>39</v>
      </c>
      <c r="G110" s="2"/>
      <c r="H110" s="2"/>
      <c r="I110" s="2" t="s">
        <v>36</v>
      </c>
    </row>
    <row r="111" spans="1:9" ht="30" x14ac:dyDescent="0.25">
      <c r="A111" s="2" t="s">
        <v>230</v>
      </c>
      <c r="B111" s="2">
        <v>124</v>
      </c>
      <c r="C111" s="2">
        <v>1</v>
      </c>
      <c r="D111" s="2"/>
      <c r="E111" s="2" t="s">
        <v>140</v>
      </c>
      <c r="F111" s="2" t="s">
        <v>102</v>
      </c>
      <c r="G111" s="2"/>
      <c r="H111" s="2" t="s">
        <v>58</v>
      </c>
      <c r="I111" s="2" t="s">
        <v>36</v>
      </c>
    </row>
    <row r="112" spans="1:9" ht="45" x14ac:dyDescent="0.25">
      <c r="A112" s="2" t="s">
        <v>231</v>
      </c>
      <c r="B112" s="2">
        <v>125</v>
      </c>
      <c r="C112" s="2">
        <v>1</v>
      </c>
      <c r="D112" s="2"/>
      <c r="E112" s="2" t="s">
        <v>179</v>
      </c>
      <c r="F112" s="2" t="s">
        <v>102</v>
      </c>
      <c r="G112" s="2"/>
      <c r="H112" s="2" t="s">
        <v>58</v>
      </c>
      <c r="I112" s="2" t="s">
        <v>36</v>
      </c>
    </row>
    <row r="113" spans="1:9" ht="30" x14ac:dyDescent="0.25">
      <c r="A113" s="2" t="s">
        <v>232</v>
      </c>
      <c r="B113" s="2">
        <v>126</v>
      </c>
      <c r="C113" s="2">
        <v>1</v>
      </c>
      <c r="D113" s="2"/>
      <c r="E113" s="2"/>
      <c r="F113" s="2"/>
      <c r="G113" s="2"/>
      <c r="H113" s="2"/>
      <c r="I113" s="2" t="s">
        <v>36</v>
      </c>
    </row>
    <row r="114" spans="1:9" ht="60" x14ac:dyDescent="0.25">
      <c r="A114" s="2" t="s">
        <v>233</v>
      </c>
      <c r="B114" s="2">
        <v>127</v>
      </c>
      <c r="C114" s="2">
        <v>1</v>
      </c>
      <c r="D114" s="2" t="s">
        <v>234</v>
      </c>
      <c r="E114" s="2"/>
      <c r="F114" s="2"/>
      <c r="G114" s="2"/>
      <c r="H114" s="2" t="s">
        <v>38</v>
      </c>
      <c r="I114" s="2" t="s">
        <v>36</v>
      </c>
    </row>
    <row r="115" spans="1:9" x14ac:dyDescent="0.25">
      <c r="A115" s="2" t="s">
        <v>235</v>
      </c>
      <c r="B115" s="2">
        <v>128</v>
      </c>
      <c r="C115" s="2">
        <v>1</v>
      </c>
      <c r="D115" s="2"/>
      <c r="E115" s="2"/>
      <c r="F115" s="2"/>
      <c r="G115" s="2"/>
      <c r="H115" s="2" t="s">
        <v>236</v>
      </c>
      <c r="I115" s="2" t="s">
        <v>36</v>
      </c>
    </row>
    <row r="116" spans="1:9" ht="120" x14ac:dyDescent="0.25">
      <c r="A116" s="2" t="s">
        <v>237</v>
      </c>
      <c r="B116" s="2">
        <v>130</v>
      </c>
      <c r="C116" s="2">
        <v>1</v>
      </c>
      <c r="D116" s="2" t="s">
        <v>238</v>
      </c>
      <c r="E116" s="2"/>
      <c r="F116" s="2"/>
      <c r="G116" s="2"/>
      <c r="H116" s="2" t="s">
        <v>58</v>
      </c>
      <c r="I116" s="2" t="s">
        <v>36</v>
      </c>
    </row>
    <row r="117" spans="1:9" ht="30" x14ac:dyDescent="0.25">
      <c r="A117" s="2" t="s">
        <v>239</v>
      </c>
      <c r="B117" s="2">
        <v>132</v>
      </c>
      <c r="C117" s="2">
        <v>1</v>
      </c>
      <c r="D117" s="2"/>
      <c r="E117" s="2" t="s">
        <v>83</v>
      </c>
      <c r="F117" s="2" t="s">
        <v>100</v>
      </c>
      <c r="G117" s="2"/>
      <c r="H117" s="2" t="s">
        <v>58</v>
      </c>
      <c r="I117" s="2" t="s">
        <v>36</v>
      </c>
    </row>
    <row r="118" spans="1:9" ht="30" x14ac:dyDescent="0.25">
      <c r="A118" s="2" t="s">
        <v>239</v>
      </c>
      <c r="B118" s="2">
        <v>132</v>
      </c>
      <c r="C118" s="2">
        <v>2</v>
      </c>
      <c r="D118" s="2"/>
      <c r="E118" s="2"/>
      <c r="F118" s="2" t="s">
        <v>59</v>
      </c>
      <c r="G118" s="2"/>
      <c r="H118" s="2" t="s">
        <v>58</v>
      </c>
      <c r="I118" s="2" t="s">
        <v>36</v>
      </c>
    </row>
    <row r="119" spans="1:9" ht="30" x14ac:dyDescent="0.25">
      <c r="A119" s="2" t="s">
        <v>240</v>
      </c>
      <c r="B119" s="2">
        <v>133</v>
      </c>
      <c r="C119" s="2">
        <v>1</v>
      </c>
      <c r="D119" s="2" t="s">
        <v>241</v>
      </c>
      <c r="E119" s="2"/>
      <c r="F119" s="2"/>
      <c r="G119" s="2"/>
      <c r="H119" s="2"/>
      <c r="I119" s="2" t="s">
        <v>36</v>
      </c>
    </row>
    <row r="120" spans="1:9" ht="30" x14ac:dyDescent="0.25">
      <c r="A120" s="2" t="s">
        <v>242</v>
      </c>
      <c r="B120" s="2">
        <v>134</v>
      </c>
      <c r="C120" s="2">
        <v>1</v>
      </c>
      <c r="D120" s="2" t="s">
        <v>243</v>
      </c>
      <c r="E120" s="2"/>
      <c r="F120" s="2"/>
      <c r="G120" s="2"/>
      <c r="H120" s="2"/>
      <c r="I120" s="2" t="s">
        <v>36</v>
      </c>
    </row>
    <row r="121" spans="1:9" ht="30" x14ac:dyDescent="0.25">
      <c r="A121" s="2" t="s">
        <v>244</v>
      </c>
      <c r="B121" s="2">
        <v>135</v>
      </c>
      <c r="C121" s="2">
        <v>1</v>
      </c>
      <c r="D121" s="2"/>
      <c r="E121" s="2"/>
      <c r="F121" s="2" t="s">
        <v>39</v>
      </c>
      <c r="G121" s="2"/>
      <c r="H121" s="2" t="s">
        <v>58</v>
      </c>
      <c r="I121" s="2" t="s">
        <v>36</v>
      </c>
    </row>
    <row r="122" spans="1:9" ht="30" x14ac:dyDescent="0.25">
      <c r="A122" s="2" t="s">
        <v>245</v>
      </c>
      <c r="B122" s="2">
        <v>137</v>
      </c>
      <c r="C122" s="2">
        <v>1</v>
      </c>
      <c r="D122" s="2"/>
      <c r="E122" s="2"/>
      <c r="F122" s="2" t="s">
        <v>39</v>
      </c>
      <c r="G122" s="2"/>
      <c r="H122" s="2" t="s">
        <v>58</v>
      </c>
      <c r="I122" s="2" t="s">
        <v>36</v>
      </c>
    </row>
    <row r="123" spans="1:9" ht="45" x14ac:dyDescent="0.25">
      <c r="A123" s="2" t="s">
        <v>246</v>
      </c>
      <c r="B123" s="2">
        <v>138</v>
      </c>
      <c r="C123" s="2">
        <v>1</v>
      </c>
      <c r="D123" s="2" t="s">
        <v>247</v>
      </c>
      <c r="E123" s="2"/>
      <c r="F123" s="2" t="s">
        <v>39</v>
      </c>
      <c r="G123" s="2"/>
      <c r="H123" s="2"/>
      <c r="I123" s="2" t="s">
        <v>36</v>
      </c>
    </row>
    <row r="124" spans="1:9" ht="45" x14ac:dyDescent="0.25">
      <c r="A124" s="2" t="s">
        <v>246</v>
      </c>
      <c r="B124" s="2">
        <v>138</v>
      </c>
      <c r="C124" s="2">
        <v>2</v>
      </c>
      <c r="D124" s="2"/>
      <c r="E124" s="2"/>
      <c r="F124" s="2" t="s">
        <v>205</v>
      </c>
      <c r="G124" s="2"/>
      <c r="H124" s="2"/>
      <c r="I124" s="2" t="s">
        <v>36</v>
      </c>
    </row>
    <row r="125" spans="1:9" ht="60" x14ac:dyDescent="0.25">
      <c r="A125" s="2" t="s">
        <v>248</v>
      </c>
      <c r="B125" s="2">
        <v>140</v>
      </c>
      <c r="C125" s="2">
        <v>1</v>
      </c>
      <c r="D125" s="2" t="s">
        <v>249</v>
      </c>
      <c r="E125" s="2"/>
      <c r="F125" s="2" t="s">
        <v>59</v>
      </c>
      <c r="G125" s="2"/>
      <c r="H125" s="2"/>
      <c r="I125" s="2" t="s">
        <v>36</v>
      </c>
    </row>
    <row r="126" spans="1:9" ht="30" x14ac:dyDescent="0.25">
      <c r="A126" s="2" t="s">
        <v>248</v>
      </c>
      <c r="B126" s="2">
        <v>140</v>
      </c>
      <c r="C126" s="2">
        <v>2</v>
      </c>
      <c r="D126" s="2"/>
      <c r="E126" s="2"/>
      <c r="F126" s="2" t="s">
        <v>34</v>
      </c>
      <c r="G126" s="2"/>
      <c r="H126" s="2" t="s">
        <v>250</v>
      </c>
      <c r="I126" s="2" t="s">
        <v>36</v>
      </c>
    </row>
    <row r="127" spans="1:9" ht="30" x14ac:dyDescent="0.25">
      <c r="A127" s="2" t="s">
        <v>248</v>
      </c>
      <c r="B127" s="2">
        <v>140</v>
      </c>
      <c r="C127" s="2">
        <v>3</v>
      </c>
      <c r="D127" s="2"/>
      <c r="E127" s="2"/>
      <c r="F127" s="2" t="s">
        <v>39</v>
      </c>
      <c r="G127" s="2"/>
      <c r="H127" s="2"/>
      <c r="I127" s="2" t="s">
        <v>36</v>
      </c>
    </row>
    <row r="128" spans="1:9" ht="30" x14ac:dyDescent="0.25">
      <c r="A128" s="2" t="s">
        <v>248</v>
      </c>
      <c r="B128" s="2">
        <v>140</v>
      </c>
      <c r="C128" s="2">
        <v>4</v>
      </c>
      <c r="D128" s="2"/>
      <c r="E128" s="2"/>
      <c r="F128" s="2" t="s">
        <v>226</v>
      </c>
      <c r="G128" s="2"/>
      <c r="H128" s="2" t="s">
        <v>251</v>
      </c>
      <c r="I128" s="2" t="s">
        <v>36</v>
      </c>
    </row>
    <row r="129" spans="1:9" ht="30" x14ac:dyDescent="0.25">
      <c r="A129" s="2" t="s">
        <v>248</v>
      </c>
      <c r="B129" s="2">
        <v>140</v>
      </c>
      <c r="C129" s="2">
        <v>5</v>
      </c>
      <c r="D129" s="2"/>
      <c r="E129" s="2"/>
      <c r="F129" s="2" t="s">
        <v>252</v>
      </c>
      <c r="G129" s="2"/>
      <c r="H129" s="2" t="s">
        <v>251</v>
      </c>
      <c r="I129" s="2" t="s">
        <v>36</v>
      </c>
    </row>
    <row r="130" spans="1:9" ht="30" x14ac:dyDescent="0.25">
      <c r="A130" s="2" t="s">
        <v>248</v>
      </c>
      <c r="B130" s="2">
        <v>140</v>
      </c>
      <c r="C130" s="2">
        <v>6</v>
      </c>
      <c r="D130" s="2"/>
      <c r="E130" s="2"/>
      <c r="F130" s="2" t="s">
        <v>253</v>
      </c>
      <c r="G130" s="2"/>
      <c r="H130" s="2" t="s">
        <v>251</v>
      </c>
      <c r="I130" s="2" t="s">
        <v>36</v>
      </c>
    </row>
    <row r="131" spans="1:9" ht="30" x14ac:dyDescent="0.25">
      <c r="A131" s="2" t="s">
        <v>248</v>
      </c>
      <c r="B131" s="2">
        <v>140</v>
      </c>
      <c r="C131" s="2">
        <v>7</v>
      </c>
      <c r="D131" s="2"/>
      <c r="E131" s="2"/>
      <c r="F131" s="2" t="s">
        <v>254</v>
      </c>
      <c r="G131" s="2"/>
      <c r="H131" s="2" t="s">
        <v>251</v>
      </c>
      <c r="I131" s="2" t="s">
        <v>36</v>
      </c>
    </row>
    <row r="132" spans="1:9" ht="30" x14ac:dyDescent="0.25">
      <c r="A132" s="2" t="s">
        <v>248</v>
      </c>
      <c r="B132" s="2">
        <v>140</v>
      </c>
      <c r="C132" s="2">
        <v>8</v>
      </c>
      <c r="D132" s="2"/>
      <c r="E132" s="2"/>
      <c r="F132" s="2" t="s">
        <v>205</v>
      </c>
      <c r="G132" s="2"/>
      <c r="H132" s="2" t="s">
        <v>250</v>
      </c>
      <c r="I132" s="2" t="s">
        <v>36</v>
      </c>
    </row>
    <row r="133" spans="1:9" ht="30" x14ac:dyDescent="0.25">
      <c r="A133" s="2" t="s">
        <v>248</v>
      </c>
      <c r="B133" s="2">
        <v>140</v>
      </c>
      <c r="C133" s="2">
        <v>9</v>
      </c>
      <c r="D133" s="2"/>
      <c r="E133" s="2"/>
      <c r="F133" s="2" t="s">
        <v>246</v>
      </c>
      <c r="G133" s="2"/>
      <c r="H133" s="2" t="s">
        <v>255</v>
      </c>
      <c r="I133" s="2" t="s">
        <v>36</v>
      </c>
    </row>
    <row r="134" spans="1:9" ht="30" x14ac:dyDescent="0.25">
      <c r="A134" s="2" t="s">
        <v>248</v>
      </c>
      <c r="B134" s="2">
        <v>140</v>
      </c>
      <c r="C134" s="2">
        <v>10</v>
      </c>
      <c r="D134" s="2"/>
      <c r="E134" s="2"/>
      <c r="F134" s="2" t="s">
        <v>256</v>
      </c>
      <c r="G134" s="2"/>
      <c r="H134" s="2" t="s">
        <v>257</v>
      </c>
      <c r="I134" s="2" t="s">
        <v>36</v>
      </c>
    </row>
    <row r="135" spans="1:9" ht="30" x14ac:dyDescent="0.25">
      <c r="A135" s="2" t="s">
        <v>248</v>
      </c>
      <c r="B135" s="2">
        <v>140</v>
      </c>
      <c r="C135" s="2">
        <v>11</v>
      </c>
      <c r="D135" s="2"/>
      <c r="E135" s="2"/>
      <c r="F135" s="2" t="s">
        <v>258</v>
      </c>
      <c r="G135" s="2"/>
      <c r="H135" s="2" t="s">
        <v>259</v>
      </c>
      <c r="I135" s="2" t="s">
        <v>36</v>
      </c>
    </row>
    <row r="136" spans="1:9" ht="30" x14ac:dyDescent="0.25">
      <c r="A136" s="2" t="s">
        <v>248</v>
      </c>
      <c r="B136" s="2">
        <v>140</v>
      </c>
      <c r="C136" s="2">
        <v>12</v>
      </c>
      <c r="D136" s="2"/>
      <c r="E136" s="2"/>
      <c r="F136" s="2" t="s">
        <v>260</v>
      </c>
      <c r="G136" s="2"/>
      <c r="H136" s="2" t="s">
        <v>261</v>
      </c>
      <c r="I136" s="2" t="s">
        <v>36</v>
      </c>
    </row>
    <row r="137" spans="1:9" ht="30" x14ac:dyDescent="0.25">
      <c r="A137" s="2" t="s">
        <v>248</v>
      </c>
      <c r="B137" s="2">
        <v>140</v>
      </c>
      <c r="C137" s="2">
        <v>13</v>
      </c>
      <c r="D137" s="2"/>
      <c r="E137" s="2"/>
      <c r="F137" s="2" t="s">
        <v>262</v>
      </c>
      <c r="G137" s="2"/>
      <c r="H137" s="2" t="s">
        <v>257</v>
      </c>
      <c r="I137" s="2" t="s">
        <v>36</v>
      </c>
    </row>
    <row r="138" spans="1:9" ht="30" x14ac:dyDescent="0.25">
      <c r="A138" s="2" t="s">
        <v>248</v>
      </c>
      <c r="B138" s="2">
        <v>140</v>
      </c>
      <c r="C138" s="2">
        <v>14</v>
      </c>
      <c r="D138" s="2"/>
      <c r="E138" s="2"/>
      <c r="F138" s="2" t="s">
        <v>263</v>
      </c>
      <c r="G138" s="2"/>
      <c r="H138" s="2"/>
      <c r="I138" s="2" t="s">
        <v>36</v>
      </c>
    </row>
    <row r="139" spans="1:9" ht="30" x14ac:dyDescent="0.25">
      <c r="A139" s="2" t="s">
        <v>248</v>
      </c>
      <c r="B139" s="2">
        <v>140</v>
      </c>
      <c r="C139" s="2">
        <v>15</v>
      </c>
      <c r="D139" s="2"/>
      <c r="E139" s="2"/>
      <c r="F139" s="2" t="s">
        <v>264</v>
      </c>
      <c r="G139" s="2"/>
      <c r="H139" s="2"/>
      <c r="I139" s="2" t="s">
        <v>36</v>
      </c>
    </row>
    <row r="140" spans="1:9" ht="195" x14ac:dyDescent="0.25">
      <c r="A140" s="2" t="s">
        <v>265</v>
      </c>
      <c r="B140" s="2">
        <v>141</v>
      </c>
      <c r="C140" s="2">
        <v>1</v>
      </c>
      <c r="D140" s="2" t="s">
        <v>266</v>
      </c>
      <c r="E140" s="2"/>
      <c r="F140" s="2" t="s">
        <v>34</v>
      </c>
      <c r="G140" s="2"/>
      <c r="H140" s="2"/>
      <c r="I140" s="2" t="s">
        <v>36</v>
      </c>
    </row>
    <row r="141" spans="1:9" ht="30" x14ac:dyDescent="0.25">
      <c r="A141" s="2" t="s">
        <v>265</v>
      </c>
      <c r="B141" s="2">
        <v>141</v>
      </c>
      <c r="C141" s="2">
        <v>2</v>
      </c>
      <c r="D141" s="2"/>
      <c r="E141" s="2"/>
      <c r="F141" s="2" t="s">
        <v>252</v>
      </c>
      <c r="G141" s="2"/>
      <c r="H141" s="2" t="s">
        <v>257</v>
      </c>
      <c r="I141" s="2" t="s">
        <v>36</v>
      </c>
    </row>
    <row r="142" spans="1:9" ht="30" x14ac:dyDescent="0.25">
      <c r="A142" s="2" t="s">
        <v>265</v>
      </c>
      <c r="B142" s="2">
        <v>141</v>
      </c>
      <c r="C142" s="2">
        <v>3</v>
      </c>
      <c r="D142" s="2"/>
      <c r="E142" s="2"/>
      <c r="F142" s="2" t="s">
        <v>253</v>
      </c>
      <c r="G142" s="2"/>
      <c r="H142" s="2" t="s">
        <v>267</v>
      </c>
      <c r="I142" s="2" t="s">
        <v>36</v>
      </c>
    </row>
    <row r="143" spans="1:9" ht="30" x14ac:dyDescent="0.25">
      <c r="A143" s="2" t="s">
        <v>265</v>
      </c>
      <c r="B143" s="2">
        <v>141</v>
      </c>
      <c r="C143" s="2">
        <v>4</v>
      </c>
      <c r="D143" s="2"/>
      <c r="E143" s="2"/>
      <c r="F143" s="2" t="s">
        <v>256</v>
      </c>
      <c r="G143" s="2"/>
      <c r="H143" s="2" t="s">
        <v>250</v>
      </c>
      <c r="I143" s="2" t="s">
        <v>36</v>
      </c>
    </row>
    <row r="144" spans="1:9" ht="30" x14ac:dyDescent="0.25">
      <c r="A144" s="2" t="s">
        <v>265</v>
      </c>
      <c r="B144" s="2">
        <v>141</v>
      </c>
      <c r="C144" s="2">
        <v>5</v>
      </c>
      <c r="D144" s="2"/>
      <c r="E144" s="2"/>
      <c r="F144" s="2" t="s">
        <v>258</v>
      </c>
      <c r="G144" s="2"/>
      <c r="H144" s="2" t="s">
        <v>259</v>
      </c>
      <c r="I144" s="2" t="s">
        <v>36</v>
      </c>
    </row>
    <row r="145" spans="1:9" ht="30" x14ac:dyDescent="0.25">
      <c r="A145" s="2" t="s">
        <v>265</v>
      </c>
      <c r="B145" s="2">
        <v>141</v>
      </c>
      <c r="C145" s="2">
        <v>6</v>
      </c>
      <c r="D145" s="2"/>
      <c r="E145" s="2"/>
      <c r="F145" s="2" t="s">
        <v>260</v>
      </c>
      <c r="G145" s="2"/>
      <c r="H145" s="2" t="s">
        <v>261</v>
      </c>
      <c r="I145" s="2" t="s">
        <v>36</v>
      </c>
    </row>
    <row r="146" spans="1:9" ht="30" x14ac:dyDescent="0.25">
      <c r="A146" s="2" t="s">
        <v>265</v>
      </c>
      <c r="B146" s="2">
        <v>141</v>
      </c>
      <c r="C146" s="2">
        <v>7</v>
      </c>
      <c r="D146" s="2"/>
      <c r="E146" s="2"/>
      <c r="F146" s="2" t="s">
        <v>262</v>
      </c>
      <c r="G146" s="2"/>
      <c r="H146" s="2" t="s">
        <v>250</v>
      </c>
      <c r="I146" s="2" t="s">
        <v>36</v>
      </c>
    </row>
    <row r="147" spans="1:9" ht="30" x14ac:dyDescent="0.25">
      <c r="A147" s="2" t="s">
        <v>265</v>
      </c>
      <c r="B147" s="2">
        <v>141</v>
      </c>
      <c r="C147" s="2">
        <v>8</v>
      </c>
      <c r="D147" s="2"/>
      <c r="E147" s="2"/>
      <c r="F147" s="2" t="s">
        <v>263</v>
      </c>
      <c r="G147" s="2"/>
      <c r="H147" s="2"/>
      <c r="I147" s="2" t="s">
        <v>36</v>
      </c>
    </row>
    <row r="148" spans="1:9" ht="30" x14ac:dyDescent="0.25">
      <c r="A148" s="2" t="s">
        <v>265</v>
      </c>
      <c r="B148" s="2">
        <v>141</v>
      </c>
      <c r="C148" s="2">
        <v>9</v>
      </c>
      <c r="D148" s="2"/>
      <c r="E148" s="2"/>
      <c r="F148" s="2" t="s">
        <v>264</v>
      </c>
      <c r="G148" s="2"/>
      <c r="H148" s="2"/>
      <c r="I148" s="2" t="s">
        <v>36</v>
      </c>
    </row>
    <row r="149" spans="1:9" ht="105" x14ac:dyDescent="0.25">
      <c r="A149" s="2" t="s">
        <v>268</v>
      </c>
      <c r="B149" s="2">
        <v>142</v>
      </c>
      <c r="C149" s="2">
        <v>1</v>
      </c>
      <c r="D149" s="2" t="s">
        <v>269</v>
      </c>
      <c r="E149" s="2" t="s">
        <v>197</v>
      </c>
      <c r="F149" s="2"/>
      <c r="G149" s="2"/>
      <c r="H149" s="2"/>
      <c r="I149" s="2" t="s">
        <v>36</v>
      </c>
    </row>
    <row r="150" spans="1:9" ht="60" x14ac:dyDescent="0.25">
      <c r="A150" s="2" t="s">
        <v>270</v>
      </c>
      <c r="B150" s="2">
        <v>143</v>
      </c>
      <c r="C150" s="2">
        <v>1</v>
      </c>
      <c r="D150" s="2" t="s">
        <v>271</v>
      </c>
      <c r="E150" s="2" t="s">
        <v>61</v>
      </c>
      <c r="F150" s="2" t="s">
        <v>179</v>
      </c>
      <c r="G150" s="2"/>
      <c r="H150" s="2" t="s">
        <v>272</v>
      </c>
      <c r="I150" s="2" t="s">
        <v>36</v>
      </c>
    </row>
    <row r="151" spans="1:9" ht="120" x14ac:dyDescent="0.25">
      <c r="A151" s="2" t="s">
        <v>273</v>
      </c>
      <c r="B151" s="2">
        <v>144</v>
      </c>
      <c r="C151" s="2">
        <v>1</v>
      </c>
      <c r="D151" s="2" t="s">
        <v>274</v>
      </c>
      <c r="E151" s="2" t="s">
        <v>275</v>
      </c>
      <c r="F151" s="2" t="s">
        <v>34</v>
      </c>
      <c r="G151" s="2"/>
      <c r="H151" s="2"/>
      <c r="I151" s="2" t="s">
        <v>36</v>
      </c>
    </row>
    <row r="152" spans="1:9" ht="90" x14ac:dyDescent="0.25">
      <c r="A152" s="2" t="s">
        <v>276</v>
      </c>
      <c r="B152" s="2">
        <v>145</v>
      </c>
      <c r="C152" s="2">
        <v>1</v>
      </c>
      <c r="D152" s="2" t="s">
        <v>277</v>
      </c>
      <c r="E152" s="2" t="s">
        <v>278</v>
      </c>
      <c r="F152" s="2" t="s">
        <v>34</v>
      </c>
      <c r="G152" s="2"/>
      <c r="H152" s="2"/>
      <c r="I152" s="2" t="s">
        <v>36</v>
      </c>
    </row>
    <row r="153" spans="1:9" ht="45" x14ac:dyDescent="0.25">
      <c r="A153" s="2" t="s">
        <v>279</v>
      </c>
      <c r="B153" s="2">
        <v>146</v>
      </c>
      <c r="C153" s="2">
        <v>1</v>
      </c>
      <c r="D153" s="2" t="s">
        <v>280</v>
      </c>
      <c r="E153" s="2"/>
      <c r="F153" s="2" t="s">
        <v>193</v>
      </c>
      <c r="G153" s="2"/>
      <c r="H153" s="2"/>
      <c r="I153" s="2" t="s">
        <v>36</v>
      </c>
    </row>
    <row r="154" spans="1:9" ht="30" x14ac:dyDescent="0.25">
      <c r="A154" s="2" t="s">
        <v>279</v>
      </c>
      <c r="B154" s="2">
        <v>146</v>
      </c>
      <c r="C154" s="2">
        <v>2</v>
      </c>
      <c r="D154" s="2"/>
      <c r="E154" s="2"/>
      <c r="F154" s="2" t="s">
        <v>41</v>
      </c>
      <c r="G154" s="2"/>
      <c r="H154" s="2" t="s">
        <v>250</v>
      </c>
      <c r="I154" s="2" t="s">
        <v>36</v>
      </c>
    </row>
    <row r="155" spans="1:9" ht="30" x14ac:dyDescent="0.25">
      <c r="A155" s="2" t="s">
        <v>279</v>
      </c>
      <c r="B155" s="2">
        <v>146</v>
      </c>
      <c r="C155" s="2">
        <v>3</v>
      </c>
      <c r="D155" s="2"/>
      <c r="E155" s="2"/>
      <c r="F155" s="2" t="s">
        <v>226</v>
      </c>
      <c r="G155" s="2"/>
      <c r="H155" s="2" t="s">
        <v>251</v>
      </c>
      <c r="I155" s="2" t="s">
        <v>36</v>
      </c>
    </row>
    <row r="156" spans="1:9" ht="60" x14ac:dyDescent="0.25">
      <c r="A156" s="2" t="s">
        <v>279</v>
      </c>
      <c r="B156" s="2">
        <v>146</v>
      </c>
      <c r="C156" s="2">
        <v>4</v>
      </c>
      <c r="D156" s="2"/>
      <c r="E156" s="2"/>
      <c r="F156" s="2" t="s">
        <v>252</v>
      </c>
      <c r="G156" s="2"/>
      <c r="H156" s="2" t="s">
        <v>281</v>
      </c>
      <c r="I156" s="2" t="s">
        <v>36</v>
      </c>
    </row>
    <row r="157" spans="1:9" ht="30" x14ac:dyDescent="0.25">
      <c r="A157" s="2" t="s">
        <v>279</v>
      </c>
      <c r="B157" s="2">
        <v>146</v>
      </c>
      <c r="C157" s="2">
        <v>5</v>
      </c>
      <c r="D157" s="2"/>
      <c r="E157" s="2"/>
      <c r="F157" s="2" t="s">
        <v>253</v>
      </c>
      <c r="G157" s="2"/>
      <c r="H157" s="2" t="s">
        <v>267</v>
      </c>
      <c r="I157" s="2" t="s">
        <v>36</v>
      </c>
    </row>
    <row r="158" spans="1:9" ht="30" x14ac:dyDescent="0.25">
      <c r="A158" s="2" t="s">
        <v>279</v>
      </c>
      <c r="B158" s="2">
        <v>146</v>
      </c>
      <c r="C158" s="2">
        <v>6</v>
      </c>
      <c r="D158" s="2"/>
      <c r="E158" s="2"/>
      <c r="F158" s="2" t="s">
        <v>254</v>
      </c>
      <c r="G158" s="2"/>
      <c r="H158" s="2" t="s">
        <v>251</v>
      </c>
      <c r="I158" s="2" t="s">
        <v>36</v>
      </c>
    </row>
    <row r="159" spans="1:9" ht="30" x14ac:dyDescent="0.25">
      <c r="A159" s="2" t="s">
        <v>279</v>
      </c>
      <c r="B159" s="2">
        <v>146</v>
      </c>
      <c r="C159" s="2">
        <v>7</v>
      </c>
      <c r="D159" s="2"/>
      <c r="E159" s="2"/>
      <c r="F159" s="2" t="s">
        <v>205</v>
      </c>
      <c r="G159" s="2"/>
      <c r="H159" s="2" t="s">
        <v>250</v>
      </c>
      <c r="I159" s="2" t="s">
        <v>36</v>
      </c>
    </row>
    <row r="160" spans="1:9" ht="30" x14ac:dyDescent="0.25">
      <c r="A160" s="2" t="s">
        <v>279</v>
      </c>
      <c r="B160" s="2">
        <v>146</v>
      </c>
      <c r="C160" s="2">
        <v>8</v>
      </c>
      <c r="D160" s="2"/>
      <c r="E160" s="2"/>
      <c r="F160" s="2" t="s">
        <v>246</v>
      </c>
      <c r="G160" s="2"/>
      <c r="H160" s="2" t="s">
        <v>255</v>
      </c>
      <c r="I160" s="2" t="s">
        <v>36</v>
      </c>
    </row>
    <row r="161" spans="1:9" ht="30" x14ac:dyDescent="0.25">
      <c r="A161" s="2" t="s">
        <v>279</v>
      </c>
      <c r="B161" s="2">
        <v>146</v>
      </c>
      <c r="C161" s="2">
        <v>9</v>
      </c>
      <c r="D161" s="2"/>
      <c r="E161" s="2"/>
      <c r="F161" s="2" t="s">
        <v>256</v>
      </c>
      <c r="G161" s="2"/>
      <c r="H161" s="2" t="s">
        <v>261</v>
      </c>
      <c r="I161" s="2" t="s">
        <v>36</v>
      </c>
    </row>
    <row r="162" spans="1:9" ht="30" x14ac:dyDescent="0.25">
      <c r="A162" s="2" t="s">
        <v>279</v>
      </c>
      <c r="B162" s="2">
        <v>146</v>
      </c>
      <c r="C162" s="2">
        <v>10</v>
      </c>
      <c r="D162" s="2"/>
      <c r="E162" s="2"/>
      <c r="F162" s="2" t="s">
        <v>258</v>
      </c>
      <c r="G162" s="2"/>
      <c r="H162" s="2" t="s">
        <v>259</v>
      </c>
      <c r="I162" s="2" t="s">
        <v>36</v>
      </c>
    </row>
    <row r="163" spans="1:9" ht="30" x14ac:dyDescent="0.25">
      <c r="A163" s="2" t="s">
        <v>279</v>
      </c>
      <c r="B163" s="2">
        <v>146</v>
      </c>
      <c r="C163" s="2">
        <v>11</v>
      </c>
      <c r="D163" s="2"/>
      <c r="E163" s="2"/>
      <c r="F163" s="2" t="s">
        <v>260</v>
      </c>
      <c r="G163" s="2"/>
      <c r="H163" s="2" t="s">
        <v>261</v>
      </c>
      <c r="I163" s="2" t="s">
        <v>36</v>
      </c>
    </row>
    <row r="164" spans="1:9" ht="30" x14ac:dyDescent="0.25">
      <c r="A164" s="2" t="s">
        <v>279</v>
      </c>
      <c r="B164" s="2">
        <v>146</v>
      </c>
      <c r="C164" s="2">
        <v>12</v>
      </c>
      <c r="D164" s="2"/>
      <c r="E164" s="2"/>
      <c r="F164" s="2" t="s">
        <v>262</v>
      </c>
      <c r="G164" s="2"/>
      <c r="H164" s="2" t="s">
        <v>261</v>
      </c>
      <c r="I164" s="2" t="s">
        <v>36</v>
      </c>
    </row>
    <row r="165" spans="1:9" ht="30" x14ac:dyDescent="0.25">
      <c r="A165" s="2" t="s">
        <v>279</v>
      </c>
      <c r="B165" s="2">
        <v>146</v>
      </c>
      <c r="C165" s="2">
        <v>13</v>
      </c>
      <c r="D165" s="2"/>
      <c r="E165" s="2"/>
      <c r="F165" s="2" t="s">
        <v>263</v>
      </c>
      <c r="G165" s="2"/>
      <c r="H165" s="2" t="s">
        <v>259</v>
      </c>
      <c r="I165" s="2" t="s">
        <v>36</v>
      </c>
    </row>
    <row r="166" spans="1:9" ht="30" x14ac:dyDescent="0.25">
      <c r="A166" s="2" t="s">
        <v>279</v>
      </c>
      <c r="B166" s="2">
        <v>146</v>
      </c>
      <c r="C166" s="2">
        <v>14</v>
      </c>
      <c r="D166" s="2"/>
      <c r="E166" s="2"/>
      <c r="F166" s="2" t="s">
        <v>264</v>
      </c>
      <c r="G166" s="2"/>
      <c r="H166" s="2" t="s">
        <v>261</v>
      </c>
      <c r="I166" s="2" t="s">
        <v>36</v>
      </c>
    </row>
    <row r="167" spans="1:9" ht="150" x14ac:dyDescent="0.25">
      <c r="A167" s="2" t="s">
        <v>282</v>
      </c>
      <c r="B167" s="2">
        <v>147</v>
      </c>
      <c r="C167" s="2">
        <v>1</v>
      </c>
      <c r="D167" s="2" t="s">
        <v>283</v>
      </c>
      <c r="E167" s="2"/>
      <c r="F167" s="2" t="s">
        <v>41</v>
      </c>
      <c r="G167" s="2"/>
      <c r="H167" s="2"/>
      <c r="I167" s="2" t="s">
        <v>36</v>
      </c>
    </row>
    <row r="168" spans="1:9" x14ac:dyDescent="0.25">
      <c r="A168" s="2" t="s">
        <v>282</v>
      </c>
      <c r="B168" s="2">
        <v>147</v>
      </c>
      <c r="C168" s="2">
        <v>2</v>
      </c>
      <c r="D168" s="2"/>
      <c r="E168" s="2"/>
      <c r="F168" s="2" t="s">
        <v>39</v>
      </c>
      <c r="G168" s="2"/>
      <c r="H168" s="2"/>
      <c r="I168" s="2" t="s">
        <v>36</v>
      </c>
    </row>
    <row r="169" spans="1:9" x14ac:dyDescent="0.25">
      <c r="A169" s="2" t="s">
        <v>282</v>
      </c>
      <c r="B169" s="2">
        <v>147</v>
      </c>
      <c r="C169" s="2">
        <v>3</v>
      </c>
      <c r="D169" s="2"/>
      <c r="E169" s="2"/>
      <c r="F169" s="2" t="s">
        <v>226</v>
      </c>
      <c r="G169" s="2"/>
      <c r="H169" s="2" t="s">
        <v>251</v>
      </c>
      <c r="I169" s="2" t="s">
        <v>36</v>
      </c>
    </row>
    <row r="170" spans="1:9" ht="30" x14ac:dyDescent="0.25">
      <c r="A170" s="2" t="s">
        <v>282</v>
      </c>
      <c r="B170" s="2">
        <v>147</v>
      </c>
      <c r="C170" s="2">
        <v>4</v>
      </c>
      <c r="D170" s="2"/>
      <c r="E170" s="2"/>
      <c r="F170" s="2" t="s">
        <v>252</v>
      </c>
      <c r="G170" s="2"/>
      <c r="H170" s="2" t="s">
        <v>251</v>
      </c>
      <c r="I170" s="2" t="s">
        <v>36</v>
      </c>
    </row>
    <row r="171" spans="1:9" ht="30" x14ac:dyDescent="0.25">
      <c r="A171" s="2" t="s">
        <v>282</v>
      </c>
      <c r="B171" s="2">
        <v>147</v>
      </c>
      <c r="C171" s="2">
        <v>5</v>
      </c>
      <c r="D171" s="2"/>
      <c r="E171" s="2"/>
      <c r="F171" s="2" t="s">
        <v>253</v>
      </c>
      <c r="G171" s="2"/>
      <c r="H171" s="2" t="s">
        <v>267</v>
      </c>
      <c r="I171" s="2" t="s">
        <v>36</v>
      </c>
    </row>
    <row r="172" spans="1:9" x14ac:dyDescent="0.25">
      <c r="A172" s="2" t="s">
        <v>282</v>
      </c>
      <c r="B172" s="2">
        <v>147</v>
      </c>
      <c r="C172" s="2">
        <v>6</v>
      </c>
      <c r="D172" s="2"/>
      <c r="E172" s="2"/>
      <c r="F172" s="2" t="s">
        <v>254</v>
      </c>
      <c r="G172" s="2"/>
      <c r="H172" s="2" t="s">
        <v>251</v>
      </c>
      <c r="I172" s="2" t="s">
        <v>36</v>
      </c>
    </row>
    <row r="173" spans="1:9" ht="30" x14ac:dyDescent="0.25">
      <c r="A173" s="2" t="s">
        <v>282</v>
      </c>
      <c r="B173" s="2">
        <v>147</v>
      </c>
      <c r="C173" s="2">
        <v>7</v>
      </c>
      <c r="D173" s="2"/>
      <c r="E173" s="2"/>
      <c r="F173" s="2" t="s">
        <v>246</v>
      </c>
      <c r="G173" s="2"/>
      <c r="H173" s="2" t="s">
        <v>251</v>
      </c>
      <c r="I173" s="2" t="s">
        <v>36</v>
      </c>
    </row>
    <row r="174" spans="1:9" ht="195" x14ac:dyDescent="0.25">
      <c r="A174" s="2" t="s">
        <v>284</v>
      </c>
      <c r="B174" s="2">
        <v>148</v>
      </c>
      <c r="C174" s="2">
        <v>1</v>
      </c>
      <c r="D174" s="2" t="s">
        <v>285</v>
      </c>
      <c r="E174" s="2"/>
      <c r="F174" s="2" t="s">
        <v>39</v>
      </c>
      <c r="G174" s="2"/>
      <c r="H174" s="2"/>
      <c r="I174" s="2" t="s">
        <v>36</v>
      </c>
    </row>
    <row r="175" spans="1:9" x14ac:dyDescent="0.25">
      <c r="A175" s="2" t="s">
        <v>284</v>
      </c>
      <c r="B175" s="2">
        <v>148</v>
      </c>
      <c r="C175" s="2">
        <v>2</v>
      </c>
      <c r="D175" s="2"/>
      <c r="E175" s="2"/>
      <c r="F175" s="2" t="s">
        <v>226</v>
      </c>
      <c r="G175" s="2"/>
      <c r="H175" s="2" t="s">
        <v>251</v>
      </c>
      <c r="I175" s="2" t="s">
        <v>36</v>
      </c>
    </row>
    <row r="176" spans="1:9" ht="30" x14ac:dyDescent="0.25">
      <c r="A176" s="2" t="s">
        <v>284</v>
      </c>
      <c r="B176" s="2">
        <v>148</v>
      </c>
      <c r="C176" s="2">
        <v>3</v>
      </c>
      <c r="D176" s="2"/>
      <c r="E176" s="2"/>
      <c r="F176" s="2" t="s">
        <v>252</v>
      </c>
      <c r="G176" s="2"/>
      <c r="H176" s="2" t="s">
        <v>251</v>
      </c>
      <c r="I176" s="2" t="s">
        <v>36</v>
      </c>
    </row>
    <row r="177" spans="1:9" x14ac:dyDescent="0.25">
      <c r="A177" s="2" t="s">
        <v>284</v>
      </c>
      <c r="B177" s="2">
        <v>148</v>
      </c>
      <c r="C177" s="2">
        <v>4</v>
      </c>
      <c r="D177" s="2"/>
      <c r="E177" s="2"/>
      <c r="F177" s="2" t="s">
        <v>253</v>
      </c>
      <c r="G177" s="2"/>
      <c r="H177" s="2" t="s">
        <v>251</v>
      </c>
      <c r="I177" s="2" t="s">
        <v>36</v>
      </c>
    </row>
    <row r="178" spans="1:9" x14ac:dyDescent="0.25">
      <c r="A178" s="2" t="s">
        <v>284</v>
      </c>
      <c r="B178" s="2">
        <v>148</v>
      </c>
      <c r="C178" s="2">
        <v>5</v>
      </c>
      <c r="D178" s="2"/>
      <c r="E178" s="2"/>
      <c r="F178" s="2" t="s">
        <v>254</v>
      </c>
      <c r="G178" s="2"/>
      <c r="H178" s="2" t="s">
        <v>251</v>
      </c>
      <c r="I178" s="2" t="s">
        <v>36</v>
      </c>
    </row>
    <row r="179" spans="1:9" ht="30" x14ac:dyDescent="0.25">
      <c r="A179" s="2" t="s">
        <v>284</v>
      </c>
      <c r="B179" s="2">
        <v>148</v>
      </c>
      <c r="C179" s="2">
        <v>6</v>
      </c>
      <c r="D179" s="2"/>
      <c r="E179" s="2"/>
      <c r="F179" s="2" t="s">
        <v>246</v>
      </c>
      <c r="G179" s="2"/>
      <c r="H179" s="2" t="s">
        <v>251</v>
      </c>
      <c r="I179" s="2" t="s">
        <v>36</v>
      </c>
    </row>
    <row r="180" spans="1:9" ht="30" x14ac:dyDescent="0.25">
      <c r="A180" s="2" t="s">
        <v>286</v>
      </c>
      <c r="B180" s="2">
        <v>149</v>
      </c>
      <c r="C180" s="2">
        <v>1</v>
      </c>
      <c r="D180" s="2" t="s">
        <v>287</v>
      </c>
      <c r="E180" s="2" t="s">
        <v>224</v>
      </c>
      <c r="F180" s="2" t="s">
        <v>39</v>
      </c>
      <c r="G180" s="2"/>
      <c r="H180" s="2" t="s">
        <v>58</v>
      </c>
      <c r="I180" s="2" t="s">
        <v>36</v>
      </c>
    </row>
    <row r="181" spans="1:9" ht="30" x14ac:dyDescent="0.25">
      <c r="A181" s="2" t="s">
        <v>288</v>
      </c>
      <c r="B181" s="2">
        <v>150</v>
      </c>
      <c r="C181" s="2">
        <v>1</v>
      </c>
      <c r="D181" s="2"/>
      <c r="E181" s="2" t="s">
        <v>228</v>
      </c>
      <c r="F181" s="2" t="s">
        <v>39</v>
      </c>
      <c r="G181" s="2"/>
      <c r="H181" s="2" t="s">
        <v>58</v>
      </c>
      <c r="I181" s="2" t="s">
        <v>36</v>
      </c>
    </row>
    <row r="182" spans="1:9" ht="135" x14ac:dyDescent="0.25">
      <c r="A182" s="2" t="s">
        <v>252</v>
      </c>
      <c r="B182" s="2">
        <v>151</v>
      </c>
      <c r="C182" s="2">
        <v>1</v>
      </c>
      <c r="D182" s="2" t="s">
        <v>289</v>
      </c>
      <c r="E182" s="2"/>
      <c r="F182" s="2" t="s">
        <v>34</v>
      </c>
      <c r="G182" s="2"/>
      <c r="H182" s="2"/>
      <c r="I182" s="2" t="s">
        <v>36</v>
      </c>
    </row>
    <row r="183" spans="1:9" ht="30" x14ac:dyDescent="0.25">
      <c r="A183" s="2" t="s">
        <v>252</v>
      </c>
      <c r="B183" s="2">
        <v>151</v>
      </c>
      <c r="C183" s="2">
        <v>2</v>
      </c>
      <c r="D183" s="2"/>
      <c r="E183" s="2"/>
      <c r="F183" s="2" t="s">
        <v>39</v>
      </c>
      <c r="G183" s="2"/>
      <c r="H183" s="2"/>
      <c r="I183" s="2" t="s">
        <v>36</v>
      </c>
    </row>
    <row r="184" spans="1:9" ht="30" x14ac:dyDescent="0.25">
      <c r="A184" s="2" t="s">
        <v>197</v>
      </c>
      <c r="B184" s="2">
        <v>153</v>
      </c>
      <c r="C184" s="2">
        <v>1</v>
      </c>
      <c r="D184" s="2" t="s">
        <v>290</v>
      </c>
      <c r="E184" s="2" t="s">
        <v>34</v>
      </c>
      <c r="F184" s="2" t="s">
        <v>252</v>
      </c>
      <c r="G184" s="2"/>
      <c r="H184" s="2"/>
      <c r="I184" s="2" t="s">
        <v>36</v>
      </c>
    </row>
    <row r="185" spans="1:9" ht="240" x14ac:dyDescent="0.25">
      <c r="A185" s="2" t="s">
        <v>253</v>
      </c>
      <c r="B185" s="2">
        <v>154</v>
      </c>
      <c r="C185" s="2">
        <v>1</v>
      </c>
      <c r="D185" s="2" t="s">
        <v>291</v>
      </c>
      <c r="E185" s="2" t="s">
        <v>292</v>
      </c>
      <c r="F185" s="2"/>
      <c r="G185" s="2"/>
      <c r="H185" s="2" t="s">
        <v>293</v>
      </c>
      <c r="I185" s="2" t="s">
        <v>36</v>
      </c>
    </row>
    <row r="186" spans="1:9" ht="90" x14ac:dyDescent="0.25">
      <c r="A186" s="2" t="s">
        <v>294</v>
      </c>
      <c r="B186" s="2">
        <v>156</v>
      </c>
      <c r="C186" s="2">
        <v>1</v>
      </c>
      <c r="D186" s="2" t="s">
        <v>295</v>
      </c>
      <c r="E186" s="2"/>
      <c r="F186" s="2" t="s">
        <v>253</v>
      </c>
      <c r="G186" s="2"/>
      <c r="H186" s="2"/>
      <c r="I186" s="2" t="s">
        <v>36</v>
      </c>
    </row>
    <row r="187" spans="1:9" ht="30" x14ac:dyDescent="0.25">
      <c r="A187" s="2" t="s">
        <v>296</v>
      </c>
      <c r="B187" s="2">
        <v>157</v>
      </c>
      <c r="C187" s="2">
        <v>1</v>
      </c>
      <c r="D187" s="2" t="s">
        <v>297</v>
      </c>
      <c r="E187" s="2" t="s">
        <v>39</v>
      </c>
      <c r="F187" s="2"/>
      <c r="G187" s="2"/>
      <c r="H187" s="2"/>
      <c r="I187" s="2" t="s">
        <v>36</v>
      </c>
    </row>
    <row r="188" spans="1:9" ht="30" x14ac:dyDescent="0.25">
      <c r="A188" s="2" t="s">
        <v>298</v>
      </c>
      <c r="B188" s="2">
        <v>158</v>
      </c>
      <c r="C188" s="2">
        <v>1</v>
      </c>
      <c r="D188" s="2" t="s">
        <v>299</v>
      </c>
      <c r="E188" s="2"/>
      <c r="F188" s="2" t="s">
        <v>39</v>
      </c>
      <c r="G188" s="2"/>
      <c r="H188" s="2"/>
      <c r="I188" s="2" t="s">
        <v>36</v>
      </c>
    </row>
    <row r="189" spans="1:9" ht="45" x14ac:dyDescent="0.25">
      <c r="A189" s="2" t="s">
        <v>300</v>
      </c>
      <c r="B189" s="2">
        <v>159</v>
      </c>
      <c r="C189" s="2">
        <v>1</v>
      </c>
      <c r="D189" s="2" t="s">
        <v>301</v>
      </c>
      <c r="E189" s="2" t="s">
        <v>39</v>
      </c>
      <c r="F189" s="2"/>
      <c r="G189" s="2"/>
      <c r="H189" s="2" t="s">
        <v>302</v>
      </c>
      <c r="I189" s="2" t="s">
        <v>36</v>
      </c>
    </row>
    <row r="190" spans="1:9" ht="90" x14ac:dyDescent="0.25">
      <c r="A190" s="2" t="s">
        <v>303</v>
      </c>
      <c r="B190" s="2">
        <v>160</v>
      </c>
      <c r="C190" s="2">
        <v>1</v>
      </c>
      <c r="D190" s="2" t="s">
        <v>304</v>
      </c>
      <c r="E190" s="2"/>
      <c r="F190" s="2" t="s">
        <v>41</v>
      </c>
      <c r="G190" s="2"/>
      <c r="H190" s="2" t="s">
        <v>305</v>
      </c>
      <c r="I190" s="2" t="s">
        <v>306</v>
      </c>
    </row>
    <row r="191" spans="1:9" ht="120" x14ac:dyDescent="0.25">
      <c r="A191" s="2" t="s">
        <v>307</v>
      </c>
      <c r="B191" s="2">
        <v>162</v>
      </c>
      <c r="C191" s="2">
        <v>1</v>
      </c>
      <c r="D191" s="2" t="s">
        <v>308</v>
      </c>
      <c r="E191" s="2"/>
      <c r="F191" s="2" t="s">
        <v>309</v>
      </c>
      <c r="G191" s="2"/>
      <c r="H191" s="2"/>
      <c r="I191" s="2" t="s">
        <v>36</v>
      </c>
    </row>
    <row r="192" spans="1:9" ht="45" x14ac:dyDescent="0.25">
      <c r="A192" s="2" t="s">
        <v>310</v>
      </c>
      <c r="B192" s="2">
        <v>163</v>
      </c>
      <c r="C192" s="2">
        <v>1</v>
      </c>
      <c r="D192" s="2" t="s">
        <v>311</v>
      </c>
      <c r="E192" s="2"/>
      <c r="F192" s="2" t="s">
        <v>39</v>
      </c>
      <c r="G192" s="2"/>
      <c r="H192" s="2"/>
      <c r="I192" s="2" t="s">
        <v>36</v>
      </c>
    </row>
    <row r="193" spans="1:9" ht="45" x14ac:dyDescent="0.25">
      <c r="A193" s="2" t="s">
        <v>312</v>
      </c>
      <c r="B193" s="2">
        <v>164</v>
      </c>
      <c r="C193" s="2">
        <v>1</v>
      </c>
      <c r="D193" s="2" t="s">
        <v>313</v>
      </c>
      <c r="E193" s="2"/>
      <c r="F193" s="2" t="s">
        <v>39</v>
      </c>
      <c r="G193" s="2"/>
      <c r="H193" s="2"/>
      <c r="I193" s="2" t="s">
        <v>36</v>
      </c>
    </row>
    <row r="194" spans="1:9" ht="30" x14ac:dyDescent="0.25">
      <c r="A194" s="2" t="s">
        <v>314</v>
      </c>
      <c r="B194" s="2">
        <v>165</v>
      </c>
      <c r="C194" s="2">
        <v>1</v>
      </c>
      <c r="D194" s="2" t="s">
        <v>315</v>
      </c>
      <c r="E194" s="2" t="s">
        <v>39</v>
      </c>
      <c r="F194" s="2"/>
      <c r="G194" s="2"/>
      <c r="H194" s="2"/>
      <c r="I194" s="2" t="s">
        <v>36</v>
      </c>
    </row>
    <row r="195" spans="1:9" ht="75" x14ac:dyDescent="0.25">
      <c r="A195" s="2" t="s">
        <v>316</v>
      </c>
      <c r="B195" s="2">
        <v>166</v>
      </c>
      <c r="C195" s="2">
        <v>1</v>
      </c>
      <c r="D195" s="2" t="s">
        <v>317</v>
      </c>
      <c r="E195" s="2"/>
      <c r="F195" s="2" t="s">
        <v>39</v>
      </c>
      <c r="G195" s="2"/>
      <c r="H195" s="2" t="s">
        <v>318</v>
      </c>
      <c r="I195" s="2" t="s">
        <v>36</v>
      </c>
    </row>
    <row r="196" spans="1:9" ht="60" x14ac:dyDescent="0.25">
      <c r="A196" s="2" t="s">
        <v>319</v>
      </c>
      <c r="B196" s="2">
        <v>168</v>
      </c>
      <c r="C196" s="2">
        <v>1</v>
      </c>
      <c r="D196" s="2" t="s">
        <v>320</v>
      </c>
      <c r="E196" s="2" t="s">
        <v>39</v>
      </c>
      <c r="F196" s="2"/>
      <c r="G196" s="2"/>
      <c r="H196" s="2" t="s">
        <v>321</v>
      </c>
      <c r="I196" s="2" t="s">
        <v>36</v>
      </c>
    </row>
    <row r="197" spans="1:9" ht="45" x14ac:dyDescent="0.25">
      <c r="A197" s="2" t="s">
        <v>322</v>
      </c>
      <c r="B197" s="2">
        <v>169</v>
      </c>
      <c r="C197" s="2">
        <v>1</v>
      </c>
      <c r="D197" s="2" t="s">
        <v>323</v>
      </c>
      <c r="E197" s="2"/>
      <c r="F197" s="2" t="s">
        <v>39</v>
      </c>
      <c r="G197" s="2"/>
      <c r="H197" s="2"/>
      <c r="I197" s="2" t="s">
        <v>36</v>
      </c>
    </row>
    <row r="198" spans="1:9" ht="210" x14ac:dyDescent="0.25">
      <c r="A198" s="2" t="s">
        <v>324</v>
      </c>
      <c r="B198" s="2">
        <v>170</v>
      </c>
      <c r="C198" s="2">
        <v>1</v>
      </c>
      <c r="D198" s="2" t="s">
        <v>325</v>
      </c>
      <c r="E198" s="2"/>
      <c r="F198" s="2" t="s">
        <v>39</v>
      </c>
      <c r="G198" s="2"/>
      <c r="H198" s="2"/>
      <c r="I198" s="2" t="s">
        <v>36</v>
      </c>
    </row>
    <row r="199" spans="1:9" ht="30" x14ac:dyDescent="0.25">
      <c r="A199" s="2" t="s">
        <v>326</v>
      </c>
      <c r="B199" s="2">
        <v>172</v>
      </c>
      <c r="C199" s="2">
        <v>1</v>
      </c>
      <c r="D199" s="2" t="s">
        <v>327</v>
      </c>
      <c r="E199" s="2" t="s">
        <v>39</v>
      </c>
      <c r="F199" s="2"/>
      <c r="G199" s="2"/>
      <c r="H199" s="2"/>
      <c r="I199" s="2" t="s">
        <v>36</v>
      </c>
    </row>
    <row r="200" spans="1:9" ht="45" x14ac:dyDescent="0.25">
      <c r="A200" s="2" t="s">
        <v>328</v>
      </c>
      <c r="B200" s="2">
        <v>173</v>
      </c>
      <c r="C200" s="2">
        <v>1</v>
      </c>
      <c r="D200" s="2" t="s">
        <v>329</v>
      </c>
      <c r="E200" s="2" t="s">
        <v>39</v>
      </c>
      <c r="F200" s="2"/>
      <c r="G200" s="2"/>
      <c r="H200" s="2" t="s">
        <v>330</v>
      </c>
      <c r="I200" s="2" t="s">
        <v>36</v>
      </c>
    </row>
    <row r="201" spans="1:9" ht="30" x14ac:dyDescent="0.25">
      <c r="A201" s="2" t="s">
        <v>331</v>
      </c>
      <c r="B201" s="2">
        <v>174</v>
      </c>
      <c r="C201" s="2">
        <v>1</v>
      </c>
      <c r="D201" s="2" t="s">
        <v>332</v>
      </c>
      <c r="E201" s="2" t="s">
        <v>39</v>
      </c>
      <c r="F201" s="2"/>
      <c r="G201" s="2"/>
      <c r="H201" s="2"/>
      <c r="I201" s="2" t="s">
        <v>36</v>
      </c>
    </row>
    <row r="202" spans="1:9" ht="45" x14ac:dyDescent="0.25">
      <c r="A202" s="2" t="s">
        <v>333</v>
      </c>
      <c r="B202" s="2">
        <v>175</v>
      </c>
      <c r="C202" s="2">
        <v>1</v>
      </c>
      <c r="D202" s="2" t="s">
        <v>334</v>
      </c>
      <c r="E202" s="2" t="s">
        <v>39</v>
      </c>
      <c r="F202" s="2"/>
      <c r="G202" s="2"/>
      <c r="H202" s="2" t="s">
        <v>335</v>
      </c>
      <c r="I202" s="2" t="s">
        <v>36</v>
      </c>
    </row>
    <row r="203" spans="1:9" ht="300" x14ac:dyDescent="0.25">
      <c r="A203" s="2" t="s">
        <v>336</v>
      </c>
      <c r="B203" s="2">
        <v>176</v>
      </c>
      <c r="C203" s="2">
        <v>1</v>
      </c>
      <c r="D203" s="2" t="s">
        <v>337</v>
      </c>
      <c r="E203" s="2" t="s">
        <v>39</v>
      </c>
      <c r="F203" s="2"/>
      <c r="G203" s="2"/>
      <c r="H203" s="2" t="s">
        <v>338</v>
      </c>
      <c r="I203" s="2" t="s">
        <v>36</v>
      </c>
    </row>
    <row r="204" spans="1:9" ht="75" x14ac:dyDescent="0.25">
      <c r="A204" s="2" t="s">
        <v>339</v>
      </c>
      <c r="B204" s="2">
        <v>177</v>
      </c>
      <c r="C204" s="2">
        <v>1</v>
      </c>
      <c r="D204" s="2" t="s">
        <v>340</v>
      </c>
      <c r="E204" s="2"/>
      <c r="F204" s="2" t="s">
        <v>341</v>
      </c>
      <c r="G204" s="2"/>
      <c r="H204" s="2" t="s">
        <v>342</v>
      </c>
      <c r="I204" s="2" t="s">
        <v>36</v>
      </c>
    </row>
    <row r="205" spans="1:9" ht="75" x14ac:dyDescent="0.25">
      <c r="A205" s="2" t="s">
        <v>343</v>
      </c>
      <c r="B205" s="2">
        <v>179</v>
      </c>
      <c r="C205" s="2">
        <v>1</v>
      </c>
      <c r="D205" s="2" t="s">
        <v>344</v>
      </c>
      <c r="E205" s="2" t="s">
        <v>39</v>
      </c>
      <c r="F205" s="2"/>
      <c r="G205" s="2"/>
      <c r="H205" s="2" t="s">
        <v>345</v>
      </c>
      <c r="I205" s="2" t="s">
        <v>36</v>
      </c>
    </row>
    <row r="206" spans="1:9" ht="150" x14ac:dyDescent="0.25">
      <c r="A206" s="2" t="s">
        <v>346</v>
      </c>
      <c r="B206" s="2">
        <v>180</v>
      </c>
      <c r="C206" s="2">
        <v>1</v>
      </c>
      <c r="D206" s="2" t="s">
        <v>347</v>
      </c>
      <c r="E206" s="2"/>
      <c r="F206" s="2" t="s">
        <v>348</v>
      </c>
      <c r="G206" s="2"/>
      <c r="H206" s="2"/>
      <c r="I206" s="2" t="s">
        <v>36</v>
      </c>
    </row>
    <row r="207" spans="1:9" ht="45" x14ac:dyDescent="0.25">
      <c r="A207" s="2" t="s">
        <v>349</v>
      </c>
      <c r="B207" s="2">
        <v>181</v>
      </c>
      <c r="C207" s="2">
        <v>1</v>
      </c>
      <c r="D207" s="2" t="s">
        <v>350</v>
      </c>
      <c r="E207" s="2" t="s">
        <v>39</v>
      </c>
      <c r="F207" s="2"/>
      <c r="G207" s="2"/>
      <c r="H207" s="2"/>
      <c r="I207" s="2" t="s">
        <v>36</v>
      </c>
    </row>
    <row r="208" spans="1:9" ht="150" x14ac:dyDescent="0.25">
      <c r="A208" s="2" t="s">
        <v>351</v>
      </c>
      <c r="B208" s="2">
        <v>182</v>
      </c>
      <c r="C208" s="2">
        <v>1</v>
      </c>
      <c r="D208" s="2" t="s">
        <v>352</v>
      </c>
      <c r="E208" s="2"/>
      <c r="F208" s="2" t="s">
        <v>353</v>
      </c>
      <c r="G208" s="2"/>
      <c r="H208" s="2"/>
      <c r="I208" s="2" t="s">
        <v>36</v>
      </c>
    </row>
    <row r="209" spans="1:9" ht="105" x14ac:dyDescent="0.25">
      <c r="A209" s="2" t="s">
        <v>354</v>
      </c>
      <c r="B209" s="2">
        <v>183</v>
      </c>
      <c r="C209" s="2">
        <v>1</v>
      </c>
      <c r="D209" s="2" t="s">
        <v>355</v>
      </c>
      <c r="E209" s="2" t="s">
        <v>346</v>
      </c>
      <c r="F209" s="2"/>
      <c r="G209" s="2"/>
      <c r="H209" s="2" t="s">
        <v>356</v>
      </c>
      <c r="I209" s="2" t="s">
        <v>357</v>
      </c>
    </row>
    <row r="210" spans="1:9" ht="60" x14ac:dyDescent="0.25">
      <c r="A210" s="2" t="s">
        <v>354</v>
      </c>
      <c r="B210" s="2">
        <v>183</v>
      </c>
      <c r="C210" s="2">
        <v>2</v>
      </c>
      <c r="D210" s="2"/>
      <c r="E210" s="2" t="s">
        <v>358</v>
      </c>
      <c r="F210" s="2"/>
      <c r="G210" s="2"/>
      <c r="H210" s="2" t="s">
        <v>359</v>
      </c>
      <c r="I210" s="2"/>
    </row>
    <row r="211" spans="1:9" ht="90" x14ac:dyDescent="0.25">
      <c r="A211" s="2" t="s">
        <v>360</v>
      </c>
      <c r="B211" s="2">
        <v>184</v>
      </c>
      <c r="C211" s="2">
        <v>1</v>
      </c>
      <c r="D211" s="2" t="s">
        <v>361</v>
      </c>
      <c r="E211" s="2" t="s">
        <v>39</v>
      </c>
      <c r="F211" s="2"/>
      <c r="G211" s="2"/>
      <c r="H211" s="2"/>
      <c r="I211" s="2" t="s">
        <v>357</v>
      </c>
    </row>
    <row r="212" spans="1:9" ht="105" x14ac:dyDescent="0.25">
      <c r="A212" s="2" t="s">
        <v>362</v>
      </c>
      <c r="B212" s="2">
        <v>188</v>
      </c>
      <c r="C212" s="2">
        <v>1</v>
      </c>
      <c r="D212" s="2" t="s">
        <v>363</v>
      </c>
      <c r="E212" s="2"/>
      <c r="F212" s="2" t="s">
        <v>270</v>
      </c>
      <c r="G212" s="2"/>
      <c r="H212" s="2" t="s">
        <v>364</v>
      </c>
      <c r="I212" s="2" t="s">
        <v>36</v>
      </c>
    </row>
    <row r="213" spans="1:9" ht="30" x14ac:dyDescent="0.25">
      <c r="A213" s="2" t="s">
        <v>362</v>
      </c>
      <c r="B213" s="2">
        <v>188</v>
      </c>
      <c r="C213" s="2">
        <v>2</v>
      </c>
      <c r="D213" s="2"/>
      <c r="E213" s="2"/>
      <c r="F213" s="2" t="s">
        <v>34</v>
      </c>
      <c r="G213" s="2"/>
      <c r="H213" s="2"/>
      <c r="I213" s="2" t="s">
        <v>36</v>
      </c>
    </row>
    <row r="214" spans="1:9" ht="150" x14ac:dyDescent="0.25">
      <c r="A214" s="2" t="s">
        <v>365</v>
      </c>
      <c r="B214" s="2">
        <v>189</v>
      </c>
      <c r="C214" s="2">
        <v>1</v>
      </c>
      <c r="D214" s="2" t="s">
        <v>366</v>
      </c>
      <c r="E214" s="2"/>
      <c r="F214" s="2" t="s">
        <v>273</v>
      </c>
      <c r="G214" s="2"/>
      <c r="H214" s="2"/>
      <c r="I214" s="2" t="s">
        <v>36</v>
      </c>
    </row>
    <row r="215" spans="1:9" ht="30" x14ac:dyDescent="0.25">
      <c r="A215" s="2" t="s">
        <v>365</v>
      </c>
      <c r="B215" s="2">
        <v>189</v>
      </c>
      <c r="C215" s="2">
        <v>2</v>
      </c>
      <c r="D215" s="2"/>
      <c r="E215" s="2"/>
      <c r="F215" s="2" t="s">
        <v>34</v>
      </c>
      <c r="G215" s="2"/>
      <c r="H215" s="2"/>
      <c r="I215" s="2" t="s">
        <v>36</v>
      </c>
    </row>
    <row r="216" spans="1:9" ht="165" x14ac:dyDescent="0.25">
      <c r="A216" s="2" t="s">
        <v>367</v>
      </c>
      <c r="B216" s="2">
        <v>190</v>
      </c>
      <c r="C216" s="2">
        <v>1</v>
      </c>
      <c r="D216" s="2" t="s">
        <v>368</v>
      </c>
      <c r="E216" s="2"/>
      <c r="F216" s="2" t="s">
        <v>276</v>
      </c>
      <c r="G216" s="2"/>
      <c r="H216" s="2"/>
      <c r="I216" s="2" t="s">
        <v>36</v>
      </c>
    </row>
    <row r="217" spans="1:9" ht="30" x14ac:dyDescent="0.25">
      <c r="A217" s="2" t="s">
        <v>367</v>
      </c>
      <c r="B217" s="2">
        <v>190</v>
      </c>
      <c r="C217" s="2">
        <v>2</v>
      </c>
      <c r="D217" s="2"/>
      <c r="E217" s="2"/>
      <c r="F217" s="2" t="s">
        <v>34</v>
      </c>
      <c r="G217" s="2"/>
      <c r="H217" s="2"/>
      <c r="I217" s="2" t="s">
        <v>36</v>
      </c>
    </row>
    <row r="218" spans="1:9" ht="30" x14ac:dyDescent="0.25">
      <c r="A218" s="2" t="s">
        <v>369</v>
      </c>
      <c r="B218" s="2">
        <v>192</v>
      </c>
      <c r="C218" s="2">
        <v>1</v>
      </c>
      <c r="D218" s="2" t="s">
        <v>370</v>
      </c>
      <c r="E218" s="2"/>
      <c r="F218" s="2" t="s">
        <v>34</v>
      </c>
      <c r="G218" s="2"/>
      <c r="H218" s="2"/>
      <c r="I218" s="2" t="s">
        <v>36</v>
      </c>
    </row>
    <row r="219" spans="1:9" ht="30" x14ac:dyDescent="0.25">
      <c r="A219" s="2" t="s">
        <v>127</v>
      </c>
      <c r="B219" s="2">
        <v>193</v>
      </c>
      <c r="C219" s="2">
        <v>1</v>
      </c>
      <c r="D219" s="2" t="s">
        <v>371</v>
      </c>
      <c r="E219" s="2"/>
      <c r="F219" s="2" t="s">
        <v>34</v>
      </c>
      <c r="G219" s="2"/>
      <c r="H219" s="2"/>
      <c r="I219" s="2" t="s">
        <v>36</v>
      </c>
    </row>
    <row r="220" spans="1:9" ht="75.75" customHeight="1" x14ac:dyDescent="0.25">
      <c r="A220" s="2" t="s">
        <v>372</v>
      </c>
      <c r="B220" s="2">
        <v>194</v>
      </c>
      <c r="C220" s="2">
        <v>1</v>
      </c>
      <c r="D220" s="2" t="s">
        <v>373</v>
      </c>
      <c r="E220" s="2"/>
      <c r="F220" s="2" t="s">
        <v>127</v>
      </c>
      <c r="G220" s="2"/>
      <c r="H220" s="2" t="s">
        <v>374</v>
      </c>
      <c r="I220" s="2" t="s">
        <v>36</v>
      </c>
    </row>
    <row r="221" spans="1:9" ht="30" x14ac:dyDescent="0.25">
      <c r="A221" s="2" t="s">
        <v>375</v>
      </c>
      <c r="B221" s="2">
        <v>196</v>
      </c>
      <c r="C221" s="2">
        <v>1</v>
      </c>
      <c r="D221" s="2" t="s">
        <v>376</v>
      </c>
      <c r="E221" s="2"/>
      <c r="F221" s="2" t="s">
        <v>127</v>
      </c>
      <c r="G221" s="2"/>
      <c r="H221" s="2"/>
      <c r="I221" s="2" t="s">
        <v>36</v>
      </c>
    </row>
    <row r="222" spans="1:9" ht="75" x14ac:dyDescent="0.25">
      <c r="A222" s="2" t="s">
        <v>377</v>
      </c>
      <c r="B222" s="2">
        <v>197</v>
      </c>
      <c r="C222" s="2">
        <v>1</v>
      </c>
      <c r="D222" s="2" t="s">
        <v>378</v>
      </c>
      <c r="E222" s="2"/>
      <c r="F222" s="2" t="s">
        <v>127</v>
      </c>
      <c r="G222" s="2"/>
      <c r="H222" s="9"/>
      <c r="I222" s="2" t="s">
        <v>36</v>
      </c>
    </row>
    <row r="223" spans="1:9" ht="30" x14ac:dyDescent="0.25">
      <c r="A223" s="2" t="s">
        <v>379</v>
      </c>
      <c r="B223" s="2">
        <v>198</v>
      </c>
      <c r="C223" s="2">
        <v>1</v>
      </c>
      <c r="D223" s="2" t="s">
        <v>380</v>
      </c>
      <c r="E223" s="2"/>
      <c r="F223" s="2" t="s">
        <v>127</v>
      </c>
      <c r="G223" s="2"/>
      <c r="H223" s="2"/>
      <c r="I223" s="2" t="s">
        <v>36</v>
      </c>
    </row>
    <row r="224" spans="1:9" ht="150" x14ac:dyDescent="0.25">
      <c r="A224" s="2" t="s">
        <v>381</v>
      </c>
      <c r="B224" s="2">
        <v>199</v>
      </c>
      <c r="C224" s="2">
        <v>1</v>
      </c>
      <c r="D224" s="2" t="s">
        <v>382</v>
      </c>
      <c r="E224" s="2"/>
      <c r="F224" s="2" t="s">
        <v>142</v>
      </c>
      <c r="G224" s="2"/>
      <c r="H224" s="2" t="s">
        <v>383</v>
      </c>
      <c r="I224" s="2" t="s">
        <v>36</v>
      </c>
    </row>
    <row r="225" spans="1:9" ht="60" x14ac:dyDescent="0.25">
      <c r="A225" s="2" t="s">
        <v>91</v>
      </c>
      <c r="B225" s="2">
        <v>200</v>
      </c>
      <c r="C225" s="2">
        <v>1</v>
      </c>
      <c r="D225" s="2" t="s">
        <v>384</v>
      </c>
      <c r="E225" s="2" t="s">
        <v>83</v>
      </c>
      <c r="F225" s="2"/>
      <c r="G225" s="2"/>
      <c r="H225" s="2"/>
      <c r="I225" s="2" t="s">
        <v>36</v>
      </c>
    </row>
    <row r="226" spans="1:9" ht="180" x14ac:dyDescent="0.25">
      <c r="A226" s="2" t="s">
        <v>385</v>
      </c>
      <c r="B226" s="2">
        <v>201</v>
      </c>
      <c r="C226" s="2">
        <v>1</v>
      </c>
      <c r="D226" s="2" t="s">
        <v>386</v>
      </c>
      <c r="E226" s="2" t="s">
        <v>43</v>
      </c>
      <c r="F226" s="2"/>
      <c r="G226" s="2"/>
      <c r="H226" s="2" t="s">
        <v>387</v>
      </c>
      <c r="I226" s="2" t="s">
        <v>36</v>
      </c>
    </row>
    <row r="227" spans="1:9" ht="105" x14ac:dyDescent="0.25">
      <c r="A227" s="2" t="s">
        <v>388</v>
      </c>
      <c r="B227" s="2">
        <v>202</v>
      </c>
      <c r="C227" s="2">
        <v>1</v>
      </c>
      <c r="D227" s="2" t="s">
        <v>66</v>
      </c>
      <c r="E227" s="2"/>
      <c r="F227" s="2" t="s">
        <v>385</v>
      </c>
      <c r="G227" s="2"/>
      <c r="H227" s="2"/>
      <c r="I227" s="2" t="s">
        <v>36</v>
      </c>
    </row>
    <row r="228" spans="1:9" ht="45" x14ac:dyDescent="0.25">
      <c r="A228" s="2" t="s">
        <v>389</v>
      </c>
      <c r="B228" s="2">
        <v>204</v>
      </c>
      <c r="C228" s="2">
        <v>1</v>
      </c>
      <c r="D228" s="2" t="s">
        <v>390</v>
      </c>
      <c r="E228" s="2"/>
      <c r="F228" s="2" t="s">
        <v>68</v>
      </c>
      <c r="G228" s="2"/>
      <c r="H228" s="2"/>
      <c r="I228" s="2" t="s">
        <v>36</v>
      </c>
    </row>
    <row r="229" spans="1:9" ht="409.5" x14ac:dyDescent="0.25">
      <c r="A229" s="2" t="s">
        <v>391</v>
      </c>
      <c r="B229" s="2">
        <v>205</v>
      </c>
      <c r="C229" s="2">
        <v>1</v>
      </c>
      <c r="D229" s="2" t="s">
        <v>392</v>
      </c>
      <c r="E229" s="2"/>
      <c r="F229" s="2" t="s">
        <v>34</v>
      </c>
      <c r="G229" s="2"/>
      <c r="H229" s="2"/>
      <c r="I229" s="2" t="s">
        <v>36</v>
      </c>
    </row>
    <row r="230" spans="1:9" ht="105" x14ac:dyDescent="0.25">
      <c r="A230" s="2" t="s">
        <v>393</v>
      </c>
      <c r="B230" s="2">
        <v>206</v>
      </c>
      <c r="C230" s="2">
        <v>1</v>
      </c>
      <c r="D230" s="2" t="s">
        <v>394</v>
      </c>
      <c r="E230" s="2"/>
      <c r="F230" s="2" t="s">
        <v>34</v>
      </c>
      <c r="G230" s="2"/>
      <c r="H230" s="2"/>
      <c r="I230" s="2" t="s">
        <v>36</v>
      </c>
    </row>
    <row r="231" spans="1:9" ht="150" x14ac:dyDescent="0.25">
      <c r="A231" s="2" t="s">
        <v>395</v>
      </c>
      <c r="B231" s="2">
        <v>207</v>
      </c>
      <c r="C231" s="2">
        <v>1</v>
      </c>
      <c r="D231" s="2" t="s">
        <v>396</v>
      </c>
      <c r="E231" s="2"/>
      <c r="F231" s="2" t="s">
        <v>34</v>
      </c>
      <c r="G231" s="2"/>
      <c r="H231" s="2"/>
      <c r="I231" s="2" t="s">
        <v>36</v>
      </c>
    </row>
    <row r="232" spans="1:9" ht="135" x14ac:dyDescent="0.25">
      <c r="A232" s="2" t="s">
        <v>397</v>
      </c>
      <c r="B232" s="2">
        <v>211</v>
      </c>
      <c r="C232" s="2">
        <v>1</v>
      </c>
      <c r="D232" s="2" t="s">
        <v>398</v>
      </c>
      <c r="E232" s="2"/>
      <c r="F232" s="2" t="s">
        <v>193</v>
      </c>
      <c r="G232" s="2"/>
      <c r="H232" s="2"/>
      <c r="I232" s="2" t="s">
        <v>36</v>
      </c>
    </row>
    <row r="233" spans="1:9" ht="30" x14ac:dyDescent="0.25">
      <c r="A233" s="2" t="s">
        <v>399</v>
      </c>
      <c r="B233" s="2">
        <v>212</v>
      </c>
      <c r="C233" s="2">
        <v>1</v>
      </c>
      <c r="D233" s="2" t="s">
        <v>400</v>
      </c>
      <c r="E233" s="2" t="s">
        <v>397</v>
      </c>
      <c r="F233" s="2"/>
      <c r="G233" s="2"/>
      <c r="H233" s="2"/>
      <c r="I233" s="2" t="s">
        <v>36</v>
      </c>
    </row>
    <row r="234" spans="1:9" ht="45" x14ac:dyDescent="0.25">
      <c r="A234" s="2" t="s">
        <v>401</v>
      </c>
      <c r="B234" s="2">
        <v>213</v>
      </c>
      <c r="C234" s="2">
        <v>1</v>
      </c>
      <c r="D234" s="2" t="s">
        <v>402</v>
      </c>
      <c r="E234" s="2" t="s">
        <v>397</v>
      </c>
      <c r="F234" s="2"/>
      <c r="G234" s="2"/>
      <c r="H234" s="2"/>
      <c r="I234" s="2" t="s">
        <v>36</v>
      </c>
    </row>
    <row r="235" spans="1:9" ht="45" x14ac:dyDescent="0.25">
      <c r="A235" s="2" t="s">
        <v>403</v>
      </c>
      <c r="B235" s="2">
        <v>214</v>
      </c>
      <c r="C235" s="2">
        <v>1</v>
      </c>
      <c r="D235" s="2" t="s">
        <v>404</v>
      </c>
      <c r="E235" s="2" t="s">
        <v>397</v>
      </c>
      <c r="F235" s="2"/>
      <c r="G235" s="2"/>
      <c r="H235" s="2"/>
      <c r="I235" s="2" t="s">
        <v>36</v>
      </c>
    </row>
    <row r="236" spans="1:9" ht="30" x14ac:dyDescent="0.25">
      <c r="A236" s="2" t="s">
        <v>118</v>
      </c>
      <c r="B236" s="2">
        <v>216</v>
      </c>
      <c r="C236" s="2">
        <v>1</v>
      </c>
      <c r="D236" s="2" t="s">
        <v>405</v>
      </c>
      <c r="E236" s="2" t="s">
        <v>91</v>
      </c>
      <c r="F236" s="2"/>
      <c r="G236" s="2" t="s">
        <v>111</v>
      </c>
      <c r="H236" s="2"/>
      <c r="I236" s="2" t="s">
        <v>36</v>
      </c>
    </row>
    <row r="237" spans="1:9" ht="45" x14ac:dyDescent="0.25">
      <c r="A237" s="2" t="s">
        <v>406</v>
      </c>
      <c r="B237" s="2">
        <v>217</v>
      </c>
      <c r="C237" s="2">
        <v>1</v>
      </c>
      <c r="D237" s="2" t="s">
        <v>407</v>
      </c>
      <c r="E237" s="2" t="s">
        <v>215</v>
      </c>
      <c r="F237" s="2"/>
      <c r="G237" s="2"/>
      <c r="H237" s="2"/>
      <c r="I237" s="2" t="s">
        <v>36</v>
      </c>
    </row>
    <row r="238" spans="1:9" ht="210" x14ac:dyDescent="0.25">
      <c r="A238" s="2" t="s">
        <v>408</v>
      </c>
      <c r="B238" s="2">
        <v>218</v>
      </c>
      <c r="C238" s="2">
        <v>1</v>
      </c>
      <c r="D238" s="2" t="s">
        <v>409</v>
      </c>
      <c r="E238" s="2" t="s">
        <v>215</v>
      </c>
      <c r="F238" s="2"/>
      <c r="G238" s="2"/>
      <c r="H238" s="2" t="s">
        <v>410</v>
      </c>
      <c r="I238" s="2" t="s">
        <v>36</v>
      </c>
    </row>
    <row r="239" spans="1:9" ht="45" x14ac:dyDescent="0.25">
      <c r="A239" s="2" t="s">
        <v>411</v>
      </c>
      <c r="B239" s="2">
        <v>219</v>
      </c>
      <c r="C239" s="2">
        <v>1</v>
      </c>
      <c r="D239" s="2" t="s">
        <v>412</v>
      </c>
      <c r="E239" s="2" t="s">
        <v>215</v>
      </c>
      <c r="F239" s="2"/>
      <c r="G239" s="2"/>
      <c r="H239" s="2"/>
      <c r="I239" s="2" t="s">
        <v>36</v>
      </c>
    </row>
    <row r="240" spans="1:9" ht="120" x14ac:dyDescent="0.25">
      <c r="A240" s="2" t="s">
        <v>413</v>
      </c>
      <c r="B240" s="2">
        <v>220</v>
      </c>
      <c r="C240" s="2">
        <v>1</v>
      </c>
      <c r="D240" s="2" t="s">
        <v>414</v>
      </c>
      <c r="E240" s="2" t="s">
        <v>215</v>
      </c>
      <c r="F240" s="2"/>
      <c r="G240" s="2"/>
      <c r="H240" s="2"/>
      <c r="I240" s="2" t="s">
        <v>36</v>
      </c>
    </row>
    <row r="241" spans="1:9" ht="105" x14ac:dyDescent="0.25">
      <c r="A241" s="2" t="s">
        <v>415</v>
      </c>
      <c r="B241" s="2">
        <v>221</v>
      </c>
      <c r="C241" s="2">
        <v>1</v>
      </c>
      <c r="D241" s="2" t="s">
        <v>416</v>
      </c>
      <c r="E241" s="2" t="s">
        <v>215</v>
      </c>
      <c r="F241" s="2"/>
      <c r="G241" s="2"/>
      <c r="H241" s="2"/>
      <c r="I241" s="2" t="s">
        <v>36</v>
      </c>
    </row>
    <row r="242" spans="1:9" ht="30" x14ac:dyDescent="0.25">
      <c r="A242" s="2" t="s">
        <v>417</v>
      </c>
      <c r="B242" s="2">
        <v>222</v>
      </c>
      <c r="C242" s="2">
        <v>1</v>
      </c>
      <c r="D242" s="2" t="s">
        <v>418</v>
      </c>
      <c r="E242" s="2" t="s">
        <v>215</v>
      </c>
      <c r="F242" s="2"/>
      <c r="G242" s="2"/>
      <c r="H242" s="2"/>
      <c r="I242" s="2" t="s">
        <v>36</v>
      </c>
    </row>
    <row r="243" spans="1:9" ht="45" x14ac:dyDescent="0.25">
      <c r="A243" s="2" t="s">
        <v>419</v>
      </c>
      <c r="B243" s="2">
        <v>223</v>
      </c>
      <c r="C243" s="2">
        <v>1</v>
      </c>
      <c r="D243" s="2" t="s">
        <v>420</v>
      </c>
      <c r="E243" s="2" t="s">
        <v>215</v>
      </c>
      <c r="F243" s="2"/>
      <c r="G243" s="2"/>
      <c r="H243" s="2"/>
      <c r="I243" s="2" t="s">
        <v>36</v>
      </c>
    </row>
    <row r="244" spans="1:9" ht="30" x14ac:dyDescent="0.25">
      <c r="A244" s="2" t="s">
        <v>421</v>
      </c>
      <c r="B244" s="2">
        <v>224</v>
      </c>
      <c r="C244" s="2">
        <v>1</v>
      </c>
      <c r="D244" s="2" t="s">
        <v>422</v>
      </c>
      <c r="E244" s="2" t="s">
        <v>215</v>
      </c>
      <c r="F244" s="2"/>
      <c r="G244" s="2"/>
      <c r="H244" s="2"/>
      <c r="I244" s="2" t="s">
        <v>36</v>
      </c>
    </row>
    <row r="245" spans="1:9" ht="75" x14ac:dyDescent="0.25">
      <c r="A245" s="2" t="s">
        <v>423</v>
      </c>
      <c r="B245" s="2">
        <v>225</v>
      </c>
      <c r="C245" s="2">
        <v>1</v>
      </c>
      <c r="D245" s="2" t="s">
        <v>424</v>
      </c>
      <c r="E245" s="2" t="s">
        <v>215</v>
      </c>
      <c r="F245" s="2"/>
      <c r="G245" s="2"/>
      <c r="H245" s="2"/>
      <c r="I245" s="2" t="s">
        <v>36</v>
      </c>
    </row>
    <row r="246" spans="1:9" ht="30" x14ac:dyDescent="0.25">
      <c r="A246" s="2" t="s">
        <v>425</v>
      </c>
      <c r="B246" s="2">
        <v>226</v>
      </c>
      <c r="C246" s="2">
        <v>1</v>
      </c>
      <c r="D246" s="2" t="s">
        <v>426</v>
      </c>
      <c r="E246" s="2" t="s">
        <v>296</v>
      </c>
      <c r="F246" s="2"/>
      <c r="G246" s="2"/>
      <c r="H246" s="2"/>
      <c r="I246" s="2" t="s">
        <v>36</v>
      </c>
    </row>
    <row r="247" spans="1:9" ht="45" x14ac:dyDescent="0.25">
      <c r="A247" s="2" t="s">
        <v>427</v>
      </c>
      <c r="B247" s="2">
        <v>227</v>
      </c>
      <c r="C247" s="2">
        <v>1</v>
      </c>
      <c r="D247" s="2" t="s">
        <v>428</v>
      </c>
      <c r="E247" s="2" t="s">
        <v>296</v>
      </c>
      <c r="F247" s="2"/>
      <c r="G247" s="2"/>
      <c r="H247" s="2"/>
      <c r="I247" s="2" t="s">
        <v>36</v>
      </c>
    </row>
    <row r="248" spans="1:9" ht="30" x14ac:dyDescent="0.25">
      <c r="A248" s="2" t="s">
        <v>429</v>
      </c>
      <c r="B248" s="2">
        <v>228</v>
      </c>
      <c r="C248" s="2">
        <v>1</v>
      </c>
      <c r="D248" s="2" t="s">
        <v>430</v>
      </c>
      <c r="E248" s="2" t="s">
        <v>296</v>
      </c>
      <c r="F248" s="2"/>
      <c r="G248" s="2"/>
      <c r="H248" s="2"/>
      <c r="I248" s="2" t="s">
        <v>36</v>
      </c>
    </row>
    <row r="249" spans="1:9" ht="60" x14ac:dyDescent="0.25">
      <c r="A249" s="2" t="s">
        <v>431</v>
      </c>
      <c r="B249" s="2">
        <v>229</v>
      </c>
      <c r="C249" s="2">
        <v>1</v>
      </c>
      <c r="D249" s="2" t="s">
        <v>432</v>
      </c>
      <c r="E249" s="2" t="s">
        <v>296</v>
      </c>
      <c r="F249" s="2"/>
      <c r="G249" s="2"/>
      <c r="H249" s="2" t="s">
        <v>433</v>
      </c>
      <c r="I249" s="2" t="s">
        <v>36</v>
      </c>
    </row>
    <row r="250" spans="1:9" ht="30" x14ac:dyDescent="0.25">
      <c r="A250" s="2" t="s">
        <v>434</v>
      </c>
      <c r="B250" s="2">
        <v>230</v>
      </c>
      <c r="C250" s="2">
        <v>1</v>
      </c>
      <c r="D250" s="2" t="s">
        <v>435</v>
      </c>
      <c r="E250" s="2" t="s">
        <v>296</v>
      </c>
      <c r="F250" s="2"/>
      <c r="G250" s="2"/>
      <c r="H250" s="2"/>
      <c r="I250" s="2" t="s">
        <v>36</v>
      </c>
    </row>
    <row r="251" spans="1:9" ht="30" x14ac:dyDescent="0.25">
      <c r="A251" s="2" t="s">
        <v>436</v>
      </c>
      <c r="B251" s="2">
        <v>231</v>
      </c>
      <c r="C251" s="2">
        <v>1</v>
      </c>
      <c r="D251" s="2" t="s">
        <v>437</v>
      </c>
      <c r="E251" s="2" t="s">
        <v>300</v>
      </c>
      <c r="F251" s="2"/>
      <c r="G251" s="2"/>
      <c r="H251" s="2"/>
      <c r="I251" s="2" t="s">
        <v>36</v>
      </c>
    </row>
    <row r="252" spans="1:9" ht="30" x14ac:dyDescent="0.25">
      <c r="A252" s="2" t="s">
        <v>438</v>
      </c>
      <c r="B252" s="2">
        <v>232</v>
      </c>
      <c r="C252" s="2">
        <v>1</v>
      </c>
      <c r="D252" s="2" t="s">
        <v>439</v>
      </c>
      <c r="E252" s="2" t="s">
        <v>300</v>
      </c>
      <c r="F252" s="2"/>
      <c r="G252" s="2"/>
      <c r="H252" s="2"/>
      <c r="I252" s="2" t="s">
        <v>357</v>
      </c>
    </row>
    <row r="253" spans="1:9" ht="30" x14ac:dyDescent="0.25">
      <c r="A253" s="2" t="s">
        <v>440</v>
      </c>
      <c r="B253" s="2">
        <v>233</v>
      </c>
      <c r="C253" s="2">
        <v>1</v>
      </c>
      <c r="D253" s="2" t="s">
        <v>441</v>
      </c>
      <c r="E253" s="2" t="s">
        <v>314</v>
      </c>
      <c r="F253" s="2"/>
      <c r="G253" s="2"/>
      <c r="H253" s="2"/>
      <c r="I253" s="2" t="s">
        <v>36</v>
      </c>
    </row>
    <row r="254" spans="1:9" ht="30" x14ac:dyDescent="0.25">
      <c r="A254" s="2" t="s">
        <v>442</v>
      </c>
      <c r="B254" s="2">
        <v>234</v>
      </c>
      <c r="C254" s="2">
        <v>1</v>
      </c>
      <c r="D254" s="2" t="s">
        <v>443</v>
      </c>
      <c r="E254" s="2" t="s">
        <v>314</v>
      </c>
      <c r="F254" s="2"/>
      <c r="G254" s="2"/>
      <c r="H254" s="2"/>
      <c r="I254" s="2" t="s">
        <v>36</v>
      </c>
    </row>
    <row r="255" spans="1:9" ht="30" x14ac:dyDescent="0.25">
      <c r="A255" s="2" t="s">
        <v>444</v>
      </c>
      <c r="B255" s="2">
        <v>235</v>
      </c>
      <c r="C255" s="2">
        <v>1</v>
      </c>
      <c r="D255" s="2" t="s">
        <v>445</v>
      </c>
      <c r="E255" s="2" t="s">
        <v>314</v>
      </c>
      <c r="F255" s="2"/>
      <c r="G255" s="2"/>
      <c r="H255" s="2"/>
      <c r="I255" s="2" t="s">
        <v>36</v>
      </c>
    </row>
    <row r="256" spans="1:9" ht="30" x14ac:dyDescent="0.25">
      <c r="A256" s="2" t="s">
        <v>446</v>
      </c>
      <c r="B256" s="2">
        <v>236</v>
      </c>
      <c r="C256" s="2">
        <v>1</v>
      </c>
      <c r="D256" s="2" t="s">
        <v>447</v>
      </c>
      <c r="E256" s="2" t="s">
        <v>314</v>
      </c>
      <c r="F256" s="2"/>
      <c r="G256" s="2"/>
      <c r="H256" s="2"/>
      <c r="I256" s="2" t="s">
        <v>36</v>
      </c>
    </row>
    <row r="257" spans="1:9" ht="30" x14ac:dyDescent="0.25">
      <c r="A257" s="2" t="s">
        <v>448</v>
      </c>
      <c r="B257" s="2">
        <v>237</v>
      </c>
      <c r="C257" s="2">
        <v>1</v>
      </c>
      <c r="D257" s="2" t="s">
        <v>449</v>
      </c>
      <c r="E257" s="2" t="s">
        <v>314</v>
      </c>
      <c r="F257" s="2"/>
      <c r="G257" s="2"/>
      <c r="H257" s="2"/>
      <c r="I257" s="2" t="s">
        <v>36</v>
      </c>
    </row>
    <row r="258" spans="1:9" ht="30" x14ac:dyDescent="0.25">
      <c r="A258" s="2" t="s">
        <v>450</v>
      </c>
      <c r="B258" s="2">
        <v>238</v>
      </c>
      <c r="C258" s="2">
        <v>1</v>
      </c>
      <c r="D258" s="2" t="s">
        <v>451</v>
      </c>
      <c r="E258" s="2" t="s">
        <v>314</v>
      </c>
      <c r="F258" s="2"/>
      <c r="G258" s="2"/>
      <c r="H258" s="2"/>
      <c r="I258" s="2" t="s">
        <v>36</v>
      </c>
    </row>
    <row r="259" spans="1:9" ht="45" x14ac:dyDescent="0.25">
      <c r="A259" s="2" t="s">
        <v>452</v>
      </c>
      <c r="B259" s="2">
        <v>239</v>
      </c>
      <c r="C259" s="2">
        <v>1</v>
      </c>
      <c r="D259" s="2" t="s">
        <v>453</v>
      </c>
      <c r="E259" s="2" t="s">
        <v>314</v>
      </c>
      <c r="F259" s="2"/>
      <c r="G259" s="2"/>
      <c r="H259" s="2"/>
      <c r="I259" s="2" t="s">
        <v>36</v>
      </c>
    </row>
    <row r="260" spans="1:9" ht="45" x14ac:dyDescent="0.25">
      <c r="A260" s="2" t="s">
        <v>454</v>
      </c>
      <c r="B260" s="2">
        <v>240</v>
      </c>
      <c r="C260" s="2">
        <v>1</v>
      </c>
      <c r="D260" s="2" t="s">
        <v>455</v>
      </c>
      <c r="E260" s="2" t="s">
        <v>314</v>
      </c>
      <c r="F260" s="2"/>
      <c r="G260" s="2"/>
      <c r="H260" s="2"/>
      <c r="I260" s="2" t="s">
        <v>36</v>
      </c>
    </row>
    <row r="261" spans="1:9" ht="195" x14ac:dyDescent="0.25">
      <c r="A261" s="2" t="s">
        <v>456</v>
      </c>
      <c r="B261" s="2">
        <v>241</v>
      </c>
      <c r="C261" s="2">
        <v>1</v>
      </c>
      <c r="D261" s="2" t="s">
        <v>457</v>
      </c>
      <c r="E261" s="2" t="s">
        <v>319</v>
      </c>
      <c r="F261" s="2"/>
      <c r="G261" s="2"/>
      <c r="H261" s="2"/>
      <c r="I261" s="2" t="s">
        <v>36</v>
      </c>
    </row>
    <row r="262" spans="1:9" ht="90" x14ac:dyDescent="0.25">
      <c r="A262" s="2" t="s">
        <v>458</v>
      </c>
      <c r="B262" s="2">
        <v>242</v>
      </c>
      <c r="C262" s="2">
        <v>1</v>
      </c>
      <c r="D262" s="2" t="s">
        <v>459</v>
      </c>
      <c r="E262" s="2" t="s">
        <v>319</v>
      </c>
      <c r="F262" s="2"/>
      <c r="G262" s="2"/>
      <c r="H262" s="2" t="s">
        <v>460</v>
      </c>
      <c r="I262" s="2" t="s">
        <v>36</v>
      </c>
    </row>
    <row r="263" spans="1:9" ht="30" x14ac:dyDescent="0.25">
      <c r="A263" s="2" t="s">
        <v>461</v>
      </c>
      <c r="B263" s="2">
        <v>243</v>
      </c>
      <c r="C263" s="2">
        <v>1</v>
      </c>
      <c r="D263" s="2" t="s">
        <v>462</v>
      </c>
      <c r="E263" s="2" t="s">
        <v>319</v>
      </c>
      <c r="F263" s="2"/>
      <c r="G263" s="2"/>
      <c r="H263" s="2"/>
      <c r="I263" s="2" t="s">
        <v>36</v>
      </c>
    </row>
    <row r="264" spans="1:9" x14ac:dyDescent="0.25">
      <c r="A264" s="2" t="s">
        <v>444</v>
      </c>
      <c r="B264" s="2">
        <v>244</v>
      </c>
      <c r="C264" s="2">
        <v>1</v>
      </c>
      <c r="D264" s="2" t="s">
        <v>463</v>
      </c>
      <c r="E264" s="2" t="s">
        <v>326</v>
      </c>
      <c r="F264" s="2"/>
      <c r="G264" s="2"/>
      <c r="H264" s="2"/>
      <c r="I264" s="2" t="s">
        <v>36</v>
      </c>
    </row>
    <row r="265" spans="1:9" x14ac:dyDescent="0.25">
      <c r="A265" s="2" t="s">
        <v>446</v>
      </c>
      <c r="B265" s="2">
        <v>245</v>
      </c>
      <c r="C265" s="2">
        <v>1</v>
      </c>
      <c r="D265" s="2" t="s">
        <v>464</v>
      </c>
      <c r="E265" s="2" t="s">
        <v>326</v>
      </c>
      <c r="F265" s="2"/>
      <c r="G265" s="2"/>
      <c r="H265" s="2"/>
      <c r="I265" s="2" t="s">
        <v>36</v>
      </c>
    </row>
    <row r="266" spans="1:9" x14ac:dyDescent="0.25">
      <c r="A266" s="2" t="s">
        <v>465</v>
      </c>
      <c r="B266" s="2">
        <v>246</v>
      </c>
      <c r="C266" s="2">
        <v>1</v>
      </c>
      <c r="D266" s="2" t="s">
        <v>466</v>
      </c>
      <c r="E266" s="2" t="s">
        <v>326</v>
      </c>
      <c r="F266" s="2"/>
      <c r="G266" s="2"/>
      <c r="H266" s="2"/>
      <c r="I266" s="2" t="s">
        <v>36</v>
      </c>
    </row>
    <row r="267" spans="1:9" x14ac:dyDescent="0.25">
      <c r="A267" s="2" t="s">
        <v>467</v>
      </c>
      <c r="B267" s="2">
        <v>247</v>
      </c>
      <c r="C267" s="2">
        <v>1</v>
      </c>
      <c r="D267" s="2" t="s">
        <v>468</v>
      </c>
      <c r="E267" s="2" t="s">
        <v>326</v>
      </c>
      <c r="F267" s="2"/>
      <c r="G267" s="2"/>
      <c r="H267" s="2"/>
      <c r="I267" s="2" t="s">
        <v>36</v>
      </c>
    </row>
    <row r="268" spans="1:9" ht="45" x14ac:dyDescent="0.25">
      <c r="A268" s="2" t="s">
        <v>469</v>
      </c>
      <c r="B268" s="2">
        <v>248</v>
      </c>
      <c r="C268" s="2">
        <v>1</v>
      </c>
      <c r="D268" s="2" t="s">
        <v>470</v>
      </c>
      <c r="E268" s="2" t="s">
        <v>326</v>
      </c>
      <c r="F268" s="2"/>
      <c r="G268" s="2"/>
      <c r="H268" s="2" t="s">
        <v>471</v>
      </c>
      <c r="I268" s="2" t="s">
        <v>36</v>
      </c>
    </row>
    <row r="269" spans="1:9" ht="30" x14ac:dyDescent="0.25">
      <c r="A269" s="2" t="s">
        <v>472</v>
      </c>
      <c r="B269" s="2">
        <v>249</v>
      </c>
      <c r="C269" s="2">
        <v>1</v>
      </c>
      <c r="D269" s="2" t="s">
        <v>473</v>
      </c>
      <c r="E269" s="2" t="s">
        <v>326</v>
      </c>
      <c r="F269" s="2"/>
      <c r="G269" s="2"/>
      <c r="H269" s="2"/>
      <c r="I269" s="2" t="s">
        <v>36</v>
      </c>
    </row>
    <row r="270" spans="1:9" ht="120" x14ac:dyDescent="0.25">
      <c r="A270" s="2" t="s">
        <v>474</v>
      </c>
      <c r="B270" s="2">
        <v>250</v>
      </c>
      <c r="C270" s="2">
        <v>1</v>
      </c>
      <c r="D270" s="2" t="s">
        <v>475</v>
      </c>
      <c r="E270" s="2" t="s">
        <v>328</v>
      </c>
      <c r="F270" s="2"/>
      <c r="G270" s="2"/>
      <c r="H270" s="2"/>
      <c r="I270" s="2" t="s">
        <v>36</v>
      </c>
    </row>
    <row r="271" spans="1:9" ht="45" x14ac:dyDescent="0.25">
      <c r="A271" s="2" t="s">
        <v>476</v>
      </c>
      <c r="B271" s="2">
        <v>251</v>
      </c>
      <c r="C271" s="2">
        <v>1</v>
      </c>
      <c r="D271" s="2" t="s">
        <v>477</v>
      </c>
      <c r="E271" s="2" t="s">
        <v>328</v>
      </c>
      <c r="F271" s="2"/>
      <c r="G271" s="2"/>
      <c r="H271" s="2"/>
      <c r="I271" s="2" t="s">
        <v>357</v>
      </c>
    </row>
    <row r="272" spans="1:9" ht="75" x14ac:dyDescent="0.25">
      <c r="A272" s="2" t="s">
        <v>478</v>
      </c>
      <c r="B272" s="2">
        <v>252</v>
      </c>
      <c r="C272" s="2">
        <v>1</v>
      </c>
      <c r="D272" s="2" t="s">
        <v>479</v>
      </c>
      <c r="E272" s="2" t="s">
        <v>331</v>
      </c>
      <c r="F272" s="2"/>
      <c r="G272" s="2"/>
      <c r="H272" s="2"/>
      <c r="I272" s="2" t="s">
        <v>36</v>
      </c>
    </row>
    <row r="273" spans="1:9" ht="45" x14ac:dyDescent="0.25">
      <c r="A273" s="2" t="s">
        <v>480</v>
      </c>
      <c r="B273" s="2">
        <v>253</v>
      </c>
      <c r="C273" s="2">
        <v>1</v>
      </c>
      <c r="D273" s="2" t="s">
        <v>481</v>
      </c>
      <c r="E273" s="2" t="s">
        <v>331</v>
      </c>
      <c r="F273" s="2"/>
      <c r="G273" s="2"/>
      <c r="H273" s="2"/>
      <c r="I273" s="2" t="s">
        <v>36</v>
      </c>
    </row>
    <row r="274" spans="1:9" ht="30" x14ac:dyDescent="0.25">
      <c r="A274" s="2" t="s">
        <v>482</v>
      </c>
      <c r="B274" s="2">
        <v>254</v>
      </c>
      <c r="C274" s="2">
        <v>1</v>
      </c>
      <c r="D274" s="2" t="s">
        <v>483</v>
      </c>
      <c r="E274" s="2" t="s">
        <v>331</v>
      </c>
      <c r="F274" s="2"/>
      <c r="G274" s="2"/>
      <c r="H274" s="2"/>
      <c r="I274" s="2" t="s">
        <v>36</v>
      </c>
    </row>
    <row r="275" spans="1:9" ht="30" x14ac:dyDescent="0.25">
      <c r="A275" s="2" t="s">
        <v>484</v>
      </c>
      <c r="B275" s="2">
        <v>255</v>
      </c>
      <c r="C275" s="2">
        <v>1</v>
      </c>
      <c r="D275" s="2" t="s">
        <v>485</v>
      </c>
      <c r="E275" s="2" t="s">
        <v>331</v>
      </c>
      <c r="F275" s="2"/>
      <c r="G275" s="2"/>
      <c r="H275" s="2"/>
      <c r="I275" s="2" t="s">
        <v>36</v>
      </c>
    </row>
    <row r="276" spans="1:9" ht="30" x14ac:dyDescent="0.25">
      <c r="A276" s="2" t="s">
        <v>486</v>
      </c>
      <c r="B276" s="2">
        <v>256</v>
      </c>
      <c r="C276" s="2">
        <v>1</v>
      </c>
      <c r="D276" s="2" t="s">
        <v>487</v>
      </c>
      <c r="E276" s="2" t="s">
        <v>331</v>
      </c>
      <c r="F276" s="2"/>
      <c r="G276" s="2"/>
      <c r="H276" s="2"/>
      <c r="I276" s="2" t="s">
        <v>36</v>
      </c>
    </row>
    <row r="277" spans="1:9" ht="30" x14ac:dyDescent="0.25">
      <c r="A277" s="2" t="s">
        <v>488</v>
      </c>
      <c r="B277" s="2">
        <v>257</v>
      </c>
      <c r="C277" s="2">
        <v>1</v>
      </c>
      <c r="D277" s="2" t="s">
        <v>489</v>
      </c>
      <c r="E277" s="2" t="s">
        <v>331</v>
      </c>
      <c r="F277" s="2"/>
      <c r="G277" s="2"/>
      <c r="H277" s="2"/>
      <c r="I277" s="2" t="s">
        <v>36</v>
      </c>
    </row>
    <row r="278" spans="1:9" ht="30" x14ac:dyDescent="0.25">
      <c r="A278" s="2" t="s">
        <v>490</v>
      </c>
      <c r="B278" s="2">
        <v>258</v>
      </c>
      <c r="C278" s="2">
        <v>1</v>
      </c>
      <c r="D278" s="2" t="s">
        <v>491</v>
      </c>
      <c r="E278" s="2" t="s">
        <v>331</v>
      </c>
      <c r="F278" s="2"/>
      <c r="G278" s="2"/>
      <c r="H278" s="2"/>
      <c r="I278" s="2" t="s">
        <v>36</v>
      </c>
    </row>
    <row r="279" spans="1:9" ht="75" x14ac:dyDescent="0.25">
      <c r="A279" s="2" t="s">
        <v>492</v>
      </c>
      <c r="B279" s="2">
        <v>259</v>
      </c>
      <c r="C279" s="2">
        <v>1</v>
      </c>
      <c r="D279" s="2" t="s">
        <v>493</v>
      </c>
      <c r="E279" s="2" t="s">
        <v>333</v>
      </c>
      <c r="F279" s="2"/>
      <c r="G279" s="2"/>
      <c r="H279" s="2"/>
      <c r="I279" s="2" t="s">
        <v>36</v>
      </c>
    </row>
    <row r="280" spans="1:9" x14ac:dyDescent="0.25">
      <c r="A280" s="2" t="s">
        <v>494</v>
      </c>
      <c r="B280" s="2">
        <v>260</v>
      </c>
      <c r="C280" s="2">
        <v>1</v>
      </c>
      <c r="D280" s="2" t="s">
        <v>495</v>
      </c>
      <c r="E280" s="2" t="s">
        <v>333</v>
      </c>
      <c r="F280" s="2"/>
      <c r="G280" s="2"/>
      <c r="H280" s="2"/>
      <c r="I280" s="2" t="s">
        <v>357</v>
      </c>
    </row>
    <row r="281" spans="1:9" ht="60" x14ac:dyDescent="0.25">
      <c r="A281" s="2" t="s">
        <v>496</v>
      </c>
      <c r="B281" s="2">
        <v>261</v>
      </c>
      <c r="C281" s="2">
        <v>1</v>
      </c>
      <c r="D281" s="2" t="s">
        <v>497</v>
      </c>
      <c r="E281" s="2" t="s">
        <v>336</v>
      </c>
      <c r="F281" s="2"/>
      <c r="G281" s="2"/>
      <c r="H281" s="2" t="s">
        <v>498</v>
      </c>
      <c r="I281" s="2" t="s">
        <v>357</v>
      </c>
    </row>
    <row r="282" spans="1:9" ht="75" x14ac:dyDescent="0.25">
      <c r="A282" s="2" t="s">
        <v>499</v>
      </c>
      <c r="B282" s="2">
        <v>262</v>
      </c>
      <c r="C282" s="2">
        <v>1</v>
      </c>
      <c r="D282" s="2" t="s">
        <v>500</v>
      </c>
      <c r="E282" s="2" t="s">
        <v>336</v>
      </c>
      <c r="F282" s="2"/>
      <c r="G282" s="2"/>
      <c r="H282" s="2" t="s">
        <v>498</v>
      </c>
      <c r="I282" s="2" t="s">
        <v>357</v>
      </c>
    </row>
    <row r="283" spans="1:9" x14ac:dyDescent="0.25">
      <c r="A283" s="2" t="s">
        <v>501</v>
      </c>
      <c r="B283" s="2">
        <v>263</v>
      </c>
      <c r="C283" s="2">
        <v>1</v>
      </c>
      <c r="D283" s="2" t="s">
        <v>501</v>
      </c>
      <c r="E283" s="2" t="s">
        <v>496</v>
      </c>
      <c r="F283" s="2"/>
      <c r="G283" s="2"/>
      <c r="H283" s="2"/>
      <c r="I283" s="2" t="s">
        <v>36</v>
      </c>
    </row>
    <row r="284" spans="1:9" x14ac:dyDescent="0.25">
      <c r="A284" s="2" t="s">
        <v>502</v>
      </c>
      <c r="B284" s="2">
        <v>264</v>
      </c>
      <c r="C284" s="2">
        <v>1</v>
      </c>
      <c r="D284" s="2" t="s">
        <v>503</v>
      </c>
      <c r="E284" s="2" t="s">
        <v>496</v>
      </c>
      <c r="F284" s="2"/>
      <c r="G284" s="2"/>
      <c r="H284" s="2"/>
      <c r="I284" s="2" t="s">
        <v>36</v>
      </c>
    </row>
    <row r="285" spans="1:9" x14ac:dyDescent="0.25">
      <c r="A285" s="2" t="s">
        <v>504</v>
      </c>
      <c r="B285" s="2">
        <v>265</v>
      </c>
      <c r="C285" s="2">
        <v>1</v>
      </c>
      <c r="D285" s="2" t="s">
        <v>504</v>
      </c>
      <c r="E285" s="2" t="s">
        <v>496</v>
      </c>
      <c r="F285" s="2"/>
      <c r="G285" s="2"/>
      <c r="H285" s="2"/>
      <c r="I285" s="2" t="s">
        <v>36</v>
      </c>
    </row>
    <row r="286" spans="1:9" x14ac:dyDescent="0.25">
      <c r="A286" s="2" t="s">
        <v>505</v>
      </c>
      <c r="B286" s="2">
        <v>266</v>
      </c>
      <c r="C286" s="2">
        <v>1</v>
      </c>
      <c r="D286" s="2" t="s">
        <v>505</v>
      </c>
      <c r="E286" s="2" t="s">
        <v>496</v>
      </c>
      <c r="F286" s="2"/>
      <c r="G286" s="2"/>
      <c r="H286" s="2"/>
      <c r="I286" s="2" t="s">
        <v>36</v>
      </c>
    </row>
    <row r="287" spans="1:9" x14ac:dyDescent="0.25">
      <c r="A287" s="2" t="s">
        <v>506</v>
      </c>
      <c r="B287" s="2">
        <v>267</v>
      </c>
      <c r="C287" s="2">
        <v>1</v>
      </c>
      <c r="D287" s="2" t="s">
        <v>506</v>
      </c>
      <c r="E287" s="2" t="s">
        <v>496</v>
      </c>
      <c r="F287" s="2"/>
      <c r="G287" s="2"/>
      <c r="H287" s="2"/>
      <c r="I287" s="2" t="s">
        <v>36</v>
      </c>
    </row>
    <row r="288" spans="1:9" x14ac:dyDescent="0.25">
      <c r="A288" s="2" t="s">
        <v>507</v>
      </c>
      <c r="B288" s="2">
        <v>268</v>
      </c>
      <c r="C288" s="2">
        <v>1</v>
      </c>
      <c r="D288" s="2" t="s">
        <v>507</v>
      </c>
      <c r="E288" s="2" t="s">
        <v>496</v>
      </c>
      <c r="F288" s="2"/>
      <c r="G288" s="2"/>
      <c r="H288" s="2"/>
      <c r="I288" s="2" t="s">
        <v>36</v>
      </c>
    </row>
    <row r="289" spans="1:9" x14ac:dyDescent="0.25">
      <c r="A289" s="2" t="s">
        <v>508</v>
      </c>
      <c r="B289" s="2">
        <v>269</v>
      </c>
      <c r="C289" s="2">
        <v>1</v>
      </c>
      <c r="D289" s="2" t="s">
        <v>509</v>
      </c>
      <c r="E289" s="2" t="s">
        <v>496</v>
      </c>
      <c r="F289" s="2"/>
      <c r="G289" s="2"/>
      <c r="H289" s="2"/>
      <c r="I289" s="2" t="s">
        <v>36</v>
      </c>
    </row>
    <row r="290" spans="1:9" ht="45" x14ac:dyDescent="0.25">
      <c r="A290" s="2" t="s">
        <v>510</v>
      </c>
      <c r="B290" s="2">
        <v>270</v>
      </c>
      <c r="C290" s="2">
        <v>1</v>
      </c>
      <c r="D290" s="2" t="s">
        <v>510</v>
      </c>
      <c r="E290" s="2" t="s">
        <v>499</v>
      </c>
      <c r="F290" s="2"/>
      <c r="G290" s="2"/>
      <c r="H290" s="2" t="s">
        <v>511</v>
      </c>
      <c r="I290" s="2" t="s">
        <v>36</v>
      </c>
    </row>
    <row r="291" spans="1:9" ht="30" x14ac:dyDescent="0.25">
      <c r="A291" s="2" t="s">
        <v>512</v>
      </c>
      <c r="B291" s="2">
        <v>271</v>
      </c>
      <c r="C291" s="2">
        <v>1</v>
      </c>
      <c r="D291" s="2" t="s">
        <v>512</v>
      </c>
      <c r="E291" s="2" t="s">
        <v>499</v>
      </c>
      <c r="F291" s="2"/>
      <c r="G291" s="2"/>
      <c r="H291" s="2"/>
      <c r="I291" s="2" t="s">
        <v>36</v>
      </c>
    </row>
    <row r="292" spans="1:9" ht="30" x14ac:dyDescent="0.25">
      <c r="A292" s="2" t="s">
        <v>513</v>
      </c>
      <c r="B292" s="2">
        <v>272</v>
      </c>
      <c r="C292" s="2">
        <v>1</v>
      </c>
      <c r="D292" s="2" t="s">
        <v>513</v>
      </c>
      <c r="E292" s="2" t="s">
        <v>499</v>
      </c>
      <c r="F292" s="2"/>
      <c r="G292" s="2"/>
      <c r="H292" s="2"/>
      <c r="I292" s="2" t="s">
        <v>36</v>
      </c>
    </row>
    <row r="293" spans="1:9" ht="30" x14ac:dyDescent="0.25">
      <c r="A293" s="2" t="s">
        <v>514</v>
      </c>
      <c r="B293" s="2">
        <v>273</v>
      </c>
      <c r="C293" s="2">
        <v>1</v>
      </c>
      <c r="D293" s="2" t="s">
        <v>514</v>
      </c>
      <c r="E293" s="2" t="s">
        <v>499</v>
      </c>
      <c r="F293" s="2"/>
      <c r="G293" s="2"/>
      <c r="H293" s="2"/>
      <c r="I293" s="2" t="s">
        <v>36</v>
      </c>
    </row>
    <row r="294" spans="1:9" ht="30" x14ac:dyDescent="0.25">
      <c r="A294" s="2" t="s">
        <v>515</v>
      </c>
      <c r="B294" s="2">
        <v>274</v>
      </c>
      <c r="C294" s="2">
        <v>1</v>
      </c>
      <c r="D294" s="2" t="s">
        <v>515</v>
      </c>
      <c r="E294" s="2" t="s">
        <v>499</v>
      </c>
      <c r="F294" s="2"/>
      <c r="G294" s="2"/>
      <c r="H294" s="2"/>
      <c r="I294" s="2" t="s">
        <v>36</v>
      </c>
    </row>
    <row r="295" spans="1:9" ht="30" x14ac:dyDescent="0.25">
      <c r="A295" s="2" t="s">
        <v>516</v>
      </c>
      <c r="B295" s="2">
        <v>275</v>
      </c>
      <c r="C295" s="2">
        <v>1</v>
      </c>
      <c r="D295" s="2" t="s">
        <v>516</v>
      </c>
      <c r="E295" s="2" t="s">
        <v>499</v>
      </c>
      <c r="F295" s="2"/>
      <c r="G295" s="2"/>
      <c r="H295" s="2"/>
      <c r="I295" s="2" t="s">
        <v>36</v>
      </c>
    </row>
    <row r="296" spans="1:9" ht="30" x14ac:dyDescent="0.25">
      <c r="A296" s="2" t="s">
        <v>517</v>
      </c>
      <c r="B296" s="2">
        <v>276</v>
      </c>
      <c r="C296" s="2">
        <v>1</v>
      </c>
      <c r="D296" s="2" t="s">
        <v>517</v>
      </c>
      <c r="E296" s="2" t="s">
        <v>499</v>
      </c>
      <c r="F296" s="2"/>
      <c r="G296" s="2"/>
      <c r="H296" s="2"/>
      <c r="I296" s="2" t="s">
        <v>36</v>
      </c>
    </row>
    <row r="297" spans="1:9" ht="30" x14ac:dyDescent="0.25">
      <c r="A297" s="2" t="s">
        <v>518</v>
      </c>
      <c r="B297" s="2">
        <v>277</v>
      </c>
      <c r="C297" s="2">
        <v>1</v>
      </c>
      <c r="D297" s="2" t="s">
        <v>518</v>
      </c>
      <c r="E297" s="2" t="s">
        <v>499</v>
      </c>
      <c r="F297" s="2"/>
      <c r="G297" s="2"/>
      <c r="H297" s="2"/>
      <c r="I297" s="2" t="s">
        <v>36</v>
      </c>
    </row>
    <row r="298" spans="1:9" ht="30" x14ac:dyDescent="0.25">
      <c r="A298" s="2" t="s">
        <v>519</v>
      </c>
      <c r="B298" s="2">
        <v>278</v>
      </c>
      <c r="C298" s="2">
        <v>1</v>
      </c>
      <c r="D298" s="2" t="s">
        <v>519</v>
      </c>
      <c r="E298" s="2" t="s">
        <v>499</v>
      </c>
      <c r="F298" s="2"/>
      <c r="G298" s="2"/>
      <c r="H298" s="2"/>
      <c r="I298" s="2" t="s">
        <v>36</v>
      </c>
    </row>
    <row r="299" spans="1:9" ht="30" x14ac:dyDescent="0.25">
      <c r="A299" s="2" t="s">
        <v>520</v>
      </c>
      <c r="B299" s="2">
        <v>279</v>
      </c>
      <c r="C299" s="2">
        <v>1</v>
      </c>
      <c r="D299" s="2" t="s">
        <v>520</v>
      </c>
      <c r="E299" s="2" t="s">
        <v>499</v>
      </c>
      <c r="F299" s="2"/>
      <c r="G299" s="2"/>
      <c r="H299" s="2"/>
      <c r="I299" s="2" t="s">
        <v>36</v>
      </c>
    </row>
    <row r="300" spans="1:9" ht="30" x14ac:dyDescent="0.25">
      <c r="A300" s="2" t="s">
        <v>521</v>
      </c>
      <c r="B300" s="2">
        <v>280</v>
      </c>
      <c r="C300" s="2">
        <v>1</v>
      </c>
      <c r="D300" s="2" t="s">
        <v>521</v>
      </c>
      <c r="E300" s="2" t="s">
        <v>499</v>
      </c>
      <c r="F300" s="2"/>
      <c r="G300" s="2"/>
      <c r="H300" s="2"/>
      <c r="I300" s="2" t="s">
        <v>36</v>
      </c>
    </row>
    <row r="301" spans="1:9" ht="30" x14ac:dyDescent="0.25">
      <c r="A301" s="2" t="s">
        <v>522</v>
      </c>
      <c r="B301" s="2">
        <v>281</v>
      </c>
      <c r="C301" s="2">
        <v>1</v>
      </c>
      <c r="D301" s="2" t="s">
        <v>522</v>
      </c>
      <c r="E301" s="2" t="s">
        <v>499</v>
      </c>
      <c r="F301" s="2"/>
      <c r="G301" s="2"/>
      <c r="H301" s="2"/>
      <c r="I301" s="2" t="s">
        <v>36</v>
      </c>
    </row>
    <row r="302" spans="1:9" ht="30" x14ac:dyDescent="0.25">
      <c r="A302" s="2" t="s">
        <v>523</v>
      </c>
      <c r="B302" s="2">
        <v>282</v>
      </c>
      <c r="C302" s="2">
        <v>1</v>
      </c>
      <c r="D302" s="2" t="s">
        <v>523</v>
      </c>
      <c r="E302" s="2" t="s">
        <v>499</v>
      </c>
      <c r="F302" s="2"/>
      <c r="G302" s="2"/>
      <c r="H302" s="2"/>
      <c r="I302" s="2" t="s">
        <v>36</v>
      </c>
    </row>
    <row r="303" spans="1:9" ht="30" x14ac:dyDescent="0.25">
      <c r="A303" s="2" t="s">
        <v>524</v>
      </c>
      <c r="B303" s="2">
        <v>283</v>
      </c>
      <c r="C303" s="2">
        <v>1</v>
      </c>
      <c r="D303" s="2" t="s">
        <v>524</v>
      </c>
      <c r="E303" s="2" t="s">
        <v>499</v>
      </c>
      <c r="F303" s="2"/>
      <c r="G303" s="2"/>
      <c r="H303" s="2"/>
      <c r="I303" s="2" t="s">
        <v>36</v>
      </c>
    </row>
    <row r="304" spans="1:9" ht="30" x14ac:dyDescent="0.25">
      <c r="A304" s="2" t="s">
        <v>525</v>
      </c>
      <c r="B304" s="2">
        <v>284</v>
      </c>
      <c r="C304" s="2">
        <v>1</v>
      </c>
      <c r="D304" s="2" t="s">
        <v>525</v>
      </c>
      <c r="E304" s="2" t="s">
        <v>499</v>
      </c>
      <c r="F304" s="2"/>
      <c r="G304" s="2"/>
      <c r="H304" s="2"/>
      <c r="I304" s="2" t="s">
        <v>36</v>
      </c>
    </row>
    <row r="305" spans="1:9" ht="30" x14ac:dyDescent="0.25">
      <c r="A305" s="2" t="s">
        <v>526</v>
      </c>
      <c r="B305" s="2">
        <v>285</v>
      </c>
      <c r="C305" s="2">
        <v>1</v>
      </c>
      <c r="D305" s="2" t="s">
        <v>526</v>
      </c>
      <c r="E305" s="2" t="s">
        <v>499</v>
      </c>
      <c r="F305" s="2"/>
      <c r="G305" s="2"/>
      <c r="H305" s="2"/>
      <c r="I305" s="2" t="s">
        <v>36</v>
      </c>
    </row>
    <row r="306" spans="1:9" ht="45" x14ac:dyDescent="0.25">
      <c r="A306" s="2" t="s">
        <v>527</v>
      </c>
      <c r="B306" s="2">
        <v>286</v>
      </c>
      <c r="C306" s="2">
        <v>1</v>
      </c>
      <c r="D306" s="2" t="s">
        <v>528</v>
      </c>
      <c r="E306" s="2" t="s">
        <v>343</v>
      </c>
      <c r="F306" s="2"/>
      <c r="G306" s="2"/>
      <c r="H306" s="2"/>
      <c r="I306" s="2" t="s">
        <v>36</v>
      </c>
    </row>
    <row r="307" spans="1:9" ht="30" x14ac:dyDescent="0.25">
      <c r="A307" s="2" t="s">
        <v>529</v>
      </c>
      <c r="B307" s="2">
        <v>287</v>
      </c>
      <c r="C307" s="2">
        <v>1</v>
      </c>
      <c r="D307" s="2" t="s">
        <v>530</v>
      </c>
      <c r="E307" s="2" t="s">
        <v>343</v>
      </c>
      <c r="F307" s="2"/>
      <c r="G307" s="2"/>
      <c r="H307" s="2"/>
      <c r="I307" s="2" t="s">
        <v>357</v>
      </c>
    </row>
    <row r="308" spans="1:9" ht="30" x14ac:dyDescent="0.25">
      <c r="A308" s="2" t="s">
        <v>358</v>
      </c>
      <c r="B308" s="2">
        <v>288</v>
      </c>
      <c r="C308" s="2">
        <v>1</v>
      </c>
      <c r="D308" s="2"/>
      <c r="E308" s="2" t="s">
        <v>34</v>
      </c>
      <c r="F308" s="2" t="s">
        <v>348</v>
      </c>
      <c r="G308" s="2"/>
      <c r="H308" s="2" t="s">
        <v>531</v>
      </c>
      <c r="I308" s="2" t="s">
        <v>36</v>
      </c>
    </row>
    <row r="309" spans="1:9" ht="30" x14ac:dyDescent="0.25">
      <c r="A309" s="2" t="s">
        <v>532</v>
      </c>
      <c r="B309" s="2">
        <v>289</v>
      </c>
      <c r="C309" s="2">
        <v>1</v>
      </c>
      <c r="D309" s="2" t="s">
        <v>533</v>
      </c>
      <c r="E309" s="2" t="s">
        <v>349</v>
      </c>
      <c r="F309" s="2"/>
      <c r="G309" s="2"/>
      <c r="H309" s="2"/>
      <c r="I309" s="2" t="s">
        <v>36</v>
      </c>
    </row>
    <row r="310" spans="1:9" ht="30" x14ac:dyDescent="0.25">
      <c r="A310" s="2" t="s">
        <v>434</v>
      </c>
      <c r="B310" s="2">
        <v>290</v>
      </c>
      <c r="C310" s="2">
        <v>1</v>
      </c>
      <c r="D310" s="2" t="s">
        <v>534</v>
      </c>
      <c r="E310" s="2" t="s">
        <v>349</v>
      </c>
      <c r="F310" s="2"/>
      <c r="G310" s="2"/>
      <c r="H310" s="2"/>
      <c r="I310" s="2" t="s">
        <v>36</v>
      </c>
    </row>
    <row r="311" spans="1:9" ht="60" x14ac:dyDescent="0.25">
      <c r="A311" s="2" t="s">
        <v>535</v>
      </c>
      <c r="B311" s="2">
        <v>291</v>
      </c>
      <c r="C311" s="2">
        <v>1</v>
      </c>
      <c r="D311" s="2"/>
      <c r="E311" s="2"/>
      <c r="F311" s="2" t="s">
        <v>353</v>
      </c>
      <c r="G311" s="2"/>
      <c r="H311" s="2" t="s">
        <v>536</v>
      </c>
      <c r="I311" s="2" t="s">
        <v>36</v>
      </c>
    </row>
    <row r="312" spans="1:9" ht="60" x14ac:dyDescent="0.25">
      <c r="A312" s="2" t="s">
        <v>537</v>
      </c>
      <c r="B312" s="2">
        <v>292</v>
      </c>
      <c r="C312" s="2">
        <v>1</v>
      </c>
      <c r="D312" s="2"/>
      <c r="E312" s="2"/>
      <c r="F312" s="2" t="s">
        <v>353</v>
      </c>
      <c r="G312" s="2"/>
      <c r="H312" s="2" t="s">
        <v>536</v>
      </c>
      <c r="I312" s="2" t="s">
        <v>36</v>
      </c>
    </row>
    <row r="313" spans="1:9" ht="45" x14ac:dyDescent="0.25">
      <c r="A313" s="2" t="s">
        <v>353</v>
      </c>
      <c r="B313" s="2">
        <v>293</v>
      </c>
      <c r="C313" s="2">
        <v>1</v>
      </c>
      <c r="D313" s="2" t="s">
        <v>538</v>
      </c>
      <c r="E313" s="2" t="s">
        <v>539</v>
      </c>
      <c r="F313" s="2"/>
      <c r="G313" s="2"/>
      <c r="H313" s="2" t="s">
        <v>540</v>
      </c>
      <c r="I313" s="2" t="s">
        <v>357</v>
      </c>
    </row>
    <row r="314" spans="1:9" ht="135" x14ac:dyDescent="0.25">
      <c r="A314" s="2" t="s">
        <v>541</v>
      </c>
      <c r="B314" s="2">
        <v>295</v>
      </c>
      <c r="C314" s="2">
        <v>1</v>
      </c>
      <c r="D314" s="2" t="s">
        <v>542</v>
      </c>
      <c r="E314" s="2"/>
      <c r="F314" s="2" t="s">
        <v>226</v>
      </c>
      <c r="G314" s="2"/>
      <c r="H314" s="2"/>
      <c r="I314" s="2" t="s">
        <v>36</v>
      </c>
    </row>
    <row r="315" spans="1:9" ht="105" x14ac:dyDescent="0.25">
      <c r="A315" s="2" t="s">
        <v>543</v>
      </c>
      <c r="B315" s="2">
        <v>297</v>
      </c>
      <c r="C315" s="2">
        <v>1</v>
      </c>
      <c r="D315" s="2" t="s">
        <v>544</v>
      </c>
      <c r="E315" s="2"/>
      <c r="F315" s="2" t="s">
        <v>226</v>
      </c>
      <c r="G315" s="2"/>
      <c r="H315" s="2"/>
      <c r="I315" s="2" t="s">
        <v>36</v>
      </c>
    </row>
    <row r="316" spans="1:9" ht="165" x14ac:dyDescent="0.25">
      <c r="A316" s="2" t="s">
        <v>545</v>
      </c>
      <c r="B316" s="2">
        <v>298</v>
      </c>
      <c r="C316" s="2">
        <v>1</v>
      </c>
      <c r="D316" s="2" t="s">
        <v>546</v>
      </c>
      <c r="E316" s="2" t="s">
        <v>226</v>
      </c>
      <c r="F316" s="2"/>
      <c r="G316" s="2"/>
      <c r="H316" s="2"/>
      <c r="I316" s="2" t="s">
        <v>36</v>
      </c>
    </row>
    <row r="317" spans="1:9" ht="45" x14ac:dyDescent="0.25">
      <c r="A317" s="2" t="s">
        <v>547</v>
      </c>
      <c r="B317" s="2">
        <v>299</v>
      </c>
      <c r="C317" s="2">
        <v>1</v>
      </c>
      <c r="D317" s="2" t="s">
        <v>548</v>
      </c>
      <c r="E317" s="2" t="s">
        <v>545</v>
      </c>
      <c r="F317" s="2"/>
      <c r="G317" s="2"/>
      <c r="H317" s="2" t="s">
        <v>549</v>
      </c>
      <c r="I317" s="2" t="s">
        <v>36</v>
      </c>
    </row>
    <row r="318" spans="1:9" ht="60" x14ac:dyDescent="0.25">
      <c r="A318" s="2" t="s">
        <v>550</v>
      </c>
      <c r="B318" s="2">
        <v>300</v>
      </c>
      <c r="C318" s="2">
        <v>1</v>
      </c>
      <c r="D318" s="2" t="s">
        <v>551</v>
      </c>
      <c r="E318" s="2" t="s">
        <v>545</v>
      </c>
      <c r="F318" s="2"/>
      <c r="G318" s="2"/>
      <c r="H318" s="2" t="s">
        <v>552</v>
      </c>
      <c r="I318" s="2" t="s">
        <v>36</v>
      </c>
    </row>
    <row r="319" spans="1:9" ht="360" x14ac:dyDescent="0.25">
      <c r="A319" s="2" t="s">
        <v>553</v>
      </c>
      <c r="B319" s="2">
        <v>301</v>
      </c>
      <c r="C319" s="2">
        <v>1</v>
      </c>
      <c r="D319" s="2" t="s">
        <v>554</v>
      </c>
      <c r="E319" s="2" t="s">
        <v>545</v>
      </c>
      <c r="F319" s="2"/>
      <c r="G319" s="2"/>
      <c r="H319" s="2" t="s">
        <v>555</v>
      </c>
      <c r="I319" s="2" t="s">
        <v>36</v>
      </c>
    </row>
    <row r="320" spans="1:9" ht="90" x14ac:dyDescent="0.25">
      <c r="A320" s="2" t="s">
        <v>556</v>
      </c>
      <c r="B320" s="2">
        <v>302</v>
      </c>
      <c r="C320" s="2">
        <v>1</v>
      </c>
      <c r="D320" s="2" t="s">
        <v>557</v>
      </c>
      <c r="E320" s="2"/>
      <c r="F320" s="2" t="s">
        <v>545</v>
      </c>
      <c r="G320" s="2"/>
      <c r="H320" s="2"/>
      <c r="I320" s="2" t="s">
        <v>36</v>
      </c>
    </row>
    <row r="321" spans="1:9" ht="120" x14ac:dyDescent="0.25">
      <c r="A321" s="2" t="s">
        <v>558</v>
      </c>
      <c r="B321" s="2">
        <v>303</v>
      </c>
      <c r="C321" s="2">
        <v>1</v>
      </c>
      <c r="D321" s="2" t="s">
        <v>559</v>
      </c>
      <c r="E321" s="2"/>
      <c r="F321" s="2" t="s">
        <v>341</v>
      </c>
      <c r="G321" s="2"/>
      <c r="H321" s="2"/>
      <c r="I321" s="2" t="s">
        <v>36</v>
      </c>
    </row>
    <row r="322" spans="1:9" ht="45" x14ac:dyDescent="0.25">
      <c r="A322" s="2" t="s">
        <v>560</v>
      </c>
      <c r="B322" s="2">
        <v>304</v>
      </c>
      <c r="C322" s="2">
        <v>1</v>
      </c>
      <c r="D322" s="2"/>
      <c r="E322" s="2"/>
      <c r="F322" s="2"/>
      <c r="G322" s="2" t="s">
        <v>39</v>
      </c>
      <c r="H322" s="2" t="s">
        <v>561</v>
      </c>
      <c r="I322" s="2" t="s">
        <v>36</v>
      </c>
    </row>
    <row r="323" spans="1:9" ht="150" x14ac:dyDescent="0.25">
      <c r="A323" s="2" t="s">
        <v>562</v>
      </c>
      <c r="B323" s="2">
        <v>305</v>
      </c>
      <c r="C323" s="2">
        <v>1</v>
      </c>
      <c r="D323" s="2" t="s">
        <v>563</v>
      </c>
      <c r="E323" s="2"/>
      <c r="F323" s="2" t="s">
        <v>226</v>
      </c>
      <c r="G323" s="2"/>
      <c r="H323" s="2"/>
      <c r="I323" s="2" t="s">
        <v>36</v>
      </c>
    </row>
    <row r="324" spans="1:9" ht="45" x14ac:dyDescent="0.25">
      <c r="A324" s="2" t="s">
        <v>564</v>
      </c>
      <c r="B324" s="2">
        <v>306</v>
      </c>
      <c r="C324" s="2">
        <v>1</v>
      </c>
      <c r="D324" s="2"/>
      <c r="E324" s="2"/>
      <c r="F324" s="2" t="s">
        <v>39</v>
      </c>
      <c r="G324" s="2"/>
      <c r="H324" s="2" t="s">
        <v>565</v>
      </c>
      <c r="I324" s="2" t="s">
        <v>36</v>
      </c>
    </row>
    <row r="325" spans="1:9" ht="45" x14ac:dyDescent="0.25">
      <c r="A325" s="2" t="s">
        <v>566</v>
      </c>
      <c r="B325" s="2">
        <v>307</v>
      </c>
      <c r="C325" s="2">
        <v>1</v>
      </c>
      <c r="D325" s="2"/>
      <c r="E325" s="2"/>
      <c r="F325" s="2" t="s">
        <v>226</v>
      </c>
      <c r="G325" s="2"/>
      <c r="H325" s="2" t="s">
        <v>567</v>
      </c>
      <c r="I325" s="2" t="s">
        <v>36</v>
      </c>
    </row>
    <row r="326" spans="1:9" ht="75" x14ac:dyDescent="0.25">
      <c r="A326" s="2" t="s">
        <v>568</v>
      </c>
      <c r="B326" s="2">
        <v>308</v>
      </c>
      <c r="C326" s="2">
        <v>1</v>
      </c>
      <c r="D326" s="2"/>
      <c r="E326" s="2"/>
      <c r="F326" s="2" t="s">
        <v>226</v>
      </c>
      <c r="G326" s="2"/>
      <c r="H326" s="2" t="s">
        <v>569</v>
      </c>
      <c r="I326" s="2" t="s">
        <v>36</v>
      </c>
    </row>
    <row r="327" spans="1:9" ht="75" x14ac:dyDescent="0.25">
      <c r="A327" s="2" t="s">
        <v>570</v>
      </c>
      <c r="B327" s="2">
        <v>309</v>
      </c>
      <c r="C327" s="2">
        <v>1</v>
      </c>
      <c r="D327" s="2"/>
      <c r="E327" s="2"/>
      <c r="F327" s="2" t="s">
        <v>39</v>
      </c>
      <c r="G327" s="2"/>
      <c r="H327" s="2" t="s">
        <v>571</v>
      </c>
      <c r="I327" s="2" t="s">
        <v>36</v>
      </c>
    </row>
    <row r="328" spans="1:9" ht="120" x14ac:dyDescent="0.25">
      <c r="A328" s="2" t="s">
        <v>572</v>
      </c>
      <c r="B328" s="2">
        <v>310</v>
      </c>
      <c r="C328" s="2">
        <v>1</v>
      </c>
      <c r="D328" s="2" t="s">
        <v>573</v>
      </c>
      <c r="E328" s="2"/>
      <c r="F328" s="2" t="s">
        <v>545</v>
      </c>
      <c r="G328" s="2"/>
      <c r="H328" s="2"/>
      <c r="I328" s="2" t="s">
        <v>36</v>
      </c>
    </row>
    <row r="329" spans="1:9" ht="285" x14ac:dyDescent="0.25">
      <c r="A329" s="2" t="s">
        <v>574</v>
      </c>
      <c r="B329" s="2">
        <v>311</v>
      </c>
      <c r="C329" s="2">
        <v>1</v>
      </c>
      <c r="D329" s="2" t="s">
        <v>575</v>
      </c>
      <c r="E329" s="2" t="s">
        <v>226</v>
      </c>
      <c r="F329" s="2"/>
      <c r="G329" s="2"/>
      <c r="H329" s="2" t="s">
        <v>576</v>
      </c>
      <c r="I329" s="2" t="s">
        <v>36</v>
      </c>
    </row>
    <row r="330" spans="1:9" ht="195" x14ac:dyDescent="0.25">
      <c r="A330" s="2" t="s">
        <v>577</v>
      </c>
      <c r="B330" s="2">
        <v>312</v>
      </c>
      <c r="C330" s="2">
        <v>1</v>
      </c>
      <c r="D330" s="2" t="s">
        <v>578</v>
      </c>
      <c r="E330" s="2" t="s">
        <v>574</v>
      </c>
      <c r="F330" s="2"/>
      <c r="G330" s="2"/>
      <c r="H330" s="2"/>
      <c r="I330" s="2" t="s">
        <v>36</v>
      </c>
    </row>
    <row r="331" spans="1:9" ht="180" x14ac:dyDescent="0.25">
      <c r="A331" s="2" t="s">
        <v>579</v>
      </c>
      <c r="B331" s="2">
        <v>313</v>
      </c>
      <c r="C331" s="2">
        <v>1</v>
      </c>
      <c r="D331" s="2" t="s">
        <v>580</v>
      </c>
      <c r="E331" s="2" t="s">
        <v>574</v>
      </c>
      <c r="F331" s="2"/>
      <c r="G331" s="2"/>
      <c r="H331" s="2"/>
      <c r="I331" s="2" t="s">
        <v>36</v>
      </c>
    </row>
    <row r="332" spans="1:9" ht="30" x14ac:dyDescent="0.25">
      <c r="A332" s="2" t="s">
        <v>581</v>
      </c>
      <c r="B332" s="2">
        <v>314</v>
      </c>
      <c r="C332" s="2">
        <v>1</v>
      </c>
      <c r="D332" s="2" t="s">
        <v>582</v>
      </c>
      <c r="E332" s="2" t="s">
        <v>574</v>
      </c>
      <c r="F332" s="2"/>
      <c r="G332" s="2"/>
      <c r="H332" s="2"/>
      <c r="I332" s="2" t="s">
        <v>36</v>
      </c>
    </row>
    <row r="333" spans="1:9" ht="180" x14ac:dyDescent="0.25">
      <c r="A333" s="2" t="s">
        <v>583</v>
      </c>
      <c r="B333" s="2">
        <v>315</v>
      </c>
      <c r="C333" s="2">
        <v>1</v>
      </c>
      <c r="D333" s="2" t="s">
        <v>584</v>
      </c>
      <c r="E333" s="2"/>
      <c r="F333" s="2" t="s">
        <v>226</v>
      </c>
      <c r="G333" s="2"/>
      <c r="H333" s="2"/>
      <c r="I333" s="2" t="s">
        <v>36</v>
      </c>
    </row>
    <row r="334" spans="1:9" ht="75" x14ac:dyDescent="0.25">
      <c r="A334" s="2" t="s">
        <v>585</v>
      </c>
      <c r="B334" s="2">
        <v>316</v>
      </c>
      <c r="C334" s="2">
        <v>1</v>
      </c>
      <c r="D334" s="2" t="s">
        <v>586</v>
      </c>
      <c r="E334" s="2"/>
      <c r="F334" s="2" t="s">
        <v>217</v>
      </c>
      <c r="G334" s="2"/>
      <c r="H334" s="2"/>
      <c r="I334" s="2" t="s">
        <v>36</v>
      </c>
    </row>
    <row r="335" spans="1:9" ht="30" x14ac:dyDescent="0.25">
      <c r="A335" s="2" t="s">
        <v>585</v>
      </c>
      <c r="B335" s="2">
        <v>316</v>
      </c>
      <c r="C335" s="2">
        <v>2</v>
      </c>
      <c r="D335" s="2"/>
      <c r="E335" s="2"/>
      <c r="F335" s="2" t="s">
        <v>246</v>
      </c>
      <c r="G335" s="2"/>
      <c r="H335" s="2" t="s">
        <v>587</v>
      </c>
      <c r="I335" s="2" t="s">
        <v>36</v>
      </c>
    </row>
    <row r="336" spans="1:9" ht="75" x14ac:dyDescent="0.25">
      <c r="A336" s="2" t="s">
        <v>588</v>
      </c>
      <c r="B336" s="2">
        <v>317</v>
      </c>
      <c r="C336" s="2">
        <v>1</v>
      </c>
      <c r="D336" s="2" t="s">
        <v>589</v>
      </c>
      <c r="E336" s="2"/>
      <c r="F336" s="2" t="s">
        <v>205</v>
      </c>
      <c r="G336" s="2"/>
      <c r="H336" s="2" t="s">
        <v>590</v>
      </c>
      <c r="I336" s="2" t="s">
        <v>36</v>
      </c>
    </row>
    <row r="337" spans="1:9" ht="195" x14ac:dyDescent="0.25">
      <c r="A337" s="2" t="s">
        <v>256</v>
      </c>
      <c r="B337" s="2">
        <v>318</v>
      </c>
      <c r="C337" s="2">
        <v>1</v>
      </c>
      <c r="D337" s="2" t="s">
        <v>591</v>
      </c>
      <c r="E337" s="2"/>
      <c r="F337" s="2" t="s">
        <v>43</v>
      </c>
      <c r="G337" s="2" t="s">
        <v>212</v>
      </c>
      <c r="H337" s="2" t="s">
        <v>592</v>
      </c>
      <c r="I337" s="2" t="s">
        <v>36</v>
      </c>
    </row>
    <row r="338" spans="1:9" ht="45" x14ac:dyDescent="0.25">
      <c r="A338" s="2" t="s">
        <v>256</v>
      </c>
      <c r="B338" s="2">
        <v>318</v>
      </c>
      <c r="C338" s="2">
        <v>2</v>
      </c>
      <c r="D338" s="2"/>
      <c r="E338" s="2"/>
      <c r="F338" s="2" t="s">
        <v>200</v>
      </c>
      <c r="G338" s="2"/>
      <c r="H338" s="2" t="s">
        <v>593</v>
      </c>
      <c r="I338" s="2" t="s">
        <v>36</v>
      </c>
    </row>
    <row r="339" spans="1:9" ht="150" x14ac:dyDescent="0.25">
      <c r="A339" s="2" t="s">
        <v>262</v>
      </c>
      <c r="B339" s="2">
        <v>320</v>
      </c>
      <c r="C339" s="2">
        <v>1</v>
      </c>
      <c r="D339" s="2" t="s">
        <v>594</v>
      </c>
      <c r="E339" s="2"/>
      <c r="F339" s="2" t="s">
        <v>43</v>
      </c>
      <c r="G339" s="2"/>
      <c r="H339" s="2"/>
      <c r="I339" s="2" t="s">
        <v>36</v>
      </c>
    </row>
    <row r="340" spans="1:9" ht="30" x14ac:dyDescent="0.25">
      <c r="A340" s="2" t="s">
        <v>262</v>
      </c>
      <c r="B340" s="2">
        <v>321</v>
      </c>
      <c r="C340" s="2">
        <v>2</v>
      </c>
      <c r="D340" s="2"/>
      <c r="E340" s="2"/>
      <c r="F340" s="2" t="s">
        <v>200</v>
      </c>
      <c r="G340" s="2"/>
      <c r="H340" s="2"/>
      <c r="I340" s="2" t="s">
        <v>36</v>
      </c>
    </row>
    <row r="341" spans="1:9" ht="150" x14ac:dyDescent="0.25">
      <c r="A341" s="2" t="s">
        <v>254</v>
      </c>
      <c r="B341" s="2">
        <v>322</v>
      </c>
      <c r="C341" s="2">
        <v>1</v>
      </c>
      <c r="D341" s="2" t="s">
        <v>595</v>
      </c>
      <c r="E341" s="2"/>
      <c r="F341" s="2" t="s">
        <v>39</v>
      </c>
      <c r="G341" s="2"/>
      <c r="H341" s="2"/>
      <c r="I341" s="2" t="s">
        <v>36</v>
      </c>
    </row>
    <row r="342" spans="1:9" ht="75" x14ac:dyDescent="0.25">
      <c r="A342" s="2" t="s">
        <v>596</v>
      </c>
      <c r="B342" s="2">
        <v>323</v>
      </c>
      <c r="C342" s="2">
        <v>1</v>
      </c>
      <c r="D342" s="2" t="s">
        <v>597</v>
      </c>
      <c r="E342" s="2"/>
      <c r="F342" s="2" t="s">
        <v>254</v>
      </c>
      <c r="G342" s="2"/>
      <c r="H342" s="2"/>
      <c r="I342" s="2" t="s">
        <v>36</v>
      </c>
    </row>
    <row r="343" spans="1:9" ht="45" x14ac:dyDescent="0.25">
      <c r="A343" s="2" t="s">
        <v>598</v>
      </c>
      <c r="B343" s="2">
        <v>324</v>
      </c>
      <c r="C343" s="2">
        <v>1</v>
      </c>
      <c r="D343" s="2"/>
      <c r="E343" s="2" t="s">
        <v>599</v>
      </c>
      <c r="F343" s="2"/>
      <c r="G343" s="2"/>
      <c r="H343" s="2"/>
      <c r="I343" s="2" t="s">
        <v>36</v>
      </c>
    </row>
    <row r="344" spans="1:9" ht="60" x14ac:dyDescent="0.25">
      <c r="A344" s="2" t="s">
        <v>600</v>
      </c>
      <c r="B344" s="2">
        <v>325</v>
      </c>
      <c r="C344" s="2">
        <v>1</v>
      </c>
      <c r="D344" s="2" t="s">
        <v>601</v>
      </c>
      <c r="E344" s="2" t="s">
        <v>598</v>
      </c>
      <c r="F344" s="2"/>
      <c r="G344" s="2"/>
      <c r="H344" s="2"/>
      <c r="I344" s="2" t="s">
        <v>36</v>
      </c>
    </row>
    <row r="345" spans="1:9" ht="45" x14ac:dyDescent="0.25">
      <c r="A345" s="2" t="s">
        <v>602</v>
      </c>
      <c r="B345" s="2">
        <v>326</v>
      </c>
      <c r="C345" s="2">
        <v>1</v>
      </c>
      <c r="D345" s="2" t="s">
        <v>603</v>
      </c>
      <c r="E345" s="2" t="s">
        <v>598</v>
      </c>
      <c r="F345" s="2"/>
      <c r="G345" s="2"/>
      <c r="H345" s="2"/>
      <c r="I345" s="2" t="s">
        <v>36</v>
      </c>
    </row>
    <row r="346" spans="1:9" ht="75" x14ac:dyDescent="0.25">
      <c r="A346" s="2" t="s">
        <v>604</v>
      </c>
      <c r="B346" s="2">
        <v>327</v>
      </c>
      <c r="C346" s="2">
        <v>1</v>
      </c>
      <c r="D346" s="2" t="s">
        <v>605</v>
      </c>
      <c r="E346" s="2" t="s">
        <v>598</v>
      </c>
      <c r="F346" s="2"/>
      <c r="G346" s="2"/>
      <c r="H346" s="2"/>
      <c r="I346" s="2" t="s">
        <v>36</v>
      </c>
    </row>
    <row r="347" spans="1:9" ht="75" x14ac:dyDescent="0.25">
      <c r="A347" s="2" t="s">
        <v>606</v>
      </c>
      <c r="B347" s="2">
        <v>328</v>
      </c>
      <c r="C347" s="2">
        <v>1</v>
      </c>
      <c r="D347" s="2" t="s">
        <v>607</v>
      </c>
      <c r="E347" s="2" t="s">
        <v>598</v>
      </c>
      <c r="F347" s="2"/>
      <c r="G347" s="2"/>
      <c r="H347" s="2"/>
      <c r="I347" s="2" t="s">
        <v>36</v>
      </c>
    </row>
    <row r="348" spans="1:9" ht="60" x14ac:dyDescent="0.25">
      <c r="A348" s="2" t="s">
        <v>608</v>
      </c>
      <c r="B348" s="2">
        <v>329</v>
      </c>
      <c r="C348" s="2">
        <v>1</v>
      </c>
      <c r="D348" s="2" t="s">
        <v>609</v>
      </c>
      <c r="E348" s="2" t="s">
        <v>598</v>
      </c>
      <c r="F348" s="2"/>
      <c r="G348" s="2"/>
      <c r="H348" s="2"/>
      <c r="I348" s="2" t="s">
        <v>36</v>
      </c>
    </row>
    <row r="349" spans="1:9" ht="30" x14ac:dyDescent="0.25">
      <c r="A349" s="2" t="s">
        <v>610</v>
      </c>
      <c r="B349" s="2">
        <v>330</v>
      </c>
      <c r="C349" s="2">
        <v>1</v>
      </c>
      <c r="D349" s="2" t="s">
        <v>611</v>
      </c>
      <c r="E349" s="2" t="s">
        <v>598</v>
      </c>
      <c r="F349" s="2"/>
      <c r="G349" s="2"/>
      <c r="H349" s="2"/>
      <c r="I349" s="2" t="s">
        <v>36</v>
      </c>
    </row>
    <row r="350" spans="1:9" ht="30" x14ac:dyDescent="0.25">
      <c r="A350" s="2" t="s">
        <v>612</v>
      </c>
      <c r="B350" s="2">
        <v>331</v>
      </c>
      <c r="C350" s="2">
        <v>1</v>
      </c>
      <c r="D350" s="2" t="s">
        <v>613</v>
      </c>
      <c r="E350" s="2" t="s">
        <v>598</v>
      </c>
      <c r="F350" s="2"/>
      <c r="G350" s="2"/>
      <c r="H350" s="2"/>
      <c r="I350" s="2" t="s">
        <v>36</v>
      </c>
    </row>
    <row r="351" spans="1:9" ht="45" x14ac:dyDescent="0.25">
      <c r="A351" s="2" t="s">
        <v>614</v>
      </c>
      <c r="B351" s="2">
        <v>332</v>
      </c>
      <c r="C351" s="2">
        <v>1</v>
      </c>
      <c r="D351" s="2"/>
      <c r="E351" s="2" t="s">
        <v>599</v>
      </c>
      <c r="F351" s="2"/>
      <c r="G351" s="2"/>
      <c r="H351" s="2"/>
      <c r="I351" s="2" t="s">
        <v>36</v>
      </c>
    </row>
    <row r="352" spans="1:9" ht="45" x14ac:dyDescent="0.25">
      <c r="A352" s="2" t="s">
        <v>615</v>
      </c>
      <c r="B352" s="2">
        <v>333</v>
      </c>
      <c r="C352" s="2">
        <v>1</v>
      </c>
      <c r="D352" s="2" t="s">
        <v>616</v>
      </c>
      <c r="E352" s="2" t="s">
        <v>614</v>
      </c>
      <c r="F352" s="2"/>
      <c r="G352" s="2"/>
      <c r="H352" s="2"/>
      <c r="I352" s="2" t="s">
        <v>36</v>
      </c>
    </row>
    <row r="353" spans="1:9" ht="45" x14ac:dyDescent="0.25">
      <c r="A353" s="2" t="s">
        <v>617</v>
      </c>
      <c r="B353" s="2">
        <v>334</v>
      </c>
      <c r="C353" s="2">
        <v>1</v>
      </c>
      <c r="D353" s="2" t="s">
        <v>618</v>
      </c>
      <c r="E353" s="2" t="s">
        <v>614</v>
      </c>
      <c r="F353" s="2"/>
      <c r="G353" s="2"/>
      <c r="H353" s="2"/>
      <c r="I353" s="2" t="s">
        <v>36</v>
      </c>
    </row>
    <row r="354" spans="1:9" ht="30" x14ac:dyDescent="0.25">
      <c r="A354" s="2" t="s">
        <v>619</v>
      </c>
      <c r="B354" s="2">
        <v>335</v>
      </c>
      <c r="C354" s="2">
        <v>1</v>
      </c>
      <c r="D354" s="2" t="s">
        <v>620</v>
      </c>
      <c r="E354" s="2" t="s">
        <v>614</v>
      </c>
      <c r="F354" s="2"/>
      <c r="G354" s="2"/>
      <c r="H354" s="2"/>
      <c r="I354" s="2" t="s">
        <v>36</v>
      </c>
    </row>
    <row r="355" spans="1:9" ht="60" x14ac:dyDescent="0.25">
      <c r="A355" s="2" t="s">
        <v>621</v>
      </c>
      <c r="B355" s="2">
        <v>336</v>
      </c>
      <c r="C355" s="2">
        <v>1</v>
      </c>
      <c r="D355" s="2" t="s">
        <v>622</v>
      </c>
      <c r="E355" s="2" t="s">
        <v>614</v>
      </c>
      <c r="F355" s="2"/>
      <c r="G355" s="2"/>
      <c r="H355" s="2"/>
      <c r="I355" s="2" t="s">
        <v>36</v>
      </c>
    </row>
    <row r="356" spans="1:9" ht="45" x14ac:dyDescent="0.25">
      <c r="A356" s="2" t="s">
        <v>623</v>
      </c>
      <c r="B356" s="2">
        <v>337</v>
      </c>
      <c r="C356" s="2">
        <v>1</v>
      </c>
      <c r="D356" s="2" t="s">
        <v>624</v>
      </c>
      <c r="E356" s="2" t="s">
        <v>614</v>
      </c>
      <c r="F356" s="2"/>
      <c r="G356" s="2"/>
      <c r="H356" s="2"/>
      <c r="I356" s="2" t="s">
        <v>36</v>
      </c>
    </row>
    <row r="357" spans="1:9" ht="75" x14ac:dyDescent="0.25">
      <c r="A357" s="2" t="s">
        <v>625</v>
      </c>
      <c r="B357" s="2">
        <v>338</v>
      </c>
      <c r="C357" s="2">
        <v>1</v>
      </c>
      <c r="D357" s="2" t="s">
        <v>626</v>
      </c>
      <c r="E357" s="2" t="s">
        <v>614</v>
      </c>
      <c r="F357" s="2"/>
      <c r="G357" s="2"/>
      <c r="H357" s="2"/>
      <c r="I357" s="2" t="s">
        <v>36</v>
      </c>
    </row>
    <row r="358" spans="1:9" ht="75" x14ac:dyDescent="0.25">
      <c r="A358" s="2" t="s">
        <v>627</v>
      </c>
      <c r="B358" s="2">
        <v>339</v>
      </c>
      <c r="C358" s="2">
        <v>1</v>
      </c>
      <c r="D358" s="2" t="s">
        <v>628</v>
      </c>
      <c r="E358" s="2" t="s">
        <v>614</v>
      </c>
      <c r="F358" s="2"/>
      <c r="G358" s="2"/>
      <c r="H358" s="2"/>
      <c r="I358" s="2" t="s">
        <v>36</v>
      </c>
    </row>
    <row r="359" spans="1:9" ht="30" x14ac:dyDescent="0.25">
      <c r="A359" s="2" t="s">
        <v>629</v>
      </c>
      <c r="B359" s="2">
        <v>340</v>
      </c>
      <c r="C359" s="2">
        <v>1</v>
      </c>
      <c r="D359" s="2" t="s">
        <v>630</v>
      </c>
      <c r="E359" s="2" t="s">
        <v>614</v>
      </c>
      <c r="F359" s="2"/>
      <c r="G359" s="2"/>
      <c r="H359" s="2"/>
      <c r="I359" s="2" t="s">
        <v>36</v>
      </c>
    </row>
    <row r="360" spans="1:9" ht="30" x14ac:dyDescent="0.25">
      <c r="A360" s="2" t="s">
        <v>631</v>
      </c>
      <c r="B360" s="2">
        <v>341</v>
      </c>
      <c r="C360" s="2">
        <v>1</v>
      </c>
      <c r="D360" s="2" t="s">
        <v>632</v>
      </c>
      <c r="E360" s="2" t="s">
        <v>614</v>
      </c>
      <c r="F360" s="2"/>
      <c r="G360" s="2"/>
      <c r="H360" s="2"/>
      <c r="I360" s="2" t="s">
        <v>36</v>
      </c>
    </row>
    <row r="361" spans="1:9" ht="75" x14ac:dyDescent="0.25">
      <c r="A361" s="2" t="s">
        <v>633</v>
      </c>
      <c r="B361" s="2">
        <v>342</v>
      </c>
      <c r="C361" s="2">
        <v>1</v>
      </c>
      <c r="D361" s="2" t="s">
        <v>634</v>
      </c>
      <c r="E361" s="2" t="s">
        <v>614</v>
      </c>
      <c r="F361" s="2"/>
      <c r="G361" s="2"/>
      <c r="H361" s="2"/>
      <c r="I361" s="2" t="s">
        <v>36</v>
      </c>
    </row>
    <row r="362" spans="1:9" ht="60" x14ac:dyDescent="0.25">
      <c r="A362" s="2" t="s">
        <v>635</v>
      </c>
      <c r="B362" s="2">
        <v>343</v>
      </c>
      <c r="C362" s="2">
        <v>1</v>
      </c>
      <c r="D362" s="2" t="s">
        <v>636</v>
      </c>
      <c r="E362" s="2" t="s">
        <v>614</v>
      </c>
      <c r="F362" s="2"/>
      <c r="G362" s="2"/>
      <c r="H362" s="2"/>
      <c r="I362" s="2" t="s">
        <v>36</v>
      </c>
    </row>
    <row r="363" spans="1:9" ht="30" x14ac:dyDescent="0.25">
      <c r="A363" s="2" t="s">
        <v>637</v>
      </c>
      <c r="B363" s="2">
        <v>345</v>
      </c>
      <c r="C363" s="2">
        <v>1</v>
      </c>
      <c r="D363" s="2" t="s">
        <v>638</v>
      </c>
      <c r="E363" s="2"/>
      <c r="F363" s="2" t="s">
        <v>254</v>
      </c>
      <c r="G363" s="2"/>
      <c r="H363" s="2"/>
      <c r="I363" s="2" t="s">
        <v>36</v>
      </c>
    </row>
    <row r="364" spans="1:9" ht="30" x14ac:dyDescent="0.25">
      <c r="A364" s="2" t="s">
        <v>639</v>
      </c>
      <c r="B364" s="2">
        <v>346</v>
      </c>
      <c r="C364" s="2">
        <v>1</v>
      </c>
      <c r="D364" s="2" t="s">
        <v>640</v>
      </c>
      <c r="E364" s="2" t="s">
        <v>637</v>
      </c>
      <c r="F364" s="2"/>
      <c r="G364" s="2"/>
      <c r="H364" s="2"/>
      <c r="I364" s="2" t="s">
        <v>36</v>
      </c>
    </row>
    <row r="365" spans="1:9" ht="75" x14ac:dyDescent="0.25">
      <c r="A365" s="2" t="s">
        <v>641</v>
      </c>
      <c r="B365" s="2">
        <v>347</v>
      </c>
      <c r="C365" s="2">
        <v>1</v>
      </c>
      <c r="D365" s="2" t="s">
        <v>642</v>
      </c>
      <c r="E365" s="2" t="s">
        <v>637</v>
      </c>
      <c r="F365" s="2"/>
      <c r="G365" s="2"/>
      <c r="H365" s="2"/>
      <c r="I365" s="2" t="s">
        <v>36</v>
      </c>
    </row>
    <row r="366" spans="1:9" ht="30" x14ac:dyDescent="0.25">
      <c r="A366" s="2" t="s">
        <v>643</v>
      </c>
      <c r="B366" s="2">
        <v>348</v>
      </c>
      <c r="C366" s="2">
        <v>1</v>
      </c>
      <c r="D366" s="2" t="s">
        <v>644</v>
      </c>
      <c r="E366" s="2" t="s">
        <v>637</v>
      </c>
      <c r="F366" s="2"/>
      <c r="G366" s="2"/>
      <c r="H366" s="2"/>
      <c r="I366" s="2" t="s">
        <v>36</v>
      </c>
    </row>
    <row r="367" spans="1:9" ht="225" x14ac:dyDescent="0.25">
      <c r="A367" s="2" t="s">
        <v>645</v>
      </c>
      <c r="B367" s="2">
        <v>349</v>
      </c>
      <c r="C367" s="2">
        <v>1</v>
      </c>
      <c r="D367" s="2" t="s">
        <v>646</v>
      </c>
      <c r="E367" s="2"/>
      <c r="F367" s="2" t="s">
        <v>254</v>
      </c>
      <c r="G367" s="2"/>
      <c r="H367" s="2"/>
      <c r="I367" s="2" t="s">
        <v>36</v>
      </c>
    </row>
    <row r="368" spans="1:9" ht="330" x14ac:dyDescent="0.25">
      <c r="A368" s="2" t="s">
        <v>647</v>
      </c>
      <c r="B368" s="2">
        <v>350</v>
      </c>
      <c r="C368" s="2">
        <v>1</v>
      </c>
      <c r="D368" s="2" t="s">
        <v>648</v>
      </c>
      <c r="E368" s="2"/>
      <c r="F368" s="2" t="s">
        <v>649</v>
      </c>
      <c r="G368" s="2"/>
      <c r="H368" s="2"/>
      <c r="I368" s="2" t="s">
        <v>36</v>
      </c>
    </row>
    <row r="369" spans="1:9" x14ac:dyDescent="0.25">
      <c r="A369" s="2" t="s">
        <v>650</v>
      </c>
      <c r="B369" s="2">
        <v>351</v>
      </c>
      <c r="C369" s="2">
        <v>1</v>
      </c>
      <c r="D369" s="2" t="s">
        <v>650</v>
      </c>
      <c r="E369" s="2" t="s">
        <v>649</v>
      </c>
      <c r="F369" s="2"/>
      <c r="G369" s="2"/>
      <c r="H369" s="2"/>
      <c r="I369" s="2" t="s">
        <v>36</v>
      </c>
    </row>
    <row r="370" spans="1:9" ht="75" x14ac:dyDescent="0.25">
      <c r="A370" s="2" t="s">
        <v>651</v>
      </c>
      <c r="B370" s="2">
        <v>352</v>
      </c>
      <c r="C370" s="2">
        <v>1</v>
      </c>
      <c r="D370" s="2" t="s">
        <v>652</v>
      </c>
      <c r="E370" s="2" t="s">
        <v>650</v>
      </c>
      <c r="F370" s="2"/>
      <c r="G370" s="2"/>
      <c r="H370" s="2"/>
      <c r="I370" s="2" t="s">
        <v>36</v>
      </c>
    </row>
    <row r="371" spans="1:9" ht="75" x14ac:dyDescent="0.25">
      <c r="A371" s="2" t="s">
        <v>653</v>
      </c>
      <c r="B371" s="2">
        <v>353</v>
      </c>
      <c r="C371" s="2">
        <v>1</v>
      </c>
      <c r="D371" s="2" t="s">
        <v>654</v>
      </c>
      <c r="E371" s="2" t="s">
        <v>650</v>
      </c>
      <c r="F371" s="2"/>
      <c r="G371" s="2"/>
      <c r="H371" s="2"/>
      <c r="I371" s="2" t="s">
        <v>36</v>
      </c>
    </row>
    <row r="372" spans="1:9" ht="30" x14ac:dyDescent="0.25">
      <c r="A372" s="2" t="s">
        <v>655</v>
      </c>
      <c r="B372" s="2">
        <v>354</v>
      </c>
      <c r="C372" s="2">
        <v>1</v>
      </c>
      <c r="D372" s="2" t="s">
        <v>656</v>
      </c>
      <c r="E372" s="2" t="s">
        <v>650</v>
      </c>
      <c r="F372" s="2"/>
      <c r="G372" s="2"/>
      <c r="H372" s="2"/>
      <c r="I372" s="2" t="s">
        <v>36</v>
      </c>
    </row>
    <row r="373" spans="1:9" ht="75" x14ac:dyDescent="0.25">
      <c r="A373" s="2" t="s">
        <v>657</v>
      </c>
      <c r="B373" s="2">
        <v>355</v>
      </c>
      <c r="C373" s="2">
        <v>1</v>
      </c>
      <c r="D373" s="2" t="s">
        <v>658</v>
      </c>
      <c r="E373" s="2" t="s">
        <v>650</v>
      </c>
      <c r="F373" s="2"/>
      <c r="G373" s="2"/>
      <c r="H373" s="2"/>
      <c r="I373" s="2" t="s">
        <v>36</v>
      </c>
    </row>
    <row r="374" spans="1:9" ht="90" x14ac:dyDescent="0.25">
      <c r="A374" s="2" t="s">
        <v>659</v>
      </c>
      <c r="B374" s="2">
        <v>356</v>
      </c>
      <c r="C374" s="2">
        <v>1</v>
      </c>
      <c r="D374" s="2" t="s">
        <v>660</v>
      </c>
      <c r="E374" s="2" t="s">
        <v>650</v>
      </c>
      <c r="F374" s="2"/>
      <c r="G374" s="2"/>
      <c r="H374" s="2"/>
      <c r="I374" s="2" t="s">
        <v>36</v>
      </c>
    </row>
    <row r="375" spans="1:9" ht="45" x14ac:dyDescent="0.25">
      <c r="A375" s="2" t="s">
        <v>661</v>
      </c>
      <c r="B375" s="2">
        <v>357</v>
      </c>
      <c r="C375" s="2">
        <v>1</v>
      </c>
      <c r="D375" s="2" t="s">
        <v>662</v>
      </c>
      <c r="E375" s="2" t="s">
        <v>650</v>
      </c>
      <c r="F375" s="2"/>
      <c r="G375" s="2"/>
      <c r="H375" s="2"/>
      <c r="I375" s="2" t="s">
        <v>36</v>
      </c>
    </row>
    <row r="376" spans="1:9" ht="150" x14ac:dyDescent="0.25">
      <c r="A376" s="2" t="s">
        <v>649</v>
      </c>
      <c r="B376" s="2">
        <v>358</v>
      </c>
      <c r="C376" s="2">
        <v>1</v>
      </c>
      <c r="D376" s="2"/>
      <c r="E376" s="2" t="s">
        <v>254</v>
      </c>
      <c r="F376" s="2"/>
      <c r="G376" s="2"/>
      <c r="H376" s="2" t="s">
        <v>663</v>
      </c>
      <c r="I376" s="2" t="s">
        <v>36</v>
      </c>
    </row>
    <row r="377" spans="1:9" ht="75" x14ac:dyDescent="0.25">
      <c r="A377" s="2" t="s">
        <v>664</v>
      </c>
      <c r="B377" s="2">
        <v>359</v>
      </c>
      <c r="C377" s="2">
        <v>1</v>
      </c>
      <c r="D377" s="2" t="s">
        <v>665</v>
      </c>
      <c r="E377" s="2" t="s">
        <v>649</v>
      </c>
      <c r="F377" s="2"/>
      <c r="G377" s="2"/>
      <c r="H377" s="2"/>
      <c r="I377" s="2" t="s">
        <v>36</v>
      </c>
    </row>
    <row r="378" spans="1:9" ht="45" x14ac:dyDescent="0.25">
      <c r="A378" s="2" t="s">
        <v>666</v>
      </c>
      <c r="B378" s="2">
        <v>360</v>
      </c>
      <c r="C378" s="2">
        <v>1</v>
      </c>
      <c r="D378" s="2" t="s">
        <v>667</v>
      </c>
      <c r="E378" s="2" t="s">
        <v>664</v>
      </c>
      <c r="F378" s="2"/>
      <c r="G378" s="2"/>
      <c r="H378" s="2"/>
      <c r="I378" s="2" t="s">
        <v>36</v>
      </c>
    </row>
    <row r="379" spans="1:9" ht="75" x14ac:dyDescent="0.25">
      <c r="A379" s="2" t="s">
        <v>668</v>
      </c>
      <c r="B379" s="2">
        <v>361</v>
      </c>
      <c r="C379" s="2">
        <v>1</v>
      </c>
      <c r="D379" s="2" t="s">
        <v>669</v>
      </c>
      <c r="E379" s="2" t="s">
        <v>664</v>
      </c>
      <c r="F379" s="2"/>
      <c r="G379" s="2"/>
      <c r="H379" s="2"/>
      <c r="I379" s="2" t="s">
        <v>36</v>
      </c>
    </row>
    <row r="380" spans="1:9" ht="45" x14ac:dyDescent="0.25">
      <c r="A380" s="2" t="s">
        <v>661</v>
      </c>
      <c r="B380" s="2">
        <v>362</v>
      </c>
      <c r="C380" s="2">
        <v>1</v>
      </c>
      <c r="D380" s="2" t="s">
        <v>662</v>
      </c>
      <c r="E380" s="2" t="s">
        <v>664</v>
      </c>
      <c r="F380" s="2"/>
      <c r="G380" s="2"/>
      <c r="H380" s="2"/>
      <c r="I380" s="2" t="s">
        <v>36</v>
      </c>
    </row>
    <row r="381" spans="1:9" ht="150" x14ac:dyDescent="0.25">
      <c r="A381" s="2" t="s">
        <v>670</v>
      </c>
      <c r="B381" s="2">
        <v>363</v>
      </c>
      <c r="C381" s="2">
        <v>1</v>
      </c>
      <c r="D381" s="2" t="s">
        <v>671</v>
      </c>
      <c r="E381" s="2" t="s">
        <v>254</v>
      </c>
      <c r="F381" s="2"/>
      <c r="G381" s="2"/>
      <c r="H381" s="2" t="s">
        <v>672</v>
      </c>
      <c r="I381" s="2" t="s">
        <v>36</v>
      </c>
    </row>
    <row r="382" spans="1:9" ht="75" x14ac:dyDescent="0.25">
      <c r="A382" s="2" t="s">
        <v>673</v>
      </c>
      <c r="B382" s="2">
        <v>364</v>
      </c>
      <c r="C382" s="2">
        <v>1</v>
      </c>
      <c r="D382" s="2" t="s">
        <v>674</v>
      </c>
      <c r="E382" s="2" t="s">
        <v>670</v>
      </c>
      <c r="F382" s="2"/>
      <c r="G382" s="2"/>
      <c r="H382" s="2"/>
      <c r="I382" s="2" t="s">
        <v>36</v>
      </c>
    </row>
    <row r="383" spans="1:9" ht="60" x14ac:dyDescent="0.25">
      <c r="A383" s="2" t="s">
        <v>675</v>
      </c>
      <c r="B383" s="2">
        <v>365</v>
      </c>
      <c r="C383" s="2">
        <v>1</v>
      </c>
      <c r="D383" s="2" t="s">
        <v>676</v>
      </c>
      <c r="E383" s="2" t="s">
        <v>670</v>
      </c>
      <c r="F383" s="2"/>
      <c r="G383" s="2"/>
      <c r="H383" s="2"/>
      <c r="I383" s="2" t="s">
        <v>36</v>
      </c>
    </row>
    <row r="384" spans="1:9" ht="60" x14ac:dyDescent="0.25">
      <c r="A384" s="2" t="s">
        <v>677</v>
      </c>
      <c r="B384" s="2">
        <v>366</v>
      </c>
      <c r="C384" s="2">
        <v>1</v>
      </c>
      <c r="D384" s="2" t="s">
        <v>678</v>
      </c>
      <c r="E384" s="2" t="s">
        <v>670</v>
      </c>
      <c r="F384" s="2"/>
      <c r="G384" s="2"/>
      <c r="H384" s="2"/>
      <c r="I384" s="2" t="s">
        <v>36</v>
      </c>
    </row>
    <row r="385" spans="1:9" ht="75" x14ac:dyDescent="0.25">
      <c r="A385" s="2" t="s">
        <v>679</v>
      </c>
      <c r="B385" s="2">
        <v>367</v>
      </c>
      <c r="C385" s="2">
        <v>1</v>
      </c>
      <c r="D385" s="2" t="s">
        <v>680</v>
      </c>
      <c r="E385" s="2" t="s">
        <v>670</v>
      </c>
      <c r="F385" s="2"/>
      <c r="G385" s="2"/>
      <c r="H385" s="2"/>
      <c r="I385" s="2" t="s">
        <v>36</v>
      </c>
    </row>
    <row r="386" spans="1:9" ht="75" x14ac:dyDescent="0.25">
      <c r="A386" s="2" t="s">
        <v>681</v>
      </c>
      <c r="B386" s="2">
        <v>368</v>
      </c>
      <c r="C386" s="2">
        <v>1</v>
      </c>
      <c r="D386" s="2" t="s">
        <v>682</v>
      </c>
      <c r="E386" s="2" t="s">
        <v>670</v>
      </c>
      <c r="F386" s="2"/>
      <c r="G386" s="2"/>
      <c r="H386" s="2"/>
      <c r="I386" s="2" t="s">
        <v>36</v>
      </c>
    </row>
    <row r="387" spans="1:9" ht="60" x14ac:dyDescent="0.25">
      <c r="A387" s="2" t="s">
        <v>683</v>
      </c>
      <c r="B387" s="2">
        <v>369</v>
      </c>
      <c r="C387" s="2">
        <v>1</v>
      </c>
      <c r="D387" s="2" t="s">
        <v>684</v>
      </c>
      <c r="E387" s="2" t="s">
        <v>670</v>
      </c>
      <c r="F387" s="2"/>
      <c r="G387" s="2"/>
      <c r="H387" s="2"/>
      <c r="I387" s="2" t="s">
        <v>36</v>
      </c>
    </row>
    <row r="388" spans="1:9" ht="60" x14ac:dyDescent="0.25">
      <c r="A388" s="2" t="s">
        <v>685</v>
      </c>
      <c r="B388" s="2">
        <v>370</v>
      </c>
      <c r="C388" s="2">
        <v>1</v>
      </c>
      <c r="D388" s="2" t="s">
        <v>686</v>
      </c>
      <c r="E388" s="2" t="s">
        <v>670</v>
      </c>
      <c r="F388" s="2"/>
      <c r="G388" s="2"/>
      <c r="H388" s="2"/>
      <c r="I388" s="2" t="s">
        <v>36</v>
      </c>
    </row>
    <row r="389" spans="1:9" ht="75" x14ac:dyDescent="0.25">
      <c r="A389" s="2" t="s">
        <v>687</v>
      </c>
      <c r="B389" s="2">
        <v>371</v>
      </c>
      <c r="C389" s="2">
        <v>1</v>
      </c>
      <c r="D389" s="2" t="s">
        <v>688</v>
      </c>
      <c r="E389" s="2" t="s">
        <v>670</v>
      </c>
      <c r="F389" s="2"/>
      <c r="G389" s="2"/>
      <c r="H389" s="2"/>
      <c r="I389" s="2" t="s">
        <v>36</v>
      </c>
    </row>
    <row r="390" spans="1:9" ht="60" x14ac:dyDescent="0.25">
      <c r="A390" s="2" t="s">
        <v>689</v>
      </c>
      <c r="B390" s="2">
        <v>372</v>
      </c>
      <c r="C390" s="2">
        <v>1</v>
      </c>
      <c r="D390" s="2" t="s">
        <v>690</v>
      </c>
      <c r="E390" s="2" t="s">
        <v>670</v>
      </c>
      <c r="F390" s="2"/>
      <c r="G390" s="2"/>
      <c r="H390" s="2"/>
      <c r="I390" s="2" t="s">
        <v>36</v>
      </c>
    </row>
    <row r="391" spans="1:9" ht="60" x14ac:dyDescent="0.25">
      <c r="A391" s="2" t="s">
        <v>691</v>
      </c>
      <c r="B391" s="2">
        <v>373</v>
      </c>
      <c r="C391" s="2">
        <v>1</v>
      </c>
      <c r="D391" s="2" t="s">
        <v>692</v>
      </c>
      <c r="E391" s="2" t="s">
        <v>670</v>
      </c>
      <c r="F391" s="2"/>
      <c r="G391" s="2"/>
      <c r="H391" s="2"/>
      <c r="I391" s="2" t="s">
        <v>36</v>
      </c>
    </row>
    <row r="392" spans="1:9" ht="120" x14ac:dyDescent="0.25">
      <c r="A392" s="2" t="s">
        <v>693</v>
      </c>
      <c r="B392" s="2">
        <v>374</v>
      </c>
      <c r="C392" s="2">
        <v>1</v>
      </c>
      <c r="D392" s="2" t="s">
        <v>694</v>
      </c>
      <c r="E392" s="2"/>
      <c r="F392" s="2" t="s">
        <v>254</v>
      </c>
      <c r="G392" s="2"/>
      <c r="H392" s="2"/>
      <c r="I392" s="2" t="s">
        <v>36</v>
      </c>
    </row>
    <row r="393" spans="1:9" ht="45" x14ac:dyDescent="0.25">
      <c r="A393" s="2" t="s">
        <v>695</v>
      </c>
      <c r="B393" s="2">
        <v>375</v>
      </c>
      <c r="C393" s="2">
        <v>1</v>
      </c>
      <c r="D393" s="2" t="s">
        <v>696</v>
      </c>
      <c r="E393" s="2" t="s">
        <v>254</v>
      </c>
      <c r="F393" s="2"/>
      <c r="G393" s="2"/>
      <c r="H393" s="2"/>
      <c r="I393" s="2" t="s">
        <v>36</v>
      </c>
    </row>
    <row r="394" spans="1:9" ht="30" x14ac:dyDescent="0.25">
      <c r="A394" s="2" t="s">
        <v>697</v>
      </c>
      <c r="B394" s="2">
        <v>377</v>
      </c>
      <c r="C394" s="2">
        <v>1</v>
      </c>
      <c r="D394" s="2" t="s">
        <v>698</v>
      </c>
      <c r="E394" s="2" t="s">
        <v>695</v>
      </c>
      <c r="F394" s="2"/>
      <c r="G394" s="2"/>
      <c r="H394" s="2"/>
      <c r="I394" s="2" t="s">
        <v>36</v>
      </c>
    </row>
    <row r="395" spans="1:9" ht="45" x14ac:dyDescent="0.25">
      <c r="A395" s="2" t="s">
        <v>699</v>
      </c>
      <c r="B395" s="2">
        <v>378</v>
      </c>
      <c r="C395" s="2">
        <v>1</v>
      </c>
      <c r="D395" s="2" t="s">
        <v>700</v>
      </c>
      <c r="E395" s="2" t="s">
        <v>695</v>
      </c>
      <c r="F395" s="2"/>
      <c r="G395" s="2"/>
      <c r="H395" s="2"/>
      <c r="I395" s="2" t="s">
        <v>36</v>
      </c>
    </row>
    <row r="396" spans="1:9" ht="75" x14ac:dyDescent="0.25">
      <c r="A396" s="2" t="s">
        <v>701</v>
      </c>
      <c r="B396" s="2">
        <v>379</v>
      </c>
      <c r="C396" s="2">
        <v>1</v>
      </c>
      <c r="D396" s="2" t="s">
        <v>702</v>
      </c>
      <c r="E396" s="2"/>
      <c r="F396" s="2" t="s">
        <v>695</v>
      </c>
      <c r="G396" s="2"/>
      <c r="H396" s="2"/>
      <c r="I396" s="2" t="s">
        <v>36</v>
      </c>
    </row>
    <row r="397" spans="1:9" ht="105" x14ac:dyDescent="0.25">
      <c r="A397" s="2" t="s">
        <v>703</v>
      </c>
      <c r="B397" s="2">
        <v>381</v>
      </c>
      <c r="C397" s="2">
        <v>1</v>
      </c>
      <c r="D397" s="2" t="s">
        <v>704</v>
      </c>
      <c r="E397" s="2"/>
      <c r="F397" s="2" t="s">
        <v>254</v>
      </c>
      <c r="G397" s="2"/>
      <c r="H397" s="2" t="s">
        <v>705</v>
      </c>
      <c r="I397" s="2" t="s">
        <v>36</v>
      </c>
    </row>
    <row r="398" spans="1:9" ht="30" x14ac:dyDescent="0.25">
      <c r="A398" s="2" t="s">
        <v>706</v>
      </c>
      <c r="B398" s="2">
        <v>382</v>
      </c>
      <c r="C398" s="2">
        <v>1</v>
      </c>
      <c r="D398" s="2" t="s">
        <v>707</v>
      </c>
      <c r="E398" s="2" t="s">
        <v>254</v>
      </c>
      <c r="F398" s="2"/>
      <c r="G398" s="2"/>
      <c r="H398" s="2"/>
      <c r="I398" s="2" t="s">
        <v>36</v>
      </c>
    </row>
    <row r="399" spans="1:9" ht="30" x14ac:dyDescent="0.25">
      <c r="A399" s="2" t="s">
        <v>708</v>
      </c>
      <c r="B399" s="2">
        <v>384</v>
      </c>
      <c r="C399" s="2">
        <v>1</v>
      </c>
      <c r="D399" s="2"/>
      <c r="E399" s="2" t="s">
        <v>706</v>
      </c>
      <c r="F399" s="2"/>
      <c r="G399" s="2"/>
      <c r="H399" s="2"/>
      <c r="I399" s="2" t="s">
        <v>36</v>
      </c>
    </row>
    <row r="400" spans="1:9" ht="75" x14ac:dyDescent="0.25">
      <c r="A400" s="2" t="s">
        <v>709</v>
      </c>
      <c r="B400" s="2">
        <v>385</v>
      </c>
      <c r="C400" s="2">
        <v>1</v>
      </c>
      <c r="D400" s="2" t="s">
        <v>710</v>
      </c>
      <c r="E400" s="2" t="s">
        <v>708</v>
      </c>
      <c r="F400" s="2"/>
      <c r="G400" s="2"/>
      <c r="H400" s="2"/>
      <c r="I400" s="2" t="s">
        <v>36</v>
      </c>
    </row>
    <row r="401" spans="1:9" ht="75" x14ac:dyDescent="0.25">
      <c r="A401" s="2" t="s">
        <v>711</v>
      </c>
      <c r="B401" s="2">
        <v>386</v>
      </c>
      <c r="C401" s="2">
        <v>1</v>
      </c>
      <c r="D401" s="2" t="s">
        <v>712</v>
      </c>
      <c r="E401" s="2" t="s">
        <v>708</v>
      </c>
      <c r="F401" s="2"/>
      <c r="G401" s="2"/>
      <c r="H401" s="2"/>
      <c r="I401" s="2" t="s">
        <v>36</v>
      </c>
    </row>
    <row r="402" spans="1:9" ht="45" x14ac:dyDescent="0.25">
      <c r="A402" s="2" t="s">
        <v>713</v>
      </c>
      <c r="B402" s="2">
        <v>387</v>
      </c>
      <c r="C402" s="2">
        <v>1</v>
      </c>
      <c r="D402" s="2" t="s">
        <v>714</v>
      </c>
      <c r="E402" s="2" t="s">
        <v>708</v>
      </c>
      <c r="F402" s="2"/>
      <c r="G402" s="2"/>
      <c r="H402" s="2"/>
      <c r="I402" s="2" t="s">
        <v>36</v>
      </c>
    </row>
    <row r="403" spans="1:9" ht="45" x14ac:dyDescent="0.25">
      <c r="A403" s="2" t="s">
        <v>715</v>
      </c>
      <c r="B403" s="2">
        <v>388</v>
      </c>
      <c r="C403" s="2">
        <v>1</v>
      </c>
      <c r="D403" s="2" t="s">
        <v>716</v>
      </c>
      <c r="E403" s="2" t="s">
        <v>706</v>
      </c>
      <c r="F403" s="2"/>
      <c r="G403" s="2"/>
      <c r="H403" s="2"/>
      <c r="I403" s="2" t="s">
        <v>36</v>
      </c>
    </row>
    <row r="404" spans="1:9" ht="60" x14ac:dyDescent="0.25">
      <c r="A404" s="2" t="s">
        <v>717</v>
      </c>
      <c r="B404" s="2">
        <v>389</v>
      </c>
      <c r="C404" s="2">
        <v>1</v>
      </c>
      <c r="D404" s="2" t="s">
        <v>718</v>
      </c>
      <c r="E404" s="2" t="s">
        <v>706</v>
      </c>
      <c r="F404" s="2"/>
      <c r="G404" s="2"/>
      <c r="H404" s="2"/>
      <c r="I404" s="2" t="s">
        <v>36</v>
      </c>
    </row>
    <row r="405" spans="1:9" ht="75" x14ac:dyDescent="0.25">
      <c r="A405" s="2" t="s">
        <v>719</v>
      </c>
      <c r="B405" s="2">
        <v>390</v>
      </c>
      <c r="C405" s="2">
        <v>1</v>
      </c>
      <c r="D405" s="2" t="s">
        <v>720</v>
      </c>
      <c r="E405" s="2"/>
      <c r="F405" s="2" t="s">
        <v>706</v>
      </c>
      <c r="G405" s="2"/>
      <c r="H405" s="2"/>
      <c r="I405" s="2" t="s">
        <v>36</v>
      </c>
    </row>
    <row r="406" spans="1:9" ht="90" x14ac:dyDescent="0.25">
      <c r="A406" s="2" t="s">
        <v>721</v>
      </c>
      <c r="B406" s="2">
        <v>391</v>
      </c>
      <c r="C406" s="2">
        <v>1</v>
      </c>
      <c r="D406" s="2" t="s">
        <v>722</v>
      </c>
      <c r="E406" s="2"/>
      <c r="F406" s="2" t="s">
        <v>254</v>
      </c>
      <c r="G406" s="2"/>
      <c r="H406" s="2"/>
      <c r="I406" s="2" t="s">
        <v>36</v>
      </c>
    </row>
    <row r="407" spans="1:9" ht="45" x14ac:dyDescent="0.25">
      <c r="A407" s="2" t="s">
        <v>723</v>
      </c>
      <c r="B407" s="2">
        <v>392</v>
      </c>
      <c r="C407" s="2">
        <v>1</v>
      </c>
      <c r="D407" s="2" t="s">
        <v>724</v>
      </c>
      <c r="E407" s="2" t="s">
        <v>254</v>
      </c>
      <c r="F407" s="2"/>
      <c r="G407" s="2"/>
      <c r="H407" s="2"/>
      <c r="I407" s="2" t="s">
        <v>36</v>
      </c>
    </row>
    <row r="408" spans="1:9" ht="30" x14ac:dyDescent="0.25">
      <c r="A408" s="2" t="s">
        <v>725</v>
      </c>
      <c r="B408" s="2">
        <v>394</v>
      </c>
      <c r="C408" s="2">
        <v>1</v>
      </c>
      <c r="D408" s="2" t="s">
        <v>726</v>
      </c>
      <c r="E408" s="2" t="s">
        <v>723</v>
      </c>
      <c r="F408" s="2"/>
      <c r="G408" s="2"/>
      <c r="H408" s="2"/>
      <c r="I408" s="2" t="s">
        <v>36</v>
      </c>
    </row>
    <row r="409" spans="1:9" ht="30" x14ac:dyDescent="0.25">
      <c r="A409" s="2" t="s">
        <v>727</v>
      </c>
      <c r="B409" s="2">
        <v>395</v>
      </c>
      <c r="C409" s="2">
        <v>1</v>
      </c>
      <c r="D409" s="2" t="s">
        <v>728</v>
      </c>
      <c r="E409" s="2" t="s">
        <v>723</v>
      </c>
      <c r="F409" s="2"/>
      <c r="G409" s="2"/>
      <c r="H409" s="2"/>
      <c r="I409" s="2" t="s">
        <v>36</v>
      </c>
    </row>
    <row r="410" spans="1:9" ht="300" x14ac:dyDescent="0.25">
      <c r="A410" s="2" t="s">
        <v>729</v>
      </c>
      <c r="B410" s="2">
        <v>396</v>
      </c>
      <c r="C410" s="2">
        <v>1</v>
      </c>
      <c r="D410" s="2" t="s">
        <v>730</v>
      </c>
      <c r="E410" s="2"/>
      <c r="F410" s="2" t="s">
        <v>254</v>
      </c>
      <c r="G410" s="2"/>
      <c r="H410" s="2" t="s">
        <v>731</v>
      </c>
      <c r="I410" s="2" t="s">
        <v>36</v>
      </c>
    </row>
    <row r="411" spans="1:9" ht="105" x14ac:dyDescent="0.25">
      <c r="A411" s="2" t="s">
        <v>732</v>
      </c>
      <c r="B411" s="2">
        <v>397</v>
      </c>
      <c r="C411" s="2">
        <v>1</v>
      </c>
      <c r="D411" s="2" t="s">
        <v>733</v>
      </c>
      <c r="E411" s="2"/>
      <c r="F411" s="2" t="s">
        <v>200</v>
      </c>
      <c r="G411" s="2"/>
      <c r="H411" s="2"/>
      <c r="I411" s="2" t="s">
        <v>36</v>
      </c>
    </row>
    <row r="412" spans="1:9" ht="30" x14ac:dyDescent="0.25">
      <c r="A412" s="2" t="s">
        <v>732</v>
      </c>
      <c r="B412" s="2">
        <v>397</v>
      </c>
      <c r="C412" s="2">
        <v>2</v>
      </c>
      <c r="D412" s="2"/>
      <c r="E412" s="2"/>
      <c r="F412" s="2" t="s">
        <v>205</v>
      </c>
      <c r="G412" s="2"/>
      <c r="H412" s="2" t="s">
        <v>250</v>
      </c>
      <c r="I412" s="2" t="s">
        <v>36</v>
      </c>
    </row>
    <row r="413" spans="1:9" x14ac:dyDescent="0.25">
      <c r="A413" s="2" t="s">
        <v>734</v>
      </c>
      <c r="B413" s="2">
        <v>398</v>
      </c>
      <c r="C413" s="2">
        <v>1</v>
      </c>
      <c r="D413" s="2" t="s">
        <v>735</v>
      </c>
      <c r="E413" s="2" t="s">
        <v>219</v>
      </c>
      <c r="F413" s="2"/>
      <c r="G413" s="2"/>
      <c r="H413" s="2"/>
      <c r="I413" s="2" t="s">
        <v>36</v>
      </c>
    </row>
    <row r="414" spans="1:9" ht="45" x14ac:dyDescent="0.25">
      <c r="A414" s="2" t="s">
        <v>736</v>
      </c>
      <c r="B414" s="2">
        <v>399</v>
      </c>
      <c r="C414" s="2">
        <v>1</v>
      </c>
      <c r="D414" s="2" t="s">
        <v>737</v>
      </c>
      <c r="E414" s="2" t="s">
        <v>219</v>
      </c>
      <c r="F414" s="2"/>
      <c r="G414" s="2"/>
      <c r="H414" s="2" t="s">
        <v>738</v>
      </c>
      <c r="I414" s="2" t="s">
        <v>36</v>
      </c>
    </row>
    <row r="415" spans="1:9" ht="30" x14ac:dyDescent="0.25">
      <c r="A415" s="2" t="s">
        <v>739</v>
      </c>
      <c r="B415" s="2">
        <v>400</v>
      </c>
      <c r="C415" s="2">
        <v>1</v>
      </c>
      <c r="D415" s="2" t="s">
        <v>740</v>
      </c>
      <c r="E415" s="2" t="s">
        <v>219</v>
      </c>
      <c r="F415" s="2"/>
      <c r="G415" s="2"/>
      <c r="H415" s="2"/>
      <c r="I415" s="2" t="s">
        <v>36</v>
      </c>
    </row>
    <row r="416" spans="1:9" ht="30" x14ac:dyDescent="0.25">
      <c r="A416" s="2" t="s">
        <v>741</v>
      </c>
      <c r="B416" s="2">
        <v>401</v>
      </c>
      <c r="C416" s="2">
        <v>1</v>
      </c>
      <c r="D416" s="2" t="s">
        <v>742</v>
      </c>
      <c r="E416" s="2" t="s">
        <v>219</v>
      </c>
      <c r="F416" s="2"/>
      <c r="G416" s="2"/>
      <c r="H416" s="2"/>
      <c r="I416" s="2" t="s">
        <v>36</v>
      </c>
    </row>
    <row r="417" spans="1:9" ht="135" x14ac:dyDescent="0.25">
      <c r="A417" s="2" t="s">
        <v>743</v>
      </c>
      <c r="B417" s="2">
        <v>402</v>
      </c>
      <c r="C417" s="2">
        <v>1</v>
      </c>
      <c r="D417" s="2" t="s">
        <v>744</v>
      </c>
      <c r="E417" s="2" t="s">
        <v>219</v>
      </c>
      <c r="F417" s="2"/>
      <c r="G417" s="2"/>
      <c r="H417" s="2"/>
      <c r="I417" s="2" t="s">
        <v>36</v>
      </c>
    </row>
    <row r="418" spans="1:9" ht="45" x14ac:dyDescent="0.25">
      <c r="A418" s="2" t="s">
        <v>745</v>
      </c>
      <c r="B418" s="2">
        <v>403</v>
      </c>
      <c r="C418" s="2">
        <v>1</v>
      </c>
      <c r="D418" s="2" t="s">
        <v>746</v>
      </c>
      <c r="E418" s="2" t="s">
        <v>219</v>
      </c>
      <c r="F418" s="2"/>
      <c r="G418" s="2"/>
      <c r="H418" s="2"/>
      <c r="I418" s="2" t="s">
        <v>36</v>
      </c>
    </row>
    <row r="419" spans="1:9" ht="45" x14ac:dyDescent="0.25">
      <c r="A419" s="2" t="s">
        <v>419</v>
      </c>
      <c r="B419" s="2">
        <v>404</v>
      </c>
      <c r="C419" s="2">
        <v>1</v>
      </c>
      <c r="D419" s="2" t="s">
        <v>420</v>
      </c>
      <c r="E419" s="2" t="s">
        <v>219</v>
      </c>
      <c r="F419" s="2"/>
      <c r="G419" s="2"/>
      <c r="H419" s="2"/>
      <c r="I419" s="2" t="s">
        <v>36</v>
      </c>
    </row>
    <row r="420" spans="1:9" ht="45" x14ac:dyDescent="0.25">
      <c r="A420" s="2" t="s">
        <v>747</v>
      </c>
      <c r="B420" s="2">
        <v>405</v>
      </c>
      <c r="C420" s="2">
        <v>1</v>
      </c>
      <c r="D420" s="2" t="s">
        <v>748</v>
      </c>
      <c r="E420" s="2" t="s">
        <v>219</v>
      </c>
      <c r="F420" s="2"/>
      <c r="G420" s="2"/>
      <c r="H420" s="2"/>
      <c r="I420" s="2" t="s">
        <v>36</v>
      </c>
    </row>
    <row r="421" spans="1:9" ht="30" x14ac:dyDescent="0.25">
      <c r="A421" s="2" t="s">
        <v>749</v>
      </c>
      <c r="B421" s="2">
        <v>407</v>
      </c>
      <c r="C421" s="2">
        <v>1</v>
      </c>
      <c r="D421" s="2" t="s">
        <v>750</v>
      </c>
      <c r="E421" s="2" t="s">
        <v>219</v>
      </c>
      <c r="F421" s="2"/>
      <c r="G421" s="2"/>
      <c r="H421" s="2"/>
      <c r="I421" s="2" t="s">
        <v>36</v>
      </c>
    </row>
    <row r="422" spans="1:9" ht="60" x14ac:dyDescent="0.25">
      <c r="A422" s="2" t="s">
        <v>751</v>
      </c>
      <c r="B422" s="2">
        <v>408</v>
      </c>
      <c r="C422" s="2">
        <v>1</v>
      </c>
      <c r="D422" s="2" t="s">
        <v>752</v>
      </c>
      <c r="E422" s="2" t="s">
        <v>219</v>
      </c>
      <c r="F422" s="2"/>
      <c r="G422" s="2"/>
      <c r="H422" s="2"/>
      <c r="I422" s="2" t="s">
        <v>36</v>
      </c>
    </row>
    <row r="423" spans="1:9" ht="45" x14ac:dyDescent="0.25">
      <c r="A423" s="2" t="s">
        <v>753</v>
      </c>
      <c r="B423" s="2">
        <v>409</v>
      </c>
      <c r="C423" s="2">
        <v>1</v>
      </c>
      <c r="D423" s="2" t="s">
        <v>754</v>
      </c>
      <c r="E423" s="2" t="s">
        <v>219</v>
      </c>
      <c r="F423" s="2"/>
      <c r="G423" s="2"/>
      <c r="H423" s="2"/>
      <c r="I423" s="2" t="s">
        <v>36</v>
      </c>
    </row>
    <row r="424" spans="1:9" ht="120" x14ac:dyDescent="0.25">
      <c r="A424" s="2" t="s">
        <v>755</v>
      </c>
      <c r="B424" s="2">
        <v>410</v>
      </c>
      <c r="C424" s="2">
        <v>1</v>
      </c>
      <c r="D424" s="2" t="s">
        <v>756</v>
      </c>
      <c r="E424" s="2"/>
      <c r="F424" s="2" t="s">
        <v>205</v>
      </c>
      <c r="G424" s="2"/>
      <c r="H424" s="2"/>
      <c r="I424" s="2" t="s">
        <v>36</v>
      </c>
    </row>
    <row r="425" spans="1:9" ht="30" x14ac:dyDescent="0.25">
      <c r="A425" s="2" t="s">
        <v>757</v>
      </c>
      <c r="B425" s="2">
        <v>411</v>
      </c>
      <c r="C425" s="2">
        <v>1</v>
      </c>
      <c r="D425" s="2" t="s">
        <v>758</v>
      </c>
      <c r="E425" s="2" t="s">
        <v>755</v>
      </c>
      <c r="F425" s="2"/>
      <c r="G425" s="2"/>
      <c r="H425" s="2"/>
      <c r="I425" s="2" t="s">
        <v>36</v>
      </c>
    </row>
    <row r="426" spans="1:9" ht="45" x14ac:dyDescent="0.25">
      <c r="A426" s="2" t="s">
        <v>759</v>
      </c>
      <c r="B426" s="2">
        <v>412</v>
      </c>
      <c r="C426" s="2">
        <v>1</v>
      </c>
      <c r="D426" s="2" t="s">
        <v>760</v>
      </c>
      <c r="E426" s="2" t="s">
        <v>757</v>
      </c>
      <c r="F426" s="2"/>
      <c r="G426" s="2"/>
      <c r="H426" s="2"/>
      <c r="I426" s="2" t="s">
        <v>36</v>
      </c>
    </row>
    <row r="427" spans="1:9" ht="75" x14ac:dyDescent="0.25">
      <c r="A427" s="2" t="s">
        <v>761</v>
      </c>
      <c r="B427" s="2">
        <v>413</v>
      </c>
      <c r="C427" s="2">
        <v>1</v>
      </c>
      <c r="D427" s="2" t="s">
        <v>762</v>
      </c>
      <c r="E427" s="2" t="s">
        <v>757</v>
      </c>
      <c r="F427" s="2"/>
      <c r="G427" s="2"/>
      <c r="H427" s="2"/>
      <c r="I427" s="2" t="s">
        <v>36</v>
      </c>
    </row>
    <row r="428" spans="1:9" ht="105" x14ac:dyDescent="0.25">
      <c r="A428" s="2" t="s">
        <v>763</v>
      </c>
      <c r="B428" s="2">
        <v>414</v>
      </c>
      <c r="C428" s="2">
        <v>1</v>
      </c>
      <c r="D428" s="2" t="s">
        <v>764</v>
      </c>
      <c r="E428" s="2" t="s">
        <v>757</v>
      </c>
      <c r="F428" s="2"/>
      <c r="G428" s="2"/>
      <c r="H428" s="2"/>
      <c r="I428" s="2" t="s">
        <v>36</v>
      </c>
    </row>
    <row r="429" spans="1:9" ht="105" x14ac:dyDescent="0.25">
      <c r="A429" s="2" t="s">
        <v>765</v>
      </c>
      <c r="B429" s="2">
        <v>415</v>
      </c>
      <c r="C429" s="2">
        <v>1</v>
      </c>
      <c r="D429" s="2" t="s">
        <v>766</v>
      </c>
      <c r="E429" s="2" t="s">
        <v>757</v>
      </c>
      <c r="F429" s="2"/>
      <c r="G429" s="2"/>
      <c r="H429" s="2"/>
      <c r="I429" s="2" t="s">
        <v>36</v>
      </c>
    </row>
    <row r="430" spans="1:9" ht="30" x14ac:dyDescent="0.25">
      <c r="A430" s="2" t="s">
        <v>767</v>
      </c>
      <c r="B430" s="2">
        <v>416</v>
      </c>
      <c r="C430" s="2">
        <v>1</v>
      </c>
      <c r="D430" s="2" t="s">
        <v>768</v>
      </c>
      <c r="E430" s="2" t="s">
        <v>757</v>
      </c>
      <c r="F430" s="2"/>
      <c r="G430" s="2"/>
      <c r="H430" s="2"/>
      <c r="I430" s="2" t="s">
        <v>36</v>
      </c>
    </row>
    <row r="431" spans="1:9" ht="30" x14ac:dyDescent="0.25">
      <c r="A431" s="2" t="s">
        <v>769</v>
      </c>
      <c r="B431" s="2">
        <v>417</v>
      </c>
      <c r="C431" s="2">
        <v>1</v>
      </c>
      <c r="D431" s="2" t="s">
        <v>770</v>
      </c>
      <c r="E431" s="2" t="s">
        <v>771</v>
      </c>
      <c r="F431" s="2"/>
      <c r="G431" s="2"/>
      <c r="H431" s="2"/>
      <c r="I431" s="2" t="s">
        <v>36</v>
      </c>
    </row>
    <row r="432" spans="1:9" ht="30" x14ac:dyDescent="0.25">
      <c r="A432" s="2" t="s">
        <v>772</v>
      </c>
      <c r="B432" s="2">
        <v>418</v>
      </c>
      <c r="C432" s="2">
        <v>1</v>
      </c>
      <c r="D432" s="2" t="s">
        <v>773</v>
      </c>
      <c r="E432" s="2" t="s">
        <v>755</v>
      </c>
      <c r="F432" s="2"/>
      <c r="G432" s="2"/>
      <c r="H432" s="2"/>
      <c r="I432" s="2" t="s">
        <v>36</v>
      </c>
    </row>
    <row r="433" spans="1:9" ht="45" x14ac:dyDescent="0.25">
      <c r="A433" s="2" t="s">
        <v>774</v>
      </c>
      <c r="B433" s="2">
        <v>419</v>
      </c>
      <c r="C433" s="2">
        <v>1</v>
      </c>
      <c r="D433" s="2" t="s">
        <v>775</v>
      </c>
      <c r="E433" s="2" t="s">
        <v>772</v>
      </c>
      <c r="F433" s="2"/>
      <c r="G433" s="2"/>
      <c r="H433" s="2"/>
      <c r="I433" s="2" t="s">
        <v>36</v>
      </c>
    </row>
    <row r="434" spans="1:9" ht="30" x14ac:dyDescent="0.25">
      <c r="A434" s="2" t="s">
        <v>776</v>
      </c>
      <c r="B434" s="2">
        <v>420</v>
      </c>
      <c r="C434" s="2">
        <v>1</v>
      </c>
      <c r="D434" s="2" t="s">
        <v>777</v>
      </c>
      <c r="E434" s="2" t="s">
        <v>772</v>
      </c>
      <c r="F434" s="2"/>
      <c r="G434" s="2"/>
      <c r="H434" s="2"/>
      <c r="I434" s="2" t="s">
        <v>36</v>
      </c>
    </row>
    <row r="435" spans="1:9" ht="90" x14ac:dyDescent="0.25">
      <c r="A435" s="2" t="s">
        <v>778</v>
      </c>
      <c r="B435" s="2">
        <v>421</v>
      </c>
      <c r="C435" s="2">
        <v>1</v>
      </c>
      <c r="D435" s="2" t="s">
        <v>779</v>
      </c>
      <c r="E435" s="2" t="s">
        <v>772</v>
      </c>
      <c r="F435" s="2"/>
      <c r="G435" s="2"/>
      <c r="H435" s="2"/>
      <c r="I435" s="2" t="s">
        <v>36</v>
      </c>
    </row>
    <row r="436" spans="1:9" ht="45" x14ac:dyDescent="0.25">
      <c r="A436" s="2" t="s">
        <v>780</v>
      </c>
      <c r="B436" s="2">
        <v>422</v>
      </c>
      <c r="C436" s="2">
        <v>1</v>
      </c>
      <c r="D436" s="2" t="s">
        <v>781</v>
      </c>
      <c r="E436" s="2" t="s">
        <v>772</v>
      </c>
      <c r="F436" s="2"/>
      <c r="G436" s="2"/>
      <c r="H436" s="2"/>
      <c r="I436" s="2" t="s">
        <v>36</v>
      </c>
    </row>
    <row r="437" spans="1:9" ht="30" x14ac:dyDescent="0.25">
      <c r="A437" s="2" t="s">
        <v>782</v>
      </c>
      <c r="B437" s="2">
        <v>423</v>
      </c>
      <c r="C437" s="2">
        <v>1</v>
      </c>
      <c r="D437" s="2" t="s">
        <v>783</v>
      </c>
      <c r="E437" s="2" t="s">
        <v>772</v>
      </c>
      <c r="F437" s="2"/>
      <c r="G437" s="2"/>
      <c r="H437" s="2"/>
      <c r="I437" s="2" t="s">
        <v>36</v>
      </c>
    </row>
    <row r="438" spans="1:9" ht="30" x14ac:dyDescent="0.25">
      <c r="A438" s="2" t="s">
        <v>784</v>
      </c>
      <c r="B438" s="2">
        <v>424</v>
      </c>
      <c r="C438" s="2">
        <v>1</v>
      </c>
      <c r="D438" s="2" t="s">
        <v>785</v>
      </c>
      <c r="E438" s="2" t="s">
        <v>769</v>
      </c>
      <c r="F438" s="2"/>
      <c r="G438" s="2"/>
      <c r="H438" s="2"/>
      <c r="I438" s="2" t="s">
        <v>36</v>
      </c>
    </row>
    <row r="439" spans="1:9" ht="45" x14ac:dyDescent="0.25">
      <c r="A439" s="2" t="s">
        <v>786</v>
      </c>
      <c r="B439" s="2">
        <v>425</v>
      </c>
      <c r="C439" s="2">
        <v>1</v>
      </c>
      <c r="D439" s="2" t="s">
        <v>787</v>
      </c>
      <c r="E439" s="2"/>
      <c r="F439" s="2" t="s">
        <v>784</v>
      </c>
      <c r="G439" s="2"/>
      <c r="H439" s="2"/>
      <c r="I439" s="2" t="s">
        <v>36</v>
      </c>
    </row>
    <row r="440" spans="1:9" ht="45" x14ac:dyDescent="0.25">
      <c r="A440" s="2" t="s">
        <v>788</v>
      </c>
      <c r="B440" s="2">
        <v>426</v>
      </c>
      <c r="C440" s="2">
        <v>1</v>
      </c>
      <c r="D440" s="2" t="s">
        <v>789</v>
      </c>
      <c r="E440" s="2"/>
      <c r="F440" s="2" t="s">
        <v>784</v>
      </c>
      <c r="G440" s="2" t="s">
        <v>377</v>
      </c>
      <c r="H440" s="2"/>
      <c r="I440" s="2" t="s">
        <v>36</v>
      </c>
    </row>
    <row r="441" spans="1:9" ht="60" x14ac:dyDescent="0.25">
      <c r="A441" s="2" t="s">
        <v>788</v>
      </c>
      <c r="B441" s="2">
        <v>426</v>
      </c>
      <c r="C441" s="2">
        <v>2</v>
      </c>
      <c r="D441" s="2" t="s">
        <v>790</v>
      </c>
      <c r="E441" s="2"/>
      <c r="F441" s="2" t="s">
        <v>127</v>
      </c>
      <c r="G441" s="2"/>
      <c r="H441" s="2"/>
      <c r="I441" s="2" t="s">
        <v>36</v>
      </c>
    </row>
    <row r="442" spans="1:9" ht="75" x14ac:dyDescent="0.25">
      <c r="A442" s="2" t="s">
        <v>791</v>
      </c>
      <c r="B442" s="2">
        <v>427</v>
      </c>
      <c r="C442" s="2">
        <v>1</v>
      </c>
      <c r="D442" s="2" t="s">
        <v>792</v>
      </c>
      <c r="E442" s="2"/>
      <c r="F442" s="2" t="s">
        <v>755</v>
      </c>
      <c r="G442" s="2"/>
      <c r="H442" s="2"/>
      <c r="I442" s="2" t="s">
        <v>36</v>
      </c>
    </row>
    <row r="443" spans="1:9" ht="105" x14ac:dyDescent="0.25">
      <c r="A443" s="2" t="s">
        <v>793</v>
      </c>
      <c r="B443" s="2">
        <v>428</v>
      </c>
      <c r="C443" s="2">
        <v>1</v>
      </c>
      <c r="D443" s="2" t="s">
        <v>794</v>
      </c>
      <c r="E443" s="2"/>
      <c r="F443" s="2" t="s">
        <v>205</v>
      </c>
      <c r="G443" s="2"/>
      <c r="H443" s="2"/>
      <c r="I443" s="2" t="s">
        <v>36</v>
      </c>
    </row>
    <row r="444" spans="1:9" ht="105" x14ac:dyDescent="0.25">
      <c r="A444" s="2" t="s">
        <v>795</v>
      </c>
      <c r="B444" s="2">
        <v>429</v>
      </c>
      <c r="C444" s="2">
        <v>1</v>
      </c>
      <c r="D444" s="2" t="s">
        <v>796</v>
      </c>
      <c r="E444" s="2"/>
      <c r="F444" s="2" t="s">
        <v>205</v>
      </c>
      <c r="G444" s="2"/>
      <c r="H444" s="2"/>
      <c r="I444" s="2" t="s">
        <v>36</v>
      </c>
    </row>
    <row r="445" spans="1:9" ht="90" x14ac:dyDescent="0.25">
      <c r="A445" s="2" t="s">
        <v>797</v>
      </c>
      <c r="B445" s="2">
        <v>431</v>
      </c>
      <c r="C445" s="2">
        <v>1</v>
      </c>
      <c r="D445" s="2" t="s">
        <v>798</v>
      </c>
      <c r="E445" s="2"/>
      <c r="F445" s="2" t="s">
        <v>795</v>
      </c>
      <c r="G445" s="2"/>
      <c r="H445" s="2"/>
      <c r="I445" s="2" t="s">
        <v>36</v>
      </c>
    </row>
    <row r="446" spans="1:9" ht="135" x14ac:dyDescent="0.25">
      <c r="A446" s="2" t="s">
        <v>799</v>
      </c>
      <c r="B446" s="2">
        <v>432</v>
      </c>
      <c r="C446" s="2">
        <v>1</v>
      </c>
      <c r="D446" s="2" t="s">
        <v>800</v>
      </c>
      <c r="E446" s="2"/>
      <c r="F446" s="2" t="s">
        <v>205</v>
      </c>
      <c r="G446" s="2"/>
      <c r="H446" s="2"/>
      <c r="I446" s="2" t="s">
        <v>36</v>
      </c>
    </row>
    <row r="447" spans="1:9" ht="210" x14ac:dyDescent="0.25">
      <c r="A447" s="2" t="s">
        <v>801</v>
      </c>
      <c r="B447" s="2">
        <v>433</v>
      </c>
      <c r="C447" s="2">
        <v>1</v>
      </c>
      <c r="D447" s="2" t="s">
        <v>802</v>
      </c>
      <c r="E447" s="2"/>
      <c r="F447" s="2" t="s">
        <v>246</v>
      </c>
      <c r="G447" s="2"/>
      <c r="H447" s="2"/>
      <c r="I447" s="2" t="s">
        <v>36</v>
      </c>
    </row>
    <row r="448" spans="1:9" ht="90" x14ac:dyDescent="0.25">
      <c r="A448" s="2" t="s">
        <v>803</v>
      </c>
      <c r="B448" s="2">
        <v>434</v>
      </c>
      <c r="C448" s="2">
        <v>1</v>
      </c>
      <c r="D448" s="2" t="s">
        <v>804</v>
      </c>
      <c r="E448" s="2"/>
      <c r="F448" s="2" t="s">
        <v>256</v>
      </c>
      <c r="G448" s="2"/>
      <c r="H448" s="2" t="s">
        <v>805</v>
      </c>
      <c r="I448" s="2" t="s">
        <v>36</v>
      </c>
    </row>
    <row r="449" spans="1:9" ht="30" x14ac:dyDescent="0.25">
      <c r="A449" s="2" t="s">
        <v>803</v>
      </c>
      <c r="B449" s="2">
        <v>434</v>
      </c>
      <c r="C449" s="2">
        <v>2</v>
      </c>
      <c r="D449" s="2"/>
      <c r="E449" s="2"/>
      <c r="F449" s="2" t="s">
        <v>258</v>
      </c>
      <c r="G449" s="2"/>
      <c r="H449" s="2"/>
      <c r="I449" s="2" t="s">
        <v>36</v>
      </c>
    </row>
    <row r="450" spans="1:9" x14ac:dyDescent="0.25">
      <c r="A450" s="2" t="s">
        <v>803</v>
      </c>
      <c r="B450" s="2">
        <v>434</v>
      </c>
      <c r="C450" s="2">
        <v>3</v>
      </c>
      <c r="D450" s="2"/>
      <c r="E450" s="2"/>
      <c r="F450" s="2" t="s">
        <v>260</v>
      </c>
      <c r="G450" s="2"/>
      <c r="H450" s="2"/>
      <c r="I450" s="2" t="s">
        <v>36</v>
      </c>
    </row>
    <row r="451" spans="1:9" ht="60" x14ac:dyDescent="0.25">
      <c r="A451" s="2" t="s">
        <v>806</v>
      </c>
      <c r="B451" s="2">
        <v>435</v>
      </c>
      <c r="C451" s="2">
        <v>1</v>
      </c>
      <c r="D451" s="2" t="s">
        <v>807</v>
      </c>
      <c r="E451" s="2" t="s">
        <v>262</v>
      </c>
      <c r="F451" s="2"/>
      <c r="G451" s="2"/>
      <c r="H451" s="2" t="s">
        <v>808</v>
      </c>
      <c r="I451" s="2" t="s">
        <v>36</v>
      </c>
    </row>
    <row r="452" spans="1:9" ht="30" x14ac:dyDescent="0.25">
      <c r="A452" s="2" t="s">
        <v>806</v>
      </c>
      <c r="B452" s="2">
        <v>435</v>
      </c>
      <c r="C452" s="2">
        <v>2</v>
      </c>
      <c r="D452" s="2"/>
      <c r="E452" s="2" t="s">
        <v>263</v>
      </c>
      <c r="F452" s="2"/>
      <c r="G452" s="2"/>
      <c r="H452" s="2"/>
      <c r="I452" s="2" t="s">
        <v>36</v>
      </c>
    </row>
    <row r="453" spans="1:9" ht="30" x14ac:dyDescent="0.25">
      <c r="A453" s="2" t="s">
        <v>806</v>
      </c>
      <c r="B453" s="2">
        <v>435</v>
      </c>
      <c r="C453" s="2">
        <v>3</v>
      </c>
      <c r="D453" s="2"/>
      <c r="E453" s="2" t="s">
        <v>264</v>
      </c>
      <c r="F453" s="2"/>
      <c r="G453" s="2"/>
      <c r="H453" s="2"/>
      <c r="I453" s="2" t="s">
        <v>36</v>
      </c>
    </row>
    <row r="454" spans="1:9" ht="75" x14ac:dyDescent="0.25">
      <c r="A454" s="2" t="s">
        <v>809</v>
      </c>
      <c r="B454" s="2">
        <v>436</v>
      </c>
      <c r="C454" s="2">
        <v>1</v>
      </c>
      <c r="D454" s="2" t="s">
        <v>810</v>
      </c>
      <c r="E454" s="2"/>
      <c r="F454" s="2" t="s">
        <v>806</v>
      </c>
      <c r="G454" s="2"/>
      <c r="H454" s="2"/>
      <c r="I454" s="2" t="s">
        <v>36</v>
      </c>
    </row>
    <row r="455" spans="1:9" ht="30" x14ac:dyDescent="0.25">
      <c r="A455" s="2" t="s">
        <v>811</v>
      </c>
      <c r="B455" s="2">
        <v>437</v>
      </c>
      <c r="C455" s="2">
        <v>1</v>
      </c>
      <c r="D455" s="2" t="s">
        <v>812</v>
      </c>
      <c r="E455" s="2" t="s">
        <v>806</v>
      </c>
      <c r="F455" s="2"/>
      <c r="G455" s="2"/>
      <c r="H455" s="2"/>
      <c r="I455" s="2" t="s">
        <v>36</v>
      </c>
    </row>
    <row r="456" spans="1:9" ht="45" x14ac:dyDescent="0.25">
      <c r="A456" s="2" t="s">
        <v>813</v>
      </c>
      <c r="B456" s="2">
        <v>438</v>
      </c>
      <c r="C456" s="2">
        <v>1</v>
      </c>
      <c r="D456" s="2" t="s">
        <v>814</v>
      </c>
      <c r="E456" s="2" t="s">
        <v>806</v>
      </c>
      <c r="F456" s="2"/>
      <c r="G456" s="2"/>
      <c r="H456" s="2"/>
      <c r="I456" s="2" t="s">
        <v>36</v>
      </c>
    </row>
    <row r="457" spans="1:9" ht="45" x14ac:dyDescent="0.25">
      <c r="A457" s="2" t="s">
        <v>815</v>
      </c>
      <c r="B457" s="2">
        <v>439</v>
      </c>
      <c r="C457" s="2">
        <v>1</v>
      </c>
      <c r="D457" s="2" t="s">
        <v>816</v>
      </c>
      <c r="E457" s="2" t="s">
        <v>806</v>
      </c>
      <c r="F457" s="2"/>
      <c r="G457" s="2"/>
      <c r="H457" s="2"/>
      <c r="I457" s="2" t="s">
        <v>36</v>
      </c>
    </row>
    <row r="458" spans="1:9" ht="75" x14ac:dyDescent="0.25">
      <c r="A458" s="2" t="s">
        <v>817</v>
      </c>
      <c r="B458" s="2">
        <v>440</v>
      </c>
      <c r="C458" s="2">
        <v>1</v>
      </c>
      <c r="D458" s="2" t="s">
        <v>818</v>
      </c>
      <c r="E458" s="2" t="s">
        <v>806</v>
      </c>
      <c r="F458" s="2"/>
      <c r="G458" s="2"/>
      <c r="H458" s="2"/>
      <c r="I458" s="2" t="s">
        <v>36</v>
      </c>
    </row>
    <row r="459" spans="1:9" ht="60" x14ac:dyDescent="0.25">
      <c r="A459" s="2" t="s">
        <v>819</v>
      </c>
      <c r="B459" s="2">
        <v>441</v>
      </c>
      <c r="C459" s="2">
        <v>1</v>
      </c>
      <c r="D459" s="2" t="s">
        <v>820</v>
      </c>
      <c r="E459" s="2" t="s">
        <v>193</v>
      </c>
      <c r="F459" s="2"/>
      <c r="G459" s="2"/>
      <c r="H459" s="2" t="s">
        <v>821</v>
      </c>
      <c r="I459" s="2" t="s">
        <v>36</v>
      </c>
    </row>
    <row r="460" spans="1:9" ht="75" x14ac:dyDescent="0.25">
      <c r="A460" s="2" t="s">
        <v>822</v>
      </c>
      <c r="B460" s="2">
        <v>442</v>
      </c>
      <c r="C460" s="2">
        <v>1</v>
      </c>
      <c r="D460" s="2" t="s">
        <v>823</v>
      </c>
      <c r="E460" s="2" t="s">
        <v>193</v>
      </c>
      <c r="F460" s="2"/>
      <c r="G460" s="2"/>
      <c r="H460" s="2" t="s">
        <v>821</v>
      </c>
      <c r="I460" s="2" t="s">
        <v>36</v>
      </c>
    </row>
    <row r="461" spans="1:9" ht="180" x14ac:dyDescent="0.25">
      <c r="A461" s="2" t="s">
        <v>824</v>
      </c>
      <c r="B461" s="2">
        <v>443</v>
      </c>
      <c r="C461" s="2">
        <v>1</v>
      </c>
      <c r="D461" s="2" t="s">
        <v>825</v>
      </c>
      <c r="E461" s="2" t="s">
        <v>826</v>
      </c>
      <c r="F461" s="2"/>
      <c r="G461" s="2"/>
      <c r="H461" s="2"/>
      <c r="I461" s="2" t="s">
        <v>36</v>
      </c>
    </row>
    <row r="462" spans="1:9" ht="45" x14ac:dyDescent="0.25">
      <c r="A462" s="2" t="s">
        <v>827</v>
      </c>
      <c r="B462" s="2">
        <v>444</v>
      </c>
      <c r="C462" s="2">
        <v>1</v>
      </c>
      <c r="D462" s="2" t="s">
        <v>828</v>
      </c>
      <c r="E462" s="2" t="s">
        <v>39</v>
      </c>
      <c r="F462" s="2"/>
      <c r="G462" s="2"/>
      <c r="H462" s="2"/>
      <c r="I462" s="2" t="s">
        <v>36</v>
      </c>
    </row>
    <row r="463" spans="1:9" ht="60" x14ac:dyDescent="0.25">
      <c r="A463" s="2" t="s">
        <v>829</v>
      </c>
      <c r="B463" s="2">
        <v>446</v>
      </c>
      <c r="C463" s="2">
        <v>1</v>
      </c>
      <c r="D463" s="2" t="s">
        <v>830</v>
      </c>
      <c r="E463" s="2" t="s">
        <v>385</v>
      </c>
      <c r="F463" s="2"/>
      <c r="G463" s="2"/>
      <c r="H463" s="2" t="s">
        <v>831</v>
      </c>
      <c r="I463" s="2" t="s">
        <v>36</v>
      </c>
    </row>
    <row r="464" spans="1:9" ht="75" x14ac:dyDescent="0.25">
      <c r="A464" s="2" t="s">
        <v>832</v>
      </c>
      <c r="B464" s="2">
        <v>447</v>
      </c>
      <c r="C464" s="2">
        <v>1</v>
      </c>
      <c r="D464" s="2" t="s">
        <v>833</v>
      </c>
      <c r="E464" s="2" t="s">
        <v>385</v>
      </c>
      <c r="F464" s="2"/>
      <c r="G464" s="2"/>
      <c r="H464" s="2"/>
      <c r="I464" s="2" t="s">
        <v>36</v>
      </c>
    </row>
    <row r="465" spans="1:9" ht="60" x14ac:dyDescent="0.25">
      <c r="A465" s="2" t="s">
        <v>834</v>
      </c>
      <c r="B465" s="2">
        <v>448</v>
      </c>
      <c r="C465" s="2">
        <v>1</v>
      </c>
      <c r="D465" s="2" t="s">
        <v>835</v>
      </c>
      <c r="E465" s="2" t="s">
        <v>385</v>
      </c>
      <c r="F465" s="2"/>
      <c r="G465" s="2"/>
      <c r="H465" s="2"/>
      <c r="I465" s="2" t="s">
        <v>36</v>
      </c>
    </row>
    <row r="466" spans="1:9" ht="60" x14ac:dyDescent="0.25">
      <c r="A466" s="2" t="s">
        <v>836</v>
      </c>
      <c r="B466" s="2">
        <v>449</v>
      </c>
      <c r="C466" s="2">
        <v>1</v>
      </c>
      <c r="D466" s="2" t="s">
        <v>837</v>
      </c>
      <c r="E466" s="2" t="s">
        <v>385</v>
      </c>
      <c r="F466" s="2"/>
      <c r="G466" s="2"/>
      <c r="H466" s="2"/>
      <c r="I466" s="2" t="s">
        <v>36</v>
      </c>
    </row>
    <row r="467" spans="1:9" ht="409.5" x14ac:dyDescent="0.25">
      <c r="A467" s="2" t="s">
        <v>838</v>
      </c>
      <c r="B467" s="2">
        <v>450</v>
      </c>
      <c r="C467" s="2">
        <v>1</v>
      </c>
      <c r="D467" s="3" t="s">
        <v>839</v>
      </c>
      <c r="E467" s="2"/>
      <c r="F467" s="2"/>
      <c r="G467" s="2"/>
      <c r="H467" s="2" t="s">
        <v>58</v>
      </c>
      <c r="I467" s="2" t="s">
        <v>36</v>
      </c>
    </row>
    <row r="468" spans="1:9" ht="210" x14ac:dyDescent="0.25">
      <c r="A468" s="2" t="s">
        <v>840</v>
      </c>
      <c r="B468" s="2">
        <v>451</v>
      </c>
      <c r="C468" s="2">
        <v>1</v>
      </c>
      <c r="D468" s="3" t="s">
        <v>841</v>
      </c>
      <c r="E468" s="2"/>
      <c r="F468" s="2"/>
      <c r="G468" s="2"/>
      <c r="H468" s="2" t="s">
        <v>58</v>
      </c>
      <c r="I468" s="2" t="s">
        <v>36</v>
      </c>
    </row>
    <row r="469" spans="1:9" ht="270" x14ac:dyDescent="0.25">
      <c r="A469" s="2" t="s">
        <v>178</v>
      </c>
      <c r="B469" s="2">
        <v>452</v>
      </c>
      <c r="C469" s="2">
        <v>1</v>
      </c>
      <c r="D469" s="3" t="s">
        <v>842</v>
      </c>
      <c r="E469" s="2"/>
      <c r="F469" s="2" t="s">
        <v>838</v>
      </c>
      <c r="G469" s="2"/>
      <c r="H469" s="2" t="s">
        <v>58</v>
      </c>
      <c r="I469" s="2" t="s">
        <v>36</v>
      </c>
    </row>
    <row r="470" spans="1:9" ht="30" x14ac:dyDescent="0.25">
      <c r="A470" s="2" t="s">
        <v>843</v>
      </c>
      <c r="B470" s="2">
        <v>453</v>
      </c>
      <c r="C470" s="2">
        <v>1</v>
      </c>
      <c r="D470" s="2" t="s">
        <v>844</v>
      </c>
      <c r="E470" s="2" t="s">
        <v>326</v>
      </c>
      <c r="F470" s="2"/>
      <c r="G470" s="2"/>
      <c r="H470" s="2"/>
      <c r="I470" s="2" t="s">
        <v>36</v>
      </c>
    </row>
    <row r="471" spans="1:9" ht="45" x14ac:dyDescent="0.25">
      <c r="A471" s="2" t="s">
        <v>845</v>
      </c>
      <c r="B471" s="2">
        <v>454</v>
      </c>
      <c r="C471" s="2">
        <v>1</v>
      </c>
      <c r="D471" s="2" t="s">
        <v>846</v>
      </c>
      <c r="E471" s="2" t="s">
        <v>331</v>
      </c>
      <c r="F471" s="2"/>
      <c r="G471" s="2"/>
      <c r="H471" s="2"/>
      <c r="I471" s="2" t="s">
        <v>36</v>
      </c>
    </row>
    <row r="472" spans="1:9" ht="30" x14ac:dyDescent="0.25">
      <c r="A472" s="2" t="s">
        <v>847</v>
      </c>
      <c r="B472" s="2">
        <v>455</v>
      </c>
      <c r="C472" s="2">
        <v>1</v>
      </c>
      <c r="D472" s="2" t="s">
        <v>848</v>
      </c>
      <c r="E472" s="2" t="s">
        <v>331</v>
      </c>
      <c r="F472" s="2"/>
      <c r="G472" s="2"/>
      <c r="H472" s="2"/>
      <c r="I472" s="2" t="s">
        <v>36</v>
      </c>
    </row>
    <row r="473" spans="1:9" ht="30" x14ac:dyDescent="0.25">
      <c r="A473" s="2" t="s">
        <v>849</v>
      </c>
      <c r="B473" s="2">
        <v>457</v>
      </c>
      <c r="C473" s="2">
        <v>1</v>
      </c>
      <c r="D473" s="2" t="s">
        <v>850</v>
      </c>
      <c r="E473" s="2" t="s">
        <v>91</v>
      </c>
      <c r="F473" s="2"/>
      <c r="G473" s="2"/>
      <c r="H473" s="2"/>
      <c r="I473" s="2" t="s">
        <v>36</v>
      </c>
    </row>
    <row r="474" spans="1:9" ht="30" x14ac:dyDescent="0.25">
      <c r="A474" s="2" t="s">
        <v>851</v>
      </c>
      <c r="B474" s="2">
        <v>458</v>
      </c>
      <c r="C474" s="2">
        <v>1</v>
      </c>
      <c r="D474" s="2" t="s">
        <v>852</v>
      </c>
      <c r="E474" s="2" t="s">
        <v>91</v>
      </c>
      <c r="F474" s="2"/>
      <c r="G474" s="2"/>
      <c r="H474" s="2"/>
      <c r="I474" s="2" t="s">
        <v>36</v>
      </c>
    </row>
    <row r="475" spans="1:9" ht="75" x14ac:dyDescent="0.25">
      <c r="A475" s="2" t="s">
        <v>853</v>
      </c>
      <c r="B475" s="2">
        <v>459</v>
      </c>
      <c r="C475" s="2">
        <v>1</v>
      </c>
      <c r="D475" s="2" t="s">
        <v>854</v>
      </c>
      <c r="E475" s="2" t="s">
        <v>91</v>
      </c>
      <c r="F475" s="2"/>
      <c r="G475" s="2"/>
      <c r="H475" s="9" t="s">
        <v>855</v>
      </c>
      <c r="I475" s="2" t="s">
        <v>36</v>
      </c>
    </row>
    <row r="476" spans="1:9" ht="135" x14ac:dyDescent="0.25">
      <c r="A476" s="2" t="s">
        <v>856</v>
      </c>
      <c r="B476" s="2">
        <v>460</v>
      </c>
      <c r="C476" s="2">
        <v>1</v>
      </c>
      <c r="D476" s="2" t="s">
        <v>857</v>
      </c>
      <c r="E476" s="2" t="s">
        <v>91</v>
      </c>
      <c r="F476" s="2"/>
      <c r="G476" s="2"/>
      <c r="H476" s="2"/>
      <c r="I476" s="2" t="s">
        <v>36</v>
      </c>
    </row>
    <row r="477" spans="1:9" ht="30" x14ac:dyDescent="0.25">
      <c r="A477" s="2" t="s">
        <v>858</v>
      </c>
      <c r="B477" s="2">
        <v>461</v>
      </c>
      <c r="C477" s="2">
        <v>1</v>
      </c>
      <c r="D477" s="2" t="s">
        <v>859</v>
      </c>
      <c r="E477" s="2" t="s">
        <v>91</v>
      </c>
      <c r="F477" s="2"/>
      <c r="G477" s="2"/>
      <c r="H477" s="2"/>
      <c r="I477" s="2" t="s">
        <v>36</v>
      </c>
    </row>
    <row r="478" spans="1:9" ht="45" x14ac:dyDescent="0.25">
      <c r="A478" s="2" t="s">
        <v>860</v>
      </c>
      <c r="B478" s="2">
        <v>462</v>
      </c>
      <c r="C478" s="2">
        <v>1</v>
      </c>
      <c r="D478" s="2" t="s">
        <v>861</v>
      </c>
      <c r="E478" s="2" t="s">
        <v>91</v>
      </c>
      <c r="F478" s="2"/>
      <c r="G478" s="2"/>
      <c r="H478" s="2"/>
      <c r="I478" s="2" t="s">
        <v>36</v>
      </c>
    </row>
    <row r="479" spans="1:9" ht="30" x14ac:dyDescent="0.25">
      <c r="A479" s="2" t="s">
        <v>862</v>
      </c>
      <c r="B479" s="2">
        <v>463</v>
      </c>
      <c r="C479" s="2">
        <v>1</v>
      </c>
      <c r="D479" s="2" t="s">
        <v>863</v>
      </c>
      <c r="E479" s="2" t="s">
        <v>91</v>
      </c>
      <c r="F479" s="2"/>
      <c r="G479" s="2"/>
      <c r="H479" s="2"/>
      <c r="I479" s="2" t="s">
        <v>36</v>
      </c>
    </row>
    <row r="480" spans="1:9" ht="30" x14ac:dyDescent="0.25">
      <c r="A480" s="2" t="s">
        <v>864</v>
      </c>
      <c r="B480" s="2">
        <v>464</v>
      </c>
      <c r="C480" s="2">
        <v>1</v>
      </c>
      <c r="D480" s="2" t="s">
        <v>865</v>
      </c>
      <c r="E480" s="2" t="s">
        <v>91</v>
      </c>
      <c r="F480" s="2"/>
      <c r="G480" s="2"/>
      <c r="H480" s="2"/>
      <c r="I480" s="2" t="s">
        <v>36</v>
      </c>
    </row>
    <row r="481" spans="1:9" ht="30" x14ac:dyDescent="0.25">
      <c r="A481" s="2" t="s">
        <v>866</v>
      </c>
      <c r="B481" s="2">
        <v>465</v>
      </c>
      <c r="C481" s="2">
        <v>1</v>
      </c>
      <c r="D481" s="2" t="s">
        <v>867</v>
      </c>
      <c r="E481" s="2" t="s">
        <v>91</v>
      </c>
      <c r="F481" s="2"/>
      <c r="G481" s="2"/>
      <c r="H481" s="2"/>
      <c r="I481" s="2" t="s">
        <v>36</v>
      </c>
    </row>
    <row r="482" spans="1:9" ht="30" x14ac:dyDescent="0.25">
      <c r="A482" s="2" t="s">
        <v>868</v>
      </c>
      <c r="B482" s="2">
        <v>466</v>
      </c>
      <c r="C482" s="2">
        <v>1</v>
      </c>
      <c r="D482" s="2" t="s">
        <v>869</v>
      </c>
      <c r="E482" s="2" t="s">
        <v>91</v>
      </c>
      <c r="F482" s="2"/>
      <c r="G482" s="2"/>
      <c r="H482" s="2"/>
      <c r="I482" s="2" t="s">
        <v>36</v>
      </c>
    </row>
    <row r="483" spans="1:9" ht="30" x14ac:dyDescent="0.25">
      <c r="A483" s="2" t="s">
        <v>870</v>
      </c>
      <c r="B483" s="2">
        <v>467</v>
      </c>
      <c r="C483" s="2">
        <v>1</v>
      </c>
      <c r="D483" s="2" t="s">
        <v>871</v>
      </c>
      <c r="E483" s="2" t="s">
        <v>91</v>
      </c>
      <c r="F483" s="2"/>
      <c r="G483" s="2"/>
      <c r="H483" s="2"/>
      <c r="I483" s="2" t="s">
        <v>36</v>
      </c>
    </row>
    <row r="484" spans="1:9" ht="30" x14ac:dyDescent="0.25">
      <c r="A484" s="2" t="s">
        <v>872</v>
      </c>
      <c r="B484" s="2">
        <v>468</v>
      </c>
      <c r="C484" s="2">
        <v>1</v>
      </c>
      <c r="D484" s="2" t="s">
        <v>873</v>
      </c>
      <c r="E484" s="2" t="s">
        <v>91</v>
      </c>
      <c r="F484" s="2"/>
      <c r="G484" s="2"/>
      <c r="H484" s="2"/>
      <c r="I484" s="2" t="s">
        <v>36</v>
      </c>
    </row>
    <row r="485" spans="1:9" ht="45" x14ac:dyDescent="0.25">
      <c r="A485" s="2" t="s">
        <v>874</v>
      </c>
      <c r="B485" s="2">
        <v>469</v>
      </c>
      <c r="C485" s="2">
        <v>1</v>
      </c>
      <c r="D485" s="2" t="s">
        <v>875</v>
      </c>
      <c r="E485" s="2" t="s">
        <v>91</v>
      </c>
      <c r="F485" s="2"/>
      <c r="G485" s="2"/>
      <c r="H485" s="2"/>
      <c r="I485" s="2" t="s">
        <v>36</v>
      </c>
    </row>
    <row r="486" spans="1:9" ht="75" x14ac:dyDescent="0.25">
      <c r="A486" s="2" t="s">
        <v>876</v>
      </c>
      <c r="B486" s="2">
        <v>470</v>
      </c>
      <c r="C486" s="2"/>
      <c r="D486" s="2" t="s">
        <v>877</v>
      </c>
      <c r="E486" s="2" t="s">
        <v>614</v>
      </c>
      <c r="F486" s="2"/>
      <c r="G486" s="2"/>
      <c r="H486" s="2"/>
      <c r="I486" s="2" t="s">
        <v>36</v>
      </c>
    </row>
    <row r="487" spans="1:9" ht="45" x14ac:dyDescent="0.25">
      <c r="A487" s="2" t="s">
        <v>878</v>
      </c>
      <c r="B487" s="2">
        <v>471</v>
      </c>
      <c r="C487" s="2">
        <v>1</v>
      </c>
      <c r="D487" s="2" t="s">
        <v>879</v>
      </c>
      <c r="E487" s="2" t="s">
        <v>219</v>
      </c>
      <c r="F487" s="2"/>
      <c r="G487" s="2"/>
      <c r="H487" s="2"/>
      <c r="I487" s="2" t="s">
        <v>36</v>
      </c>
    </row>
    <row r="488" spans="1:9" ht="30" x14ac:dyDescent="0.25">
      <c r="A488" s="2" t="s">
        <v>880</v>
      </c>
      <c r="B488" s="2">
        <v>472</v>
      </c>
      <c r="C488" s="2">
        <v>1</v>
      </c>
      <c r="D488" s="2" t="s">
        <v>881</v>
      </c>
      <c r="E488" s="2" t="s">
        <v>219</v>
      </c>
      <c r="F488" s="2"/>
      <c r="G488" s="2"/>
      <c r="H488" s="2"/>
      <c r="I488" s="2" t="s">
        <v>36</v>
      </c>
    </row>
    <row r="489" spans="1:9" ht="30" x14ac:dyDescent="0.25">
      <c r="A489" s="2" t="s">
        <v>882</v>
      </c>
      <c r="B489" s="2">
        <v>473</v>
      </c>
      <c r="C489" s="2">
        <v>1</v>
      </c>
      <c r="D489" s="2" t="s">
        <v>883</v>
      </c>
      <c r="E489" s="2"/>
      <c r="F489" s="2"/>
      <c r="G489" s="2"/>
      <c r="H489" s="2"/>
      <c r="I489" s="2" t="s">
        <v>36</v>
      </c>
    </row>
    <row r="490" spans="1:9" ht="120" x14ac:dyDescent="0.25">
      <c r="A490" s="2" t="s">
        <v>226</v>
      </c>
      <c r="B490" s="2">
        <v>474</v>
      </c>
      <c r="C490" s="2">
        <v>1</v>
      </c>
      <c r="D490" s="2" t="s">
        <v>884</v>
      </c>
      <c r="E490" s="2"/>
      <c r="F490" s="2" t="s">
        <v>39</v>
      </c>
      <c r="G490" s="2"/>
      <c r="H490" s="2"/>
      <c r="I490" s="2" t="s">
        <v>36</v>
      </c>
    </row>
    <row r="491" spans="1:9" ht="45" x14ac:dyDescent="0.25">
      <c r="A491" s="2" t="s">
        <v>885</v>
      </c>
      <c r="B491" s="2">
        <v>475</v>
      </c>
      <c r="C491" s="2">
        <v>1</v>
      </c>
      <c r="D491" s="2" t="s">
        <v>886</v>
      </c>
      <c r="E491" s="2" t="s">
        <v>144</v>
      </c>
      <c r="F491" s="2"/>
      <c r="G491" s="2"/>
      <c r="H491" s="2"/>
      <c r="I491" s="2" t="s">
        <v>357</v>
      </c>
    </row>
    <row r="492" spans="1:9" ht="45" x14ac:dyDescent="0.25">
      <c r="A492" s="2" t="s">
        <v>887</v>
      </c>
      <c r="B492" s="2">
        <v>476</v>
      </c>
      <c r="C492" s="2">
        <v>1</v>
      </c>
      <c r="D492" s="2" t="s">
        <v>888</v>
      </c>
      <c r="E492" s="2" t="s">
        <v>188</v>
      </c>
      <c r="F492" s="2" t="s">
        <v>116</v>
      </c>
      <c r="G492" s="2"/>
      <c r="H492" s="2" t="s">
        <v>889</v>
      </c>
      <c r="I492" s="2" t="s">
        <v>357</v>
      </c>
    </row>
    <row r="493" spans="1:9" ht="45" x14ac:dyDescent="0.25">
      <c r="A493" s="2" t="s">
        <v>61</v>
      </c>
      <c r="B493" s="2">
        <v>477</v>
      </c>
      <c r="C493" s="2">
        <v>1</v>
      </c>
      <c r="D493" s="2" t="s">
        <v>890</v>
      </c>
      <c r="E493" s="2" t="s">
        <v>891</v>
      </c>
      <c r="F493" s="2"/>
      <c r="G493" s="2"/>
      <c r="H493" s="2"/>
      <c r="I493" s="2" t="s">
        <v>357</v>
      </c>
    </row>
    <row r="494" spans="1:9" ht="45" x14ac:dyDescent="0.25">
      <c r="A494" s="2" t="s">
        <v>891</v>
      </c>
      <c r="B494" s="2">
        <v>478</v>
      </c>
      <c r="C494" s="2">
        <v>1</v>
      </c>
      <c r="D494" s="2" t="s">
        <v>892</v>
      </c>
      <c r="E494" s="2" t="s">
        <v>34</v>
      </c>
      <c r="F494" s="2"/>
      <c r="G494" s="2"/>
      <c r="H494" s="2"/>
      <c r="I494" s="2" t="s">
        <v>357</v>
      </c>
    </row>
    <row r="495" spans="1:9" ht="45" x14ac:dyDescent="0.25">
      <c r="A495" s="2" t="s">
        <v>893</v>
      </c>
      <c r="B495" s="2">
        <v>479</v>
      </c>
      <c r="C495" s="2">
        <v>1</v>
      </c>
      <c r="D495" s="2" t="s">
        <v>894</v>
      </c>
      <c r="E495" s="2"/>
      <c r="F495" s="2" t="s">
        <v>197</v>
      </c>
      <c r="G495" s="2"/>
      <c r="H495" s="2"/>
      <c r="I495" s="2" t="s">
        <v>357</v>
      </c>
    </row>
    <row r="496" spans="1:9" ht="120" x14ac:dyDescent="0.25">
      <c r="A496" s="2" t="s">
        <v>895</v>
      </c>
      <c r="B496" s="2">
        <v>480</v>
      </c>
      <c r="C496" s="2">
        <v>1</v>
      </c>
      <c r="D496" s="2" t="s">
        <v>896</v>
      </c>
      <c r="E496" s="2"/>
      <c r="F496" s="2" t="s">
        <v>358</v>
      </c>
      <c r="G496" s="2"/>
      <c r="H496" s="2" t="s">
        <v>897</v>
      </c>
      <c r="I496" s="2" t="s">
        <v>357</v>
      </c>
    </row>
    <row r="497" spans="1:9" ht="45" x14ac:dyDescent="0.25">
      <c r="A497" s="2" t="s">
        <v>898</v>
      </c>
      <c r="B497" s="2">
        <v>481</v>
      </c>
      <c r="C497" s="2">
        <v>1</v>
      </c>
      <c r="D497" s="2" t="s">
        <v>899</v>
      </c>
      <c r="E497" s="2"/>
      <c r="F497" s="2"/>
      <c r="G497" s="2" t="s">
        <v>895</v>
      </c>
      <c r="H497" s="2" t="s">
        <v>900</v>
      </c>
      <c r="I497" s="2" t="s">
        <v>357</v>
      </c>
    </row>
    <row r="498" spans="1:9" ht="45" x14ac:dyDescent="0.25">
      <c r="A498" s="2" t="s">
        <v>771</v>
      </c>
      <c r="B498" s="2">
        <v>483</v>
      </c>
      <c r="C498" s="2">
        <v>1</v>
      </c>
      <c r="D498" s="2" t="s">
        <v>901</v>
      </c>
      <c r="E498" s="2" t="s">
        <v>205</v>
      </c>
      <c r="F498" s="2"/>
      <c r="G498" s="2"/>
      <c r="H498" s="2"/>
      <c r="I498" s="2" t="s">
        <v>357</v>
      </c>
    </row>
    <row r="499" spans="1:9" ht="75" x14ac:dyDescent="0.25">
      <c r="A499" s="2" t="s">
        <v>902</v>
      </c>
      <c r="B499" s="2">
        <v>484</v>
      </c>
      <c r="C499" s="2">
        <v>1</v>
      </c>
      <c r="D499" s="2" t="s">
        <v>903</v>
      </c>
      <c r="E499" s="2" t="s">
        <v>769</v>
      </c>
      <c r="F499" s="2"/>
      <c r="G499" s="2"/>
      <c r="H499" s="2" t="s">
        <v>904</v>
      </c>
      <c r="I499" s="2" t="s">
        <v>357</v>
      </c>
    </row>
    <row r="500" spans="1:9" ht="45" x14ac:dyDescent="0.25">
      <c r="A500" s="2" t="s">
        <v>905</v>
      </c>
      <c r="B500" s="2">
        <v>485</v>
      </c>
      <c r="C500" s="2">
        <v>1</v>
      </c>
      <c r="D500" s="2" t="s">
        <v>906</v>
      </c>
      <c r="E500" s="2" t="s">
        <v>902</v>
      </c>
      <c r="F500" s="2"/>
      <c r="G500" s="2"/>
      <c r="H500" s="2" t="s">
        <v>907</v>
      </c>
      <c r="I500" s="2" t="s">
        <v>357</v>
      </c>
    </row>
    <row r="501" spans="1:9" ht="45" x14ac:dyDescent="0.25">
      <c r="A501" s="2" t="s">
        <v>908</v>
      </c>
      <c r="B501" s="2">
        <v>486</v>
      </c>
      <c r="C501" s="2">
        <v>1</v>
      </c>
      <c r="D501" s="2" t="s">
        <v>909</v>
      </c>
      <c r="E501" s="2" t="s">
        <v>902</v>
      </c>
      <c r="F501" s="2"/>
      <c r="G501" s="2"/>
      <c r="H501" s="2" t="s">
        <v>910</v>
      </c>
      <c r="I501" s="2" t="s">
        <v>357</v>
      </c>
    </row>
    <row r="502" spans="1:9" ht="45" x14ac:dyDescent="0.25">
      <c r="A502" s="2" t="s">
        <v>264</v>
      </c>
      <c r="B502" s="2">
        <v>487</v>
      </c>
      <c r="C502" s="2">
        <v>1</v>
      </c>
      <c r="D502" s="2" t="s">
        <v>911</v>
      </c>
      <c r="E502" s="2" t="s">
        <v>262</v>
      </c>
      <c r="F502" s="2"/>
      <c r="G502" s="2"/>
      <c r="H502" s="2"/>
      <c r="I502" s="2" t="s">
        <v>36</v>
      </c>
    </row>
    <row r="503" spans="1:9" ht="75" x14ac:dyDescent="0.25">
      <c r="A503" s="2" t="s">
        <v>912</v>
      </c>
      <c r="B503" s="2">
        <v>487</v>
      </c>
      <c r="C503" s="2">
        <v>1</v>
      </c>
      <c r="D503" s="2" t="s">
        <v>913</v>
      </c>
      <c r="E503" s="2" t="s">
        <v>545</v>
      </c>
      <c r="F503" s="2"/>
      <c r="G503" s="2"/>
      <c r="H503" s="2"/>
      <c r="I503" s="2" t="s">
        <v>36</v>
      </c>
    </row>
    <row r="504" spans="1:9" ht="45" x14ac:dyDescent="0.25">
      <c r="A504" s="2" t="s">
        <v>263</v>
      </c>
      <c r="B504" s="2">
        <v>488</v>
      </c>
      <c r="C504" s="2">
        <v>1</v>
      </c>
      <c r="D504" s="2" t="s">
        <v>914</v>
      </c>
      <c r="E504" s="2" t="s">
        <v>262</v>
      </c>
      <c r="F504" s="2"/>
      <c r="G504" s="2"/>
      <c r="H504" s="2"/>
      <c r="I504" s="2" t="s">
        <v>36</v>
      </c>
    </row>
    <row r="505" spans="1:9" ht="45" x14ac:dyDescent="0.25">
      <c r="A505" s="2" t="s">
        <v>260</v>
      </c>
      <c r="B505" s="2">
        <v>489</v>
      </c>
      <c r="C505" s="2">
        <v>1</v>
      </c>
      <c r="D505" s="2" t="s">
        <v>915</v>
      </c>
      <c r="E505" s="2" t="s">
        <v>256</v>
      </c>
      <c r="F505" s="2"/>
      <c r="G505" s="2"/>
      <c r="H505" s="2"/>
      <c r="I505" s="2" t="s">
        <v>36</v>
      </c>
    </row>
    <row r="506" spans="1:9" ht="45" x14ac:dyDescent="0.25">
      <c r="A506" s="2" t="s">
        <v>258</v>
      </c>
      <c r="B506" s="2">
        <v>490</v>
      </c>
      <c r="C506" s="2">
        <v>1</v>
      </c>
      <c r="D506" s="2" t="s">
        <v>916</v>
      </c>
      <c r="E506" s="2" t="s">
        <v>256</v>
      </c>
      <c r="F506" s="2"/>
      <c r="G506" s="2"/>
      <c r="H506" s="2"/>
      <c r="I506" s="2" t="s">
        <v>36</v>
      </c>
    </row>
    <row r="507" spans="1:9" ht="150" x14ac:dyDescent="0.25">
      <c r="A507" s="2" t="s">
        <v>205</v>
      </c>
      <c r="B507" s="2">
        <v>491</v>
      </c>
      <c r="C507" s="2">
        <v>1</v>
      </c>
      <c r="D507" s="2" t="s">
        <v>917</v>
      </c>
      <c r="E507" s="2"/>
      <c r="F507" s="2"/>
      <c r="G507" s="2"/>
      <c r="H507" s="2"/>
      <c r="I507" s="2" t="s">
        <v>36</v>
      </c>
    </row>
    <row r="508" spans="1:9" ht="60" x14ac:dyDescent="0.25">
      <c r="A508" s="2" t="s">
        <v>918</v>
      </c>
      <c r="B508" s="2">
        <v>492</v>
      </c>
      <c r="C508" s="2">
        <v>1</v>
      </c>
      <c r="D508" s="2" t="s">
        <v>919</v>
      </c>
      <c r="E508" s="2" t="s">
        <v>637</v>
      </c>
      <c r="F508" s="2"/>
      <c r="G508" s="2"/>
      <c r="H508" s="2"/>
      <c r="I508" s="2" t="s">
        <v>920</v>
      </c>
    </row>
    <row r="509" spans="1:9" ht="30" x14ac:dyDescent="0.25">
      <c r="A509" s="2" t="s">
        <v>292</v>
      </c>
      <c r="B509" s="2">
        <v>493</v>
      </c>
      <c r="C509" s="2">
        <v>1</v>
      </c>
      <c r="D509" s="2"/>
      <c r="E509" s="2" t="s">
        <v>252</v>
      </c>
      <c r="F509" s="2"/>
      <c r="G509" s="2"/>
      <c r="H509" s="2"/>
      <c r="I509" s="2" t="s">
        <v>357</v>
      </c>
    </row>
    <row r="510" spans="1:9" x14ac:dyDescent="0.25">
      <c r="A510" s="2" t="s">
        <v>921</v>
      </c>
      <c r="B510" s="2">
        <v>494</v>
      </c>
      <c r="C510" s="2">
        <v>1</v>
      </c>
      <c r="D510" s="2"/>
      <c r="E510" s="2" t="s">
        <v>292</v>
      </c>
      <c r="F510" s="2"/>
      <c r="G510" s="2"/>
      <c r="H510" s="2"/>
      <c r="I510" s="2" t="s">
        <v>357</v>
      </c>
    </row>
    <row r="511" spans="1:9" ht="120" x14ac:dyDescent="0.25">
      <c r="A511" s="35" t="s">
        <v>922</v>
      </c>
      <c r="B511" s="2">
        <v>495</v>
      </c>
      <c r="C511" s="2">
        <v>1</v>
      </c>
      <c r="D511" s="2" t="s">
        <v>923</v>
      </c>
      <c r="E511" s="2" t="s">
        <v>39</v>
      </c>
      <c r="F511" s="2"/>
      <c r="G511" s="2"/>
      <c r="H511" s="2"/>
      <c r="I511" s="2" t="s">
        <v>36</v>
      </c>
    </row>
    <row r="512" spans="1:9" ht="60" x14ac:dyDescent="0.25">
      <c r="A512" s="2" t="s">
        <v>924</v>
      </c>
      <c r="B512" s="2">
        <v>496</v>
      </c>
      <c r="C512" s="2">
        <v>1</v>
      </c>
      <c r="D512" s="2" t="s">
        <v>925</v>
      </c>
      <c r="E512" s="2" t="s">
        <v>926</v>
      </c>
      <c r="F512" s="2"/>
      <c r="G512" s="2"/>
      <c r="H512" s="2"/>
      <c r="I512" s="2" t="s">
        <v>357</v>
      </c>
    </row>
    <row r="513" spans="1:9" ht="30" x14ac:dyDescent="0.25">
      <c r="A513" s="2" t="s">
        <v>927</v>
      </c>
      <c r="B513" s="2">
        <v>497</v>
      </c>
      <c r="C513" s="2">
        <v>1</v>
      </c>
      <c r="D513" s="2" t="s">
        <v>928</v>
      </c>
      <c r="E513" s="2" t="s">
        <v>926</v>
      </c>
      <c r="F513" s="2"/>
      <c r="G513" s="2"/>
      <c r="H513" s="2"/>
      <c r="I513" s="2" t="s">
        <v>357</v>
      </c>
    </row>
    <row r="514" spans="1:9" ht="45" x14ac:dyDescent="0.25">
      <c r="A514" s="2" t="s">
        <v>929</v>
      </c>
      <c r="B514" s="2">
        <v>498</v>
      </c>
      <c r="C514" s="2">
        <v>1</v>
      </c>
      <c r="D514" s="2" t="s">
        <v>930</v>
      </c>
      <c r="E514" s="2" t="s">
        <v>931</v>
      </c>
      <c r="F514" s="2"/>
      <c r="G514" s="2"/>
      <c r="H514" s="2"/>
      <c r="I514" s="2" t="s">
        <v>357</v>
      </c>
    </row>
    <row r="515" spans="1:9" ht="45" x14ac:dyDescent="0.25">
      <c r="A515" s="2" t="s">
        <v>932</v>
      </c>
      <c r="B515" s="2">
        <v>499</v>
      </c>
      <c r="C515" s="2">
        <v>1</v>
      </c>
      <c r="D515" s="2" t="s">
        <v>933</v>
      </c>
      <c r="E515" s="2" t="s">
        <v>226</v>
      </c>
      <c r="F515" s="2"/>
      <c r="G515" s="2"/>
      <c r="H515" s="2"/>
      <c r="I515" s="2" t="s">
        <v>357</v>
      </c>
    </row>
    <row r="516" spans="1:9" ht="30" x14ac:dyDescent="0.25">
      <c r="A516" s="2" t="s">
        <v>934</v>
      </c>
      <c r="B516" s="2">
        <v>500</v>
      </c>
      <c r="C516" s="2">
        <v>1</v>
      </c>
      <c r="D516" s="2" t="s">
        <v>935</v>
      </c>
      <c r="E516" s="2" t="s">
        <v>932</v>
      </c>
      <c r="F516" s="2"/>
      <c r="G516" s="2"/>
      <c r="H516" s="2"/>
      <c r="I516" s="2" t="s">
        <v>357</v>
      </c>
    </row>
    <row r="517" spans="1:9" ht="45" x14ac:dyDescent="0.25">
      <c r="A517" s="2" t="s">
        <v>936</v>
      </c>
      <c r="B517" s="2">
        <v>501</v>
      </c>
      <c r="C517" s="2">
        <v>1</v>
      </c>
      <c r="D517" s="2" t="s">
        <v>937</v>
      </c>
      <c r="E517" s="2" t="s">
        <v>932</v>
      </c>
      <c r="F517" s="2"/>
      <c r="G517" s="2"/>
      <c r="H517" s="2"/>
      <c r="I517" s="2" t="s">
        <v>357</v>
      </c>
    </row>
    <row r="518" spans="1:9" ht="30" x14ac:dyDescent="0.25">
      <c r="A518" s="2" t="s">
        <v>938</v>
      </c>
      <c r="B518" s="2">
        <v>502</v>
      </c>
      <c r="C518" s="2">
        <v>1</v>
      </c>
      <c r="D518" s="2" t="s">
        <v>939</v>
      </c>
      <c r="E518" s="2" t="s">
        <v>41</v>
      </c>
      <c r="F518" s="2"/>
      <c r="G518" s="2"/>
      <c r="H518" s="2"/>
      <c r="I518" s="2" t="s">
        <v>357</v>
      </c>
    </row>
    <row r="519" spans="1:9" ht="30" x14ac:dyDescent="0.25">
      <c r="A519" s="2" t="s">
        <v>940</v>
      </c>
      <c r="B519" s="2">
        <v>503</v>
      </c>
      <c r="C519" s="2">
        <v>1</v>
      </c>
      <c r="D519" s="2" t="s">
        <v>941</v>
      </c>
      <c r="E519" s="2" t="s">
        <v>346</v>
      </c>
      <c r="F519" s="2"/>
      <c r="G519" s="2"/>
      <c r="H519" s="2"/>
      <c r="I519" s="2" t="s">
        <v>357</v>
      </c>
    </row>
    <row r="520" spans="1:9" ht="75" x14ac:dyDescent="0.25">
      <c r="A520" s="2" t="s">
        <v>926</v>
      </c>
      <c r="B520" s="2">
        <v>504</v>
      </c>
      <c r="C520" s="2">
        <v>1</v>
      </c>
      <c r="D520" s="2" t="s">
        <v>942</v>
      </c>
      <c r="E520" s="2" t="s">
        <v>34</v>
      </c>
      <c r="F520" s="2"/>
      <c r="G520" s="2"/>
      <c r="H520" s="2"/>
      <c r="I520" s="2" t="s">
        <v>357</v>
      </c>
    </row>
    <row r="521" spans="1:9" ht="60" x14ac:dyDescent="0.25">
      <c r="A521" s="2" t="s">
        <v>943</v>
      </c>
      <c r="B521" s="2">
        <v>505</v>
      </c>
      <c r="C521" s="2">
        <v>1</v>
      </c>
      <c r="D521" s="2" t="s">
        <v>944</v>
      </c>
      <c r="E521" s="2" t="s">
        <v>142</v>
      </c>
      <c r="F521" s="2"/>
      <c r="G521" s="2"/>
      <c r="H521" s="2"/>
      <c r="I521" s="2" t="s">
        <v>357</v>
      </c>
    </row>
    <row r="522" spans="1:9" ht="60" x14ac:dyDescent="0.25">
      <c r="A522" s="2" t="s">
        <v>945</v>
      </c>
      <c r="B522" s="2">
        <v>506</v>
      </c>
      <c r="C522" s="2">
        <v>1</v>
      </c>
      <c r="D522" s="2" t="s">
        <v>946</v>
      </c>
      <c r="E522" s="2" t="s">
        <v>943</v>
      </c>
      <c r="F522" s="2"/>
      <c r="G522" s="2"/>
      <c r="H522" s="2"/>
      <c r="I522" s="2" t="s">
        <v>357</v>
      </c>
    </row>
    <row r="523" spans="1:9" ht="30" x14ac:dyDescent="0.25">
      <c r="A523" s="2" t="s">
        <v>947</v>
      </c>
      <c r="B523" s="2">
        <v>507</v>
      </c>
      <c r="C523" s="2">
        <v>1</v>
      </c>
      <c r="D523" s="2" t="s">
        <v>948</v>
      </c>
      <c r="E523" s="2" t="s">
        <v>943</v>
      </c>
      <c r="F523" s="2"/>
      <c r="G523" s="2"/>
      <c r="H523" s="2"/>
      <c r="I523" s="2" t="s">
        <v>357</v>
      </c>
    </row>
    <row r="524" spans="1:9" ht="60" x14ac:dyDescent="0.25">
      <c r="A524" s="2" t="s">
        <v>348</v>
      </c>
      <c r="B524" s="2">
        <v>511</v>
      </c>
      <c r="C524" s="2">
        <v>1</v>
      </c>
      <c r="D524" s="2" t="s">
        <v>949</v>
      </c>
      <c r="E524" s="2" t="s">
        <v>938</v>
      </c>
      <c r="F524" s="2"/>
      <c r="G524" s="2"/>
      <c r="H524" s="2"/>
      <c r="I524" s="2" t="s">
        <v>357</v>
      </c>
    </row>
    <row r="525" spans="1:9" ht="45" x14ac:dyDescent="0.25">
      <c r="A525" s="2" t="s">
        <v>104</v>
      </c>
      <c r="B525" s="2">
        <v>512</v>
      </c>
      <c r="C525" s="2">
        <v>1</v>
      </c>
      <c r="D525" s="2" t="s">
        <v>950</v>
      </c>
      <c r="E525" s="2" t="s">
        <v>116</v>
      </c>
      <c r="F525" s="2"/>
      <c r="G525" s="2"/>
      <c r="H525" s="2"/>
      <c r="I525" s="2" t="s">
        <v>357</v>
      </c>
    </row>
    <row r="526" spans="1:9" ht="30" x14ac:dyDescent="0.25">
      <c r="A526" s="2" t="s">
        <v>951</v>
      </c>
      <c r="B526" s="2">
        <v>513</v>
      </c>
      <c r="C526" s="2">
        <v>1</v>
      </c>
      <c r="D526" s="2" t="s">
        <v>952</v>
      </c>
      <c r="E526" s="2" t="s">
        <v>104</v>
      </c>
      <c r="F526" s="2"/>
      <c r="G526" s="2"/>
      <c r="H526" s="2"/>
      <c r="I526" s="2" t="s">
        <v>357</v>
      </c>
    </row>
    <row r="527" spans="1:9" ht="45" x14ac:dyDescent="0.25">
      <c r="A527" s="2" t="s">
        <v>953</v>
      </c>
      <c r="B527" s="2">
        <v>514</v>
      </c>
      <c r="C527" s="2">
        <v>1</v>
      </c>
      <c r="D527" s="2" t="s">
        <v>954</v>
      </c>
      <c r="E527" s="2" t="s">
        <v>278</v>
      </c>
      <c r="F527" s="2"/>
      <c r="G527" s="2"/>
      <c r="H527" s="2"/>
      <c r="I527" s="2" t="s">
        <v>357</v>
      </c>
    </row>
    <row r="528" spans="1:9" ht="45" x14ac:dyDescent="0.25">
      <c r="A528" s="2" t="s">
        <v>278</v>
      </c>
      <c r="B528" s="2">
        <v>515</v>
      </c>
      <c r="C528" s="2">
        <v>1</v>
      </c>
      <c r="D528" s="2" t="s">
        <v>955</v>
      </c>
      <c r="E528" s="2" t="s">
        <v>142</v>
      </c>
      <c r="F528" s="2"/>
      <c r="G528" s="2"/>
      <c r="H528" s="2"/>
      <c r="I528" s="2" t="s">
        <v>357</v>
      </c>
    </row>
    <row r="529" spans="1:9" ht="30" x14ac:dyDescent="0.25">
      <c r="A529" s="2" t="s">
        <v>956</v>
      </c>
      <c r="B529" s="2">
        <v>516</v>
      </c>
      <c r="C529" s="2">
        <v>1</v>
      </c>
      <c r="D529" s="2" t="s">
        <v>957</v>
      </c>
      <c r="E529" s="2" t="s">
        <v>179</v>
      </c>
      <c r="F529" s="2"/>
      <c r="G529" s="2"/>
      <c r="H529" s="2"/>
      <c r="I529" s="2" t="s">
        <v>357</v>
      </c>
    </row>
    <row r="530" spans="1:9" ht="45" x14ac:dyDescent="0.25">
      <c r="A530" s="2" t="s">
        <v>275</v>
      </c>
      <c r="B530" s="2">
        <v>517</v>
      </c>
      <c r="C530" s="2">
        <v>1</v>
      </c>
      <c r="D530" s="2" t="s">
        <v>958</v>
      </c>
      <c r="E530" s="2" t="s">
        <v>142</v>
      </c>
      <c r="F530" s="2"/>
      <c r="G530" s="2"/>
      <c r="H530" s="2"/>
      <c r="I530" s="2" t="s">
        <v>357</v>
      </c>
    </row>
    <row r="531" spans="1:9" ht="45" x14ac:dyDescent="0.25">
      <c r="A531" s="2" t="s">
        <v>959</v>
      </c>
      <c r="B531" s="2">
        <v>518</v>
      </c>
      <c r="C531" s="2">
        <v>1</v>
      </c>
      <c r="D531" s="2" t="s">
        <v>960</v>
      </c>
      <c r="E531" s="2" t="s">
        <v>275</v>
      </c>
      <c r="F531" s="2"/>
      <c r="G531" s="2"/>
      <c r="H531" s="2"/>
      <c r="I531" s="2" t="s">
        <v>357</v>
      </c>
    </row>
    <row r="532" spans="1:9" ht="30" x14ac:dyDescent="0.25">
      <c r="A532" s="2" t="s">
        <v>961</v>
      </c>
      <c r="B532" s="2">
        <v>519</v>
      </c>
      <c r="C532" s="2">
        <v>1</v>
      </c>
      <c r="D532" s="2" t="s">
        <v>962</v>
      </c>
      <c r="E532" s="2" t="s">
        <v>963</v>
      </c>
      <c r="F532" s="2"/>
      <c r="G532" s="2"/>
      <c r="H532" s="2"/>
      <c r="I532" s="2" t="s">
        <v>357</v>
      </c>
    </row>
    <row r="533" spans="1:9" ht="60" x14ac:dyDescent="0.25">
      <c r="A533" s="2" t="s">
        <v>963</v>
      </c>
      <c r="B533" s="2">
        <v>520</v>
      </c>
      <c r="C533" s="2">
        <v>1</v>
      </c>
      <c r="D533" s="2" t="s">
        <v>964</v>
      </c>
      <c r="E533" s="2" t="s">
        <v>39</v>
      </c>
      <c r="F533" s="2"/>
      <c r="G533" s="2"/>
      <c r="H533" s="2"/>
      <c r="I533" s="2" t="s">
        <v>357</v>
      </c>
    </row>
    <row r="534" spans="1:9" ht="30" x14ac:dyDescent="0.25">
      <c r="A534" s="2" t="s">
        <v>965</v>
      </c>
      <c r="B534" s="2">
        <v>521</v>
      </c>
      <c r="C534" s="2">
        <v>1</v>
      </c>
      <c r="D534" s="2" t="s">
        <v>966</v>
      </c>
      <c r="E534" s="2" t="s">
        <v>771</v>
      </c>
      <c r="F534" s="2"/>
      <c r="G534" s="2"/>
      <c r="H534" s="2"/>
      <c r="I534" s="2" t="s">
        <v>357</v>
      </c>
    </row>
    <row r="535" spans="1:9" ht="30" x14ac:dyDescent="0.25">
      <c r="A535" s="2" t="s">
        <v>967</v>
      </c>
      <c r="B535" s="2">
        <v>522</v>
      </c>
      <c r="C535" s="2">
        <v>1</v>
      </c>
      <c r="D535" s="2" t="s">
        <v>968</v>
      </c>
      <c r="E535" s="2" t="s">
        <v>381</v>
      </c>
      <c r="F535" s="2" t="s">
        <v>116</v>
      </c>
      <c r="G535" s="2"/>
      <c r="H535" s="2"/>
      <c r="I535" s="2" t="s">
        <v>357</v>
      </c>
    </row>
    <row r="536" spans="1:9" ht="60" x14ac:dyDescent="0.25">
      <c r="A536" s="2" t="s">
        <v>969</v>
      </c>
      <c r="B536" s="2">
        <v>523</v>
      </c>
      <c r="C536" s="2">
        <v>1</v>
      </c>
      <c r="D536" s="2" t="s">
        <v>970</v>
      </c>
      <c r="E536" s="2" t="s">
        <v>971</v>
      </c>
      <c r="F536" s="2"/>
      <c r="G536" s="2"/>
      <c r="H536" s="2" t="s">
        <v>972</v>
      </c>
      <c r="I536" s="2" t="s">
        <v>357</v>
      </c>
    </row>
    <row r="537" spans="1:9" ht="60" x14ac:dyDescent="0.25">
      <c r="A537" s="2" t="s">
        <v>539</v>
      </c>
      <c r="B537" s="2">
        <v>524</v>
      </c>
      <c r="C537" s="2">
        <v>1</v>
      </c>
      <c r="D537" s="2" t="s">
        <v>973</v>
      </c>
      <c r="E537" s="2" t="s">
        <v>39</v>
      </c>
      <c r="F537" s="2"/>
      <c r="G537" s="2"/>
      <c r="H537" s="2"/>
      <c r="I537" s="2" t="s">
        <v>357</v>
      </c>
    </row>
    <row r="538" spans="1:9" ht="30" x14ac:dyDescent="0.25">
      <c r="A538" s="2" t="s">
        <v>974</v>
      </c>
      <c r="B538" s="2">
        <v>525</v>
      </c>
      <c r="C538" s="2">
        <v>1</v>
      </c>
      <c r="D538" s="2" t="s">
        <v>975</v>
      </c>
      <c r="E538" s="2" t="s">
        <v>539</v>
      </c>
      <c r="F538" s="2"/>
      <c r="G538" s="2"/>
      <c r="H538" s="2"/>
      <c r="I538" s="2" t="s">
        <v>357</v>
      </c>
    </row>
    <row r="539" spans="1:9" ht="30" x14ac:dyDescent="0.25">
      <c r="A539" s="2" t="s">
        <v>976</v>
      </c>
      <c r="B539" s="2">
        <v>526</v>
      </c>
      <c r="C539" s="2">
        <v>1</v>
      </c>
      <c r="D539" s="2" t="s">
        <v>977</v>
      </c>
      <c r="E539" s="2"/>
      <c r="F539" s="2" t="s">
        <v>969</v>
      </c>
      <c r="G539" s="2"/>
      <c r="H539" s="2"/>
      <c r="I539" s="2" t="s">
        <v>357</v>
      </c>
    </row>
    <row r="540" spans="1:9" ht="30" x14ac:dyDescent="0.25">
      <c r="A540" s="2" t="s">
        <v>971</v>
      </c>
      <c r="B540" s="2">
        <v>527</v>
      </c>
      <c r="C540" s="2">
        <v>1</v>
      </c>
      <c r="D540" s="2" t="s">
        <v>978</v>
      </c>
      <c r="E540" s="2" t="s">
        <v>976</v>
      </c>
      <c r="F540" s="2"/>
      <c r="G540" s="2"/>
      <c r="H540" s="2"/>
      <c r="I540" s="2" t="s">
        <v>357</v>
      </c>
    </row>
    <row r="541" spans="1:9" ht="30" x14ac:dyDescent="0.25">
      <c r="A541" s="2" t="s">
        <v>979</v>
      </c>
      <c r="B541" s="2">
        <v>528</v>
      </c>
      <c r="C541" s="2">
        <v>1</v>
      </c>
      <c r="D541" s="2" t="s">
        <v>980</v>
      </c>
      <c r="E541" s="2"/>
      <c r="F541" s="2" t="s">
        <v>981</v>
      </c>
      <c r="G541" s="2"/>
      <c r="H541" s="2"/>
      <c r="I541" s="2" t="s">
        <v>357</v>
      </c>
    </row>
    <row r="542" spans="1:9" ht="45" x14ac:dyDescent="0.25">
      <c r="A542" s="2" t="s">
        <v>981</v>
      </c>
      <c r="B542" s="2">
        <v>529</v>
      </c>
      <c r="C542" s="2">
        <v>1</v>
      </c>
      <c r="D542" s="2" t="s">
        <v>982</v>
      </c>
      <c r="E542" s="2"/>
      <c r="F542" s="2" t="s">
        <v>969</v>
      </c>
      <c r="G542" s="2"/>
      <c r="H542" s="2"/>
      <c r="I542" s="2" t="s">
        <v>357</v>
      </c>
    </row>
    <row r="543" spans="1:9" ht="30" x14ac:dyDescent="0.25">
      <c r="A543" s="2" t="s">
        <v>983</v>
      </c>
      <c r="B543" s="2">
        <v>531</v>
      </c>
      <c r="C543" s="2">
        <v>1</v>
      </c>
      <c r="D543" s="2" t="s">
        <v>984</v>
      </c>
      <c r="E543" s="2"/>
      <c r="F543" s="2" t="s">
        <v>43</v>
      </c>
      <c r="G543" s="2"/>
      <c r="H543" s="2"/>
      <c r="I543" s="2" t="s">
        <v>357</v>
      </c>
    </row>
    <row r="544" spans="1:9" ht="45" x14ac:dyDescent="0.25">
      <c r="A544" s="2" t="s">
        <v>985</v>
      </c>
      <c r="B544" s="2">
        <v>532</v>
      </c>
      <c r="C544" s="2">
        <v>1</v>
      </c>
      <c r="D544" s="2" t="s">
        <v>986</v>
      </c>
      <c r="E544" s="2" t="s">
        <v>39</v>
      </c>
      <c r="F544" s="2"/>
      <c r="G544" s="2" t="s">
        <v>545</v>
      </c>
      <c r="H544" s="2"/>
      <c r="I544" s="2" t="s">
        <v>357</v>
      </c>
    </row>
    <row r="545" spans="1:9" ht="30" x14ac:dyDescent="0.25">
      <c r="A545" s="2" t="s">
        <v>985</v>
      </c>
      <c r="B545" s="2">
        <v>532</v>
      </c>
      <c r="C545" s="2">
        <v>2</v>
      </c>
      <c r="D545" s="2"/>
      <c r="E545" s="2" t="s">
        <v>43</v>
      </c>
      <c r="F545" s="2"/>
      <c r="G545" s="2" t="s">
        <v>806</v>
      </c>
      <c r="H545" s="2"/>
      <c r="I545" s="2"/>
    </row>
    <row r="546" spans="1:9" ht="30" x14ac:dyDescent="0.25">
      <c r="A546" s="2" t="s">
        <v>985</v>
      </c>
      <c r="B546" s="2">
        <v>532</v>
      </c>
      <c r="C546" s="2">
        <v>3</v>
      </c>
      <c r="D546" s="2"/>
      <c r="E546" s="2" t="s">
        <v>200</v>
      </c>
      <c r="F546" s="2"/>
      <c r="G546" s="2" t="s">
        <v>806</v>
      </c>
      <c r="H546" s="2"/>
      <c r="I546" s="2"/>
    </row>
    <row r="547" spans="1:9" ht="30" x14ac:dyDescent="0.25">
      <c r="A547" s="2" t="s">
        <v>987</v>
      </c>
      <c r="B547" s="2">
        <v>533</v>
      </c>
      <c r="C547" s="2">
        <v>1</v>
      </c>
      <c r="D547" s="2" t="s">
        <v>988</v>
      </c>
      <c r="E547" s="2"/>
      <c r="F547" s="2" t="s">
        <v>989</v>
      </c>
      <c r="G547" s="2"/>
      <c r="H547" s="2"/>
      <c r="I547" s="2" t="s">
        <v>357</v>
      </c>
    </row>
    <row r="548" spans="1:9" ht="45" x14ac:dyDescent="0.25">
      <c r="A548" s="32" t="s">
        <v>990</v>
      </c>
      <c r="B548" s="2">
        <v>534</v>
      </c>
      <c r="C548" s="2">
        <v>1</v>
      </c>
      <c r="D548" s="2" t="s">
        <v>991</v>
      </c>
      <c r="E548" s="2"/>
      <c r="F548" s="2" t="s">
        <v>981</v>
      </c>
      <c r="G548" s="2"/>
      <c r="H548" s="2"/>
      <c r="I548" s="2" t="s">
        <v>357</v>
      </c>
    </row>
    <row r="549" spans="1:9" ht="45" x14ac:dyDescent="0.25">
      <c r="A549" s="32" t="s">
        <v>992</v>
      </c>
      <c r="B549" s="2">
        <v>535</v>
      </c>
      <c r="C549" s="2">
        <v>1</v>
      </c>
      <c r="D549" s="2" t="s">
        <v>993</v>
      </c>
      <c r="E549" s="2"/>
      <c r="F549" s="2" t="s">
        <v>994</v>
      </c>
      <c r="G549" s="2"/>
      <c r="H549" s="2"/>
      <c r="I549" s="2" t="s">
        <v>357</v>
      </c>
    </row>
    <row r="550" spans="1:9" ht="75" x14ac:dyDescent="0.25">
      <c r="A550" s="32" t="s">
        <v>994</v>
      </c>
      <c r="B550" s="2">
        <v>536</v>
      </c>
      <c r="C550" s="2">
        <v>1</v>
      </c>
      <c r="D550" s="2" t="s">
        <v>995</v>
      </c>
      <c r="E550" s="2"/>
      <c r="F550" s="2" t="s">
        <v>989</v>
      </c>
      <c r="G550" s="2"/>
      <c r="H550" s="2"/>
      <c r="I550" s="2" t="s">
        <v>357</v>
      </c>
    </row>
    <row r="551" spans="1:9" ht="30" x14ac:dyDescent="0.25">
      <c r="A551" s="32" t="s">
        <v>994</v>
      </c>
      <c r="B551" s="2">
        <v>536</v>
      </c>
      <c r="C551" s="2">
        <v>2</v>
      </c>
      <c r="D551" s="2"/>
      <c r="E551" s="2"/>
      <c r="F551" s="2" t="s">
        <v>990</v>
      </c>
      <c r="G551" s="2"/>
      <c r="H551" s="2"/>
      <c r="I551" s="2"/>
    </row>
    <row r="552" spans="1:9" x14ac:dyDescent="0.25">
      <c r="A552" s="32" t="s">
        <v>989</v>
      </c>
      <c r="B552" s="2">
        <v>537</v>
      </c>
      <c r="C552" s="2">
        <v>1</v>
      </c>
      <c r="D552" s="2" t="s">
        <v>996</v>
      </c>
      <c r="E552" s="2"/>
      <c r="F552" s="2" t="s">
        <v>981</v>
      </c>
      <c r="G552" s="2"/>
      <c r="H552" s="2"/>
      <c r="I552" s="2" t="s">
        <v>357</v>
      </c>
    </row>
    <row r="553" spans="1:9" ht="45" x14ac:dyDescent="0.25">
      <c r="A553" s="2" t="s">
        <v>997</v>
      </c>
      <c r="B553" s="2">
        <v>538</v>
      </c>
      <c r="C553" s="2">
        <v>1</v>
      </c>
      <c r="D553" s="2" t="s">
        <v>998</v>
      </c>
      <c r="E553" s="2" t="s">
        <v>254</v>
      </c>
      <c r="F553" s="2"/>
      <c r="G553" s="2" t="s">
        <v>999</v>
      </c>
      <c r="H553" s="2"/>
      <c r="I553" s="2" t="s">
        <v>36</v>
      </c>
    </row>
    <row r="554" spans="1:9" ht="45" x14ac:dyDescent="0.25">
      <c r="A554" s="2" t="s">
        <v>1000</v>
      </c>
      <c r="B554" s="2">
        <v>589</v>
      </c>
      <c r="C554" s="2">
        <v>1</v>
      </c>
      <c r="D554" s="2" t="s">
        <v>1001</v>
      </c>
      <c r="E554" s="2" t="s">
        <v>981</v>
      </c>
      <c r="F554" s="2"/>
      <c r="G554" s="2"/>
      <c r="H554" s="2"/>
      <c r="I554" s="2" t="s">
        <v>357</v>
      </c>
    </row>
    <row r="555" spans="1:9" x14ac:dyDescent="0.25">
      <c r="A555" s="2" t="s">
        <v>1000</v>
      </c>
      <c r="B555" s="2">
        <v>589</v>
      </c>
      <c r="C555" s="2">
        <v>2</v>
      </c>
      <c r="D555" s="2"/>
      <c r="E555" s="2" t="s">
        <v>989</v>
      </c>
      <c r="F555" s="2"/>
      <c r="G555" s="2"/>
      <c r="H555" s="2"/>
      <c r="I555" s="2" t="s">
        <v>357</v>
      </c>
    </row>
    <row r="556" spans="1:9" x14ac:dyDescent="0.25">
      <c r="A556" s="2" t="s">
        <v>1000</v>
      </c>
      <c r="B556" s="2">
        <v>589</v>
      </c>
      <c r="C556" s="2">
        <v>3</v>
      </c>
      <c r="D556" s="2"/>
      <c r="E556" s="2" t="s">
        <v>990</v>
      </c>
      <c r="F556" s="2"/>
      <c r="G556" s="2"/>
      <c r="H556" s="2"/>
      <c r="I556" s="2" t="s">
        <v>357</v>
      </c>
    </row>
    <row r="557" spans="1:9" ht="30" x14ac:dyDescent="0.25">
      <c r="A557" s="2" t="s">
        <v>1002</v>
      </c>
      <c r="B557" s="2">
        <v>590</v>
      </c>
      <c r="C557" s="2">
        <v>1</v>
      </c>
      <c r="D557" s="2" t="s">
        <v>1003</v>
      </c>
      <c r="E557" s="2" t="s">
        <v>1000</v>
      </c>
      <c r="F557" s="2"/>
      <c r="G557" s="2"/>
      <c r="H557" s="2"/>
      <c r="I557" s="2" t="s">
        <v>357</v>
      </c>
    </row>
    <row r="558" spans="1:9" ht="30" x14ac:dyDescent="0.25">
      <c r="A558" s="2" t="s">
        <v>1004</v>
      </c>
      <c r="B558" s="2">
        <v>591</v>
      </c>
      <c r="C558" s="2">
        <v>1</v>
      </c>
      <c r="D558" s="2" t="s">
        <v>1005</v>
      </c>
      <c r="E558" s="2" t="s">
        <v>1000</v>
      </c>
      <c r="F558" s="2"/>
      <c r="G558" s="2"/>
      <c r="H558" s="2"/>
      <c r="I558" s="2" t="s">
        <v>357</v>
      </c>
    </row>
    <row r="559" spans="1:9" ht="30" x14ac:dyDescent="0.25">
      <c r="A559" s="2" t="s">
        <v>1006</v>
      </c>
      <c r="B559" s="2">
        <v>592</v>
      </c>
      <c r="C559" s="2">
        <v>1</v>
      </c>
      <c r="D559" s="2" t="s">
        <v>1007</v>
      </c>
      <c r="E559" s="2" t="s">
        <v>1000</v>
      </c>
      <c r="F559" s="2"/>
      <c r="G559" s="2"/>
      <c r="H559" s="2"/>
      <c r="I559" s="2" t="s">
        <v>357</v>
      </c>
    </row>
    <row r="560" spans="1:9" ht="30" x14ac:dyDescent="0.25">
      <c r="A560" s="2" t="s">
        <v>1008</v>
      </c>
      <c r="B560" s="2">
        <v>593</v>
      </c>
      <c r="C560" s="2">
        <v>1</v>
      </c>
      <c r="D560" s="2" t="s">
        <v>1009</v>
      </c>
      <c r="E560" s="2" t="s">
        <v>1000</v>
      </c>
      <c r="F560" s="2"/>
      <c r="G560" s="2"/>
      <c r="H560" s="2"/>
      <c r="I560" s="2" t="s">
        <v>357</v>
      </c>
    </row>
    <row r="561" spans="1:9" ht="105" x14ac:dyDescent="0.25">
      <c r="A561" s="2" t="s">
        <v>1010</v>
      </c>
      <c r="B561" s="2">
        <v>594</v>
      </c>
      <c r="C561" s="2">
        <v>1</v>
      </c>
      <c r="D561" s="2" t="s">
        <v>1011</v>
      </c>
      <c r="E561" s="2" t="s">
        <v>826</v>
      </c>
      <c r="F561" s="2"/>
      <c r="G561" s="2"/>
      <c r="H561" s="2"/>
      <c r="I561" s="2"/>
    </row>
    <row r="562" spans="1:9" ht="75" x14ac:dyDescent="0.25">
      <c r="A562" s="2" t="s">
        <v>1012</v>
      </c>
      <c r="B562" s="2">
        <v>598</v>
      </c>
      <c r="C562" s="2">
        <v>1</v>
      </c>
      <c r="D562" s="2" t="s">
        <v>1013</v>
      </c>
      <c r="E562" s="2"/>
      <c r="F562" s="2" t="s">
        <v>179</v>
      </c>
      <c r="G562" s="2"/>
      <c r="H562" s="2"/>
      <c r="I562" s="2" t="s">
        <v>357</v>
      </c>
    </row>
    <row r="563" spans="1:9" x14ac:dyDescent="0.25">
      <c r="A563" s="2" t="s">
        <v>1012</v>
      </c>
      <c r="B563" s="2">
        <v>598</v>
      </c>
      <c r="C563" s="2">
        <v>2</v>
      </c>
      <c r="D563" s="2"/>
      <c r="E563" s="2"/>
      <c r="F563" s="2" t="s">
        <v>43</v>
      </c>
      <c r="G563" s="2"/>
      <c r="H563" s="2"/>
      <c r="I563" s="2"/>
    </row>
    <row r="564" spans="1:9" ht="75" x14ac:dyDescent="0.25">
      <c r="A564" s="2" t="s">
        <v>1014</v>
      </c>
      <c r="B564" s="2">
        <v>599</v>
      </c>
      <c r="C564" s="2">
        <v>1</v>
      </c>
      <c r="D564" s="2" t="s">
        <v>1015</v>
      </c>
      <c r="E564" s="2"/>
      <c r="F564" s="2" t="s">
        <v>179</v>
      </c>
      <c r="G564" s="2"/>
      <c r="H564" s="2"/>
      <c r="I564" s="2" t="s">
        <v>357</v>
      </c>
    </row>
    <row r="565" spans="1:9" ht="30" x14ac:dyDescent="0.25">
      <c r="A565" s="2" t="s">
        <v>1014</v>
      </c>
      <c r="B565" s="2">
        <v>599</v>
      </c>
      <c r="C565" s="2">
        <v>2</v>
      </c>
      <c r="D565" s="2"/>
      <c r="E565" s="2"/>
      <c r="F565" s="2" t="s">
        <v>200</v>
      </c>
      <c r="G565" s="2"/>
      <c r="H565" s="2"/>
      <c r="I565" s="2"/>
    </row>
    <row r="566" spans="1:9" ht="105" x14ac:dyDescent="0.25">
      <c r="A566" s="2" t="s">
        <v>1016</v>
      </c>
      <c r="B566" s="2">
        <v>600</v>
      </c>
      <c r="C566" s="2">
        <v>1</v>
      </c>
      <c r="D566" s="2" t="s">
        <v>1017</v>
      </c>
      <c r="E566" s="2" t="s">
        <v>252</v>
      </c>
      <c r="F566" s="2"/>
      <c r="G566" s="2"/>
      <c r="H566" s="2" t="s">
        <v>1018</v>
      </c>
      <c r="I566" s="2" t="s">
        <v>357</v>
      </c>
    </row>
    <row r="567" spans="1:9" ht="60" x14ac:dyDescent="0.25">
      <c r="A567" s="2" t="s">
        <v>1019</v>
      </c>
      <c r="B567" s="2">
        <v>601</v>
      </c>
      <c r="C567" s="2">
        <v>1</v>
      </c>
      <c r="D567" s="2" t="s">
        <v>1020</v>
      </c>
      <c r="E567" s="2" t="s">
        <v>179</v>
      </c>
      <c r="F567" s="2"/>
      <c r="G567" s="2"/>
      <c r="H567" s="2" t="s">
        <v>1021</v>
      </c>
      <c r="I567" s="2" t="s">
        <v>357</v>
      </c>
    </row>
    <row r="568" spans="1:9" ht="409.5" x14ac:dyDescent="0.25">
      <c r="A568" s="2" t="s">
        <v>1022</v>
      </c>
      <c r="B568" s="2">
        <v>602</v>
      </c>
      <c r="C568" s="2">
        <v>1</v>
      </c>
      <c r="D568" s="2" t="s">
        <v>1023</v>
      </c>
      <c r="E568" s="2" t="s">
        <v>1019</v>
      </c>
      <c r="F568" s="2"/>
      <c r="G568" s="2"/>
      <c r="H568" s="2"/>
      <c r="I568" s="2" t="s">
        <v>357</v>
      </c>
    </row>
    <row r="569" spans="1:9" ht="45" x14ac:dyDescent="0.25">
      <c r="A569" s="2" t="s">
        <v>1024</v>
      </c>
      <c r="B569" s="2">
        <v>603</v>
      </c>
      <c r="C569" s="2">
        <v>1</v>
      </c>
      <c r="D569" s="2" t="s">
        <v>1025</v>
      </c>
      <c r="E569" s="2" t="s">
        <v>1019</v>
      </c>
      <c r="F569" s="2"/>
      <c r="G569" s="2"/>
      <c r="H569" s="2"/>
      <c r="I569" s="2" t="s">
        <v>357</v>
      </c>
    </row>
    <row r="570" spans="1:9" ht="60" x14ac:dyDescent="0.25">
      <c r="A570" s="2" t="s">
        <v>1026</v>
      </c>
      <c r="B570" s="2">
        <v>604</v>
      </c>
      <c r="C570" s="2">
        <v>1</v>
      </c>
      <c r="D570" s="2" t="s">
        <v>1027</v>
      </c>
      <c r="E570" s="2" t="s">
        <v>1028</v>
      </c>
      <c r="F570" s="2"/>
      <c r="G570" s="2"/>
      <c r="H570" s="2"/>
      <c r="I570" s="2" t="s">
        <v>36</v>
      </c>
    </row>
    <row r="571" spans="1:9" ht="45" x14ac:dyDescent="0.25">
      <c r="A571" s="2" t="s">
        <v>1029</v>
      </c>
      <c r="B571" s="2">
        <v>605</v>
      </c>
      <c r="C571" s="2">
        <v>1</v>
      </c>
      <c r="D571" s="2" t="s">
        <v>1030</v>
      </c>
      <c r="E571" s="2" t="s">
        <v>1026</v>
      </c>
      <c r="F571" s="2"/>
      <c r="G571" s="2"/>
      <c r="H571" s="2"/>
      <c r="I571" s="2" t="s">
        <v>36</v>
      </c>
    </row>
    <row r="572" spans="1:9" ht="45" x14ac:dyDescent="0.25">
      <c r="A572" s="2" t="s">
        <v>1031</v>
      </c>
      <c r="B572" s="2">
        <v>606</v>
      </c>
      <c r="C572" s="2">
        <v>1</v>
      </c>
      <c r="D572" s="2" t="s">
        <v>1032</v>
      </c>
      <c r="E572" s="2" t="s">
        <v>1026</v>
      </c>
      <c r="F572" s="2"/>
      <c r="G572" s="2"/>
      <c r="H572" s="2"/>
      <c r="I572" s="2" t="s">
        <v>36</v>
      </c>
    </row>
    <row r="573" spans="1:9" ht="75" x14ac:dyDescent="0.25">
      <c r="A573" s="2" t="s">
        <v>1033</v>
      </c>
      <c r="B573" s="2">
        <v>607</v>
      </c>
      <c r="C573" s="2">
        <v>1</v>
      </c>
      <c r="D573" s="2" t="s">
        <v>1034</v>
      </c>
      <c r="E573" s="2"/>
      <c r="F573" s="2"/>
      <c r="G573" s="2"/>
      <c r="H573" s="2"/>
      <c r="I573" s="2" t="s">
        <v>36</v>
      </c>
    </row>
    <row r="574" spans="1:9" ht="45" x14ac:dyDescent="0.25">
      <c r="A574" s="2" t="s">
        <v>144</v>
      </c>
      <c r="B574" s="2">
        <v>608</v>
      </c>
      <c r="C574" s="2">
        <v>1</v>
      </c>
      <c r="D574" s="2" t="s">
        <v>1035</v>
      </c>
      <c r="E574" s="2" t="s">
        <v>34</v>
      </c>
      <c r="F574" s="2"/>
      <c r="G574" s="2"/>
      <c r="H574" s="2"/>
      <c r="I574" s="2" t="s">
        <v>357</v>
      </c>
    </row>
    <row r="575" spans="1:9" ht="105" x14ac:dyDescent="0.25">
      <c r="A575" s="2" t="s">
        <v>1036</v>
      </c>
      <c r="B575" s="2">
        <v>609</v>
      </c>
      <c r="C575" s="2">
        <v>1</v>
      </c>
      <c r="D575" s="2" t="s">
        <v>1037</v>
      </c>
      <c r="E575" s="2"/>
      <c r="F575" s="2"/>
      <c r="G575" s="2"/>
      <c r="H575" s="2"/>
      <c r="I575" s="2" t="s">
        <v>36</v>
      </c>
    </row>
    <row r="576" spans="1:9" ht="30" x14ac:dyDescent="0.25">
      <c r="A576" s="2" t="s">
        <v>1038</v>
      </c>
      <c r="B576" s="2">
        <v>610</v>
      </c>
      <c r="C576" s="2">
        <v>1</v>
      </c>
      <c r="D576" s="2" t="s">
        <v>1039</v>
      </c>
      <c r="E576" s="2" t="s">
        <v>545</v>
      </c>
      <c r="F576" s="2"/>
      <c r="G576" s="2"/>
      <c r="H576" s="2"/>
      <c r="I576" s="2" t="s">
        <v>920</v>
      </c>
    </row>
    <row r="577" spans="1:9" ht="30" x14ac:dyDescent="0.25">
      <c r="A577" s="2" t="s">
        <v>1038</v>
      </c>
      <c r="B577" s="2">
        <v>610</v>
      </c>
      <c r="C577" s="2">
        <v>2</v>
      </c>
      <c r="D577" s="2" t="s">
        <v>1039</v>
      </c>
      <c r="E577" s="2" t="s">
        <v>314</v>
      </c>
      <c r="F577" s="2"/>
      <c r="G577" s="2"/>
      <c r="H577" s="2"/>
      <c r="I577" s="2" t="s">
        <v>920</v>
      </c>
    </row>
    <row r="578" spans="1:9" ht="60" x14ac:dyDescent="0.25">
      <c r="A578" s="2" t="s">
        <v>826</v>
      </c>
      <c r="B578" s="2">
        <v>611</v>
      </c>
      <c r="C578" s="2">
        <v>1</v>
      </c>
      <c r="D578" s="2" t="s">
        <v>1040</v>
      </c>
      <c r="E578" s="2" t="s">
        <v>254</v>
      </c>
      <c r="F578" s="2"/>
      <c r="G578" s="2"/>
      <c r="H578" s="2"/>
      <c r="I578" s="2" t="s">
        <v>36</v>
      </c>
    </row>
    <row r="579" spans="1:9" ht="90" x14ac:dyDescent="0.25">
      <c r="A579" s="2" t="s">
        <v>1041</v>
      </c>
      <c r="B579" s="2">
        <v>612</v>
      </c>
      <c r="C579" s="2">
        <v>1</v>
      </c>
      <c r="D579" s="2" t="s">
        <v>1042</v>
      </c>
      <c r="E579" s="2" t="s">
        <v>200</v>
      </c>
      <c r="F579" s="2"/>
      <c r="G579" s="2"/>
      <c r="H579" s="2" t="s">
        <v>1043</v>
      </c>
      <c r="I579" s="2" t="s">
        <v>357</v>
      </c>
    </row>
    <row r="580" spans="1:9" ht="60" x14ac:dyDescent="0.25">
      <c r="A580" s="2" t="s">
        <v>1044</v>
      </c>
      <c r="B580" s="2">
        <v>613</v>
      </c>
      <c r="C580" s="2">
        <v>1</v>
      </c>
      <c r="D580" s="2" t="s">
        <v>1045</v>
      </c>
      <c r="E580" s="2" t="s">
        <v>1041</v>
      </c>
      <c r="F580" s="2"/>
      <c r="G580" s="2"/>
      <c r="H580" s="2"/>
      <c r="I580" s="2" t="s">
        <v>357</v>
      </c>
    </row>
    <row r="581" spans="1:9" ht="60" x14ac:dyDescent="0.25">
      <c r="A581" s="2" t="s">
        <v>1046</v>
      </c>
      <c r="B581" s="2">
        <v>614</v>
      </c>
      <c r="C581" s="2">
        <v>1</v>
      </c>
      <c r="D581" s="2" t="s">
        <v>1047</v>
      </c>
      <c r="E581" s="2" t="s">
        <v>1041</v>
      </c>
      <c r="F581" s="2"/>
      <c r="G581" s="2"/>
      <c r="H581" s="2"/>
      <c r="I581" s="2" t="s">
        <v>357</v>
      </c>
    </row>
    <row r="582" spans="1:9" ht="120" x14ac:dyDescent="0.25">
      <c r="A582" s="2" t="s">
        <v>1048</v>
      </c>
      <c r="B582" s="2">
        <v>615</v>
      </c>
      <c r="C582" s="2">
        <v>1</v>
      </c>
      <c r="D582" s="2" t="s">
        <v>1049</v>
      </c>
      <c r="E582" s="2" t="s">
        <v>226</v>
      </c>
      <c r="F582" s="2"/>
      <c r="G582" s="2"/>
      <c r="H582" s="2"/>
      <c r="I582" s="2" t="s">
        <v>920</v>
      </c>
    </row>
    <row r="583" spans="1:9" ht="45" x14ac:dyDescent="0.25">
      <c r="A583" s="2" t="s">
        <v>1050</v>
      </c>
      <c r="B583" s="2">
        <v>616</v>
      </c>
      <c r="C583" s="2">
        <v>1</v>
      </c>
      <c r="D583" s="2" t="s">
        <v>1051</v>
      </c>
      <c r="E583" s="2" t="s">
        <v>1048</v>
      </c>
      <c r="F583" s="2"/>
      <c r="G583" s="2"/>
      <c r="H583" s="2"/>
      <c r="I583" s="2" t="s">
        <v>920</v>
      </c>
    </row>
    <row r="584" spans="1:9" ht="45" x14ac:dyDescent="0.25">
      <c r="A584" s="2" t="s">
        <v>1052</v>
      </c>
      <c r="B584" s="2">
        <v>617</v>
      </c>
      <c r="C584" s="2">
        <v>1</v>
      </c>
      <c r="D584" s="2" t="s">
        <v>1053</v>
      </c>
      <c r="E584" s="2" t="s">
        <v>1048</v>
      </c>
      <c r="F584" s="2"/>
      <c r="G584" s="2"/>
      <c r="H584" s="2"/>
      <c r="I584" s="2" t="s">
        <v>920</v>
      </c>
    </row>
    <row r="585" spans="1:9" ht="105" x14ac:dyDescent="0.25">
      <c r="A585" s="2" t="s">
        <v>1054</v>
      </c>
      <c r="B585" s="2">
        <v>618</v>
      </c>
      <c r="C585" s="2">
        <v>1</v>
      </c>
      <c r="D585" s="2" t="s">
        <v>1055</v>
      </c>
      <c r="E585" s="2" t="s">
        <v>664</v>
      </c>
      <c r="F585" s="2"/>
      <c r="G585" s="2"/>
      <c r="H585" s="2"/>
      <c r="I585" s="2" t="s">
        <v>920</v>
      </c>
    </row>
    <row r="586" spans="1:9" ht="30" x14ac:dyDescent="0.25">
      <c r="A586" s="2" t="s">
        <v>1056</v>
      </c>
      <c r="B586" s="2">
        <v>619</v>
      </c>
      <c r="C586" s="2">
        <v>1</v>
      </c>
      <c r="D586" s="2" t="s">
        <v>1057</v>
      </c>
      <c r="E586" s="2"/>
      <c r="F586" s="2" t="s">
        <v>193</v>
      </c>
      <c r="G586" s="2"/>
      <c r="H586" s="2"/>
      <c r="I586" s="2" t="s">
        <v>357</v>
      </c>
    </row>
    <row r="587" spans="1:9" ht="30" x14ac:dyDescent="0.25">
      <c r="A587" s="2" t="s">
        <v>1056</v>
      </c>
      <c r="B587" s="2">
        <v>619</v>
      </c>
      <c r="C587" s="2">
        <v>2</v>
      </c>
      <c r="D587" s="2"/>
      <c r="E587" s="2"/>
      <c r="F587" s="2" t="s">
        <v>1058</v>
      </c>
      <c r="G587" s="2"/>
      <c r="H587" s="2"/>
      <c r="I587" s="2"/>
    </row>
    <row r="588" spans="1:9" x14ac:dyDescent="0.25">
      <c r="A588" s="2" t="s">
        <v>1058</v>
      </c>
      <c r="B588" s="2">
        <v>620</v>
      </c>
      <c r="C588" s="2">
        <v>1</v>
      </c>
      <c r="D588" s="2" t="s">
        <v>1059</v>
      </c>
      <c r="E588" s="2"/>
      <c r="F588" s="2"/>
      <c r="G588" s="2"/>
      <c r="H588" s="2"/>
      <c r="I588" s="2" t="s">
        <v>357</v>
      </c>
    </row>
    <row r="589" spans="1:9" ht="30" x14ac:dyDescent="0.25">
      <c r="A589" s="2" t="s">
        <v>1060</v>
      </c>
      <c r="B589" s="2">
        <v>621</v>
      </c>
      <c r="C589" s="2">
        <v>1</v>
      </c>
      <c r="D589" s="2" t="s">
        <v>1061</v>
      </c>
      <c r="E589" s="2"/>
      <c r="F589" s="2" t="s">
        <v>59</v>
      </c>
      <c r="G589" s="2"/>
      <c r="H589" s="2"/>
      <c r="I589" s="2"/>
    </row>
    <row r="590" spans="1:9" ht="30" x14ac:dyDescent="0.25">
      <c r="A590" s="2" t="s">
        <v>1060</v>
      </c>
      <c r="B590" s="2">
        <v>621</v>
      </c>
      <c r="C590" s="2">
        <v>2</v>
      </c>
      <c r="D590" s="2"/>
      <c r="E590" s="2"/>
      <c r="F590" s="2" t="s">
        <v>1058</v>
      </c>
      <c r="G590" s="2"/>
      <c r="H590" s="2"/>
      <c r="I590" s="2"/>
    </row>
    <row r="591" spans="1:9" ht="45" x14ac:dyDescent="0.25">
      <c r="A591" s="2" t="s">
        <v>1062</v>
      </c>
      <c r="B591" s="2">
        <v>622</v>
      </c>
      <c r="C591" s="2">
        <v>1</v>
      </c>
      <c r="D591" s="2" t="s">
        <v>1063</v>
      </c>
      <c r="E591" s="2" t="s">
        <v>1064</v>
      </c>
      <c r="F591" s="2"/>
      <c r="G591" s="2"/>
      <c r="H591" s="2"/>
      <c r="I591" s="2" t="s">
        <v>920</v>
      </c>
    </row>
    <row r="592" spans="1:9" ht="60" x14ac:dyDescent="0.25">
      <c r="A592" s="2" t="s">
        <v>1065</v>
      </c>
      <c r="B592" s="2">
        <v>623</v>
      </c>
      <c r="C592" s="2">
        <v>1</v>
      </c>
      <c r="D592" s="2" t="s">
        <v>1066</v>
      </c>
      <c r="E592" s="2" t="s">
        <v>1062</v>
      </c>
      <c r="F592" s="2"/>
      <c r="G592" s="2"/>
      <c r="H592" s="2"/>
      <c r="I592" s="2" t="s">
        <v>920</v>
      </c>
    </row>
    <row r="593" spans="1:9" ht="45" x14ac:dyDescent="0.25">
      <c r="A593" s="2" t="s">
        <v>1067</v>
      </c>
      <c r="B593" s="2">
        <v>624</v>
      </c>
      <c r="C593" s="2">
        <v>1</v>
      </c>
      <c r="D593" s="2" t="s">
        <v>1068</v>
      </c>
      <c r="E593" s="2" t="s">
        <v>1062</v>
      </c>
      <c r="F593" s="2"/>
      <c r="G593" s="2"/>
      <c r="H593" s="2"/>
      <c r="I593" s="2" t="s">
        <v>920</v>
      </c>
    </row>
    <row r="594" spans="1:9" ht="105" x14ac:dyDescent="0.25">
      <c r="A594" s="2" t="s">
        <v>1069</v>
      </c>
      <c r="B594" s="2">
        <v>625</v>
      </c>
      <c r="C594" s="2">
        <v>1</v>
      </c>
      <c r="D594" s="2" t="s">
        <v>1070</v>
      </c>
      <c r="E594" s="2" t="s">
        <v>252</v>
      </c>
      <c r="F594" s="2"/>
      <c r="G594" s="2"/>
      <c r="H594" s="2" t="s">
        <v>1071</v>
      </c>
      <c r="I594" s="2" t="s">
        <v>920</v>
      </c>
    </row>
    <row r="595" spans="1:9" ht="45" x14ac:dyDescent="0.25">
      <c r="A595" s="2" t="s">
        <v>1072</v>
      </c>
      <c r="B595" s="2">
        <v>626</v>
      </c>
      <c r="C595" s="2">
        <v>1</v>
      </c>
      <c r="D595" s="2" t="s">
        <v>1073</v>
      </c>
      <c r="E595" s="2" t="s">
        <v>887</v>
      </c>
      <c r="F595" s="2"/>
      <c r="G595" s="2"/>
      <c r="H595" s="2"/>
      <c r="I595" s="2" t="s">
        <v>920</v>
      </c>
    </row>
    <row r="596" spans="1:9" ht="45" x14ac:dyDescent="0.25">
      <c r="A596" s="2" t="s">
        <v>1074</v>
      </c>
      <c r="B596" s="2">
        <v>627</v>
      </c>
      <c r="C596" s="2">
        <v>1</v>
      </c>
      <c r="D596" s="2" t="s">
        <v>1075</v>
      </c>
      <c r="E596" s="2" t="s">
        <v>887</v>
      </c>
      <c r="F596" s="2"/>
      <c r="G596" s="2"/>
      <c r="H596" s="2"/>
      <c r="I596" s="2" t="s">
        <v>920</v>
      </c>
    </row>
    <row r="597" spans="1:9" ht="300" x14ac:dyDescent="0.25">
      <c r="A597" s="2" t="s">
        <v>1076</v>
      </c>
      <c r="B597" s="2">
        <v>628</v>
      </c>
      <c r="C597" s="2">
        <v>1</v>
      </c>
      <c r="D597" s="2" t="s">
        <v>1077</v>
      </c>
      <c r="E597" s="2" t="s">
        <v>252</v>
      </c>
      <c r="F597" s="2"/>
      <c r="G597" s="2"/>
      <c r="H597" s="2" t="s">
        <v>1078</v>
      </c>
      <c r="I597" s="2" t="s">
        <v>920</v>
      </c>
    </row>
    <row r="598" spans="1:9" ht="60" x14ac:dyDescent="0.25">
      <c r="A598" s="2" t="s">
        <v>1079</v>
      </c>
      <c r="B598" s="2">
        <v>629</v>
      </c>
      <c r="C598" s="2">
        <v>1</v>
      </c>
      <c r="D598" s="2" t="s">
        <v>1080</v>
      </c>
      <c r="E598" s="2"/>
      <c r="F598" s="2" t="s">
        <v>200</v>
      </c>
      <c r="G598" s="2"/>
      <c r="H598" s="2"/>
      <c r="I598" s="2" t="s">
        <v>920</v>
      </c>
    </row>
    <row r="599" spans="1:9" ht="30" x14ac:dyDescent="0.25">
      <c r="A599" s="2" t="s">
        <v>1079</v>
      </c>
      <c r="B599" s="2">
        <v>629</v>
      </c>
      <c r="C599" s="2">
        <v>2</v>
      </c>
      <c r="D599" s="2"/>
      <c r="E599" s="2"/>
      <c r="F599" s="2" t="s">
        <v>205</v>
      </c>
      <c r="G599" s="2"/>
      <c r="H599" s="2"/>
      <c r="I599" s="2"/>
    </row>
    <row r="600" spans="1:9" ht="150" x14ac:dyDescent="0.25">
      <c r="A600" s="2" t="s">
        <v>1081</v>
      </c>
      <c r="B600" s="2">
        <v>630</v>
      </c>
      <c r="C600" s="2">
        <v>1</v>
      </c>
      <c r="D600" s="2" t="s">
        <v>576</v>
      </c>
      <c r="E600" s="2" t="s">
        <v>252</v>
      </c>
      <c r="F600" s="2"/>
      <c r="G600" s="2"/>
      <c r="H600" s="2" t="s">
        <v>1082</v>
      </c>
      <c r="I600" s="2" t="s">
        <v>920</v>
      </c>
    </row>
    <row r="601" spans="1:9" ht="60" x14ac:dyDescent="0.25">
      <c r="A601" s="2" t="s">
        <v>1083</v>
      </c>
      <c r="B601" s="2">
        <v>631</v>
      </c>
      <c r="C601" s="2">
        <v>1</v>
      </c>
      <c r="D601" s="2" t="s">
        <v>1084</v>
      </c>
      <c r="E601" s="2" t="s">
        <v>39</v>
      </c>
      <c r="F601" s="2"/>
      <c r="G601" s="2"/>
      <c r="H601" s="2"/>
      <c r="I601" s="2" t="s">
        <v>1085</v>
      </c>
    </row>
    <row r="602" spans="1:9" ht="30" x14ac:dyDescent="0.25">
      <c r="A602" s="2" t="s">
        <v>1086</v>
      </c>
      <c r="B602" s="2">
        <v>632</v>
      </c>
      <c r="C602" s="2">
        <v>1</v>
      </c>
      <c r="D602" s="2" t="s">
        <v>1087</v>
      </c>
      <c r="E602" s="2" t="s">
        <v>1083</v>
      </c>
      <c r="F602" s="2"/>
      <c r="G602" s="2"/>
      <c r="H602" s="2"/>
      <c r="I602" s="2" t="s">
        <v>1085</v>
      </c>
    </row>
    <row r="603" spans="1:9" ht="45" x14ac:dyDescent="0.25">
      <c r="A603" s="2" t="s">
        <v>341</v>
      </c>
      <c r="B603" s="2">
        <v>633</v>
      </c>
      <c r="C603" s="2">
        <v>1</v>
      </c>
      <c r="D603" s="2" t="s">
        <v>1088</v>
      </c>
      <c r="E603" s="2" t="s">
        <v>1083</v>
      </c>
      <c r="F603" s="2"/>
      <c r="G603" s="2"/>
      <c r="H603" s="2"/>
      <c r="I603" s="2" t="s">
        <v>1085</v>
      </c>
    </row>
    <row r="604" spans="1:9" ht="30" x14ac:dyDescent="0.25">
      <c r="A604" s="2" t="s">
        <v>1089</v>
      </c>
      <c r="B604" s="2">
        <v>634</v>
      </c>
      <c r="C604" s="2">
        <v>1</v>
      </c>
      <c r="D604" s="2" t="s">
        <v>1090</v>
      </c>
      <c r="E604" s="2" t="s">
        <v>39</v>
      </c>
      <c r="F604" s="2"/>
      <c r="G604" s="2"/>
      <c r="H604" s="2"/>
      <c r="I604" s="2" t="s">
        <v>1085</v>
      </c>
    </row>
    <row r="605" spans="1:9" ht="30" x14ac:dyDescent="0.25">
      <c r="A605" s="2" t="s">
        <v>1091</v>
      </c>
      <c r="B605" s="2">
        <v>635</v>
      </c>
      <c r="C605" s="2">
        <v>1</v>
      </c>
      <c r="D605" s="2" t="s">
        <v>1092</v>
      </c>
      <c r="E605" s="2" t="s">
        <v>39</v>
      </c>
      <c r="F605" s="2"/>
      <c r="G605" s="2"/>
      <c r="H605" s="2"/>
      <c r="I605" s="2" t="s">
        <v>1085</v>
      </c>
    </row>
    <row r="606" spans="1:9" ht="30" x14ac:dyDescent="0.25">
      <c r="A606" s="2" t="s">
        <v>1093</v>
      </c>
      <c r="B606" s="2">
        <v>636</v>
      </c>
      <c r="C606" s="2">
        <v>1</v>
      </c>
      <c r="D606" s="2" t="s">
        <v>1093</v>
      </c>
      <c r="E606" s="2" t="s">
        <v>496</v>
      </c>
      <c r="F606" s="2"/>
      <c r="G606" s="2"/>
      <c r="H606" s="2"/>
      <c r="I606" s="2" t="s">
        <v>36</v>
      </c>
    </row>
    <row r="607" spans="1:9" ht="30" x14ac:dyDescent="0.25">
      <c r="A607" s="2" t="s">
        <v>1094</v>
      </c>
      <c r="B607" s="2">
        <v>637</v>
      </c>
      <c r="C607" s="2">
        <v>1</v>
      </c>
      <c r="D607" s="2" t="s">
        <v>1094</v>
      </c>
      <c r="E607" s="2" t="s">
        <v>496</v>
      </c>
      <c r="F607" s="2"/>
      <c r="G607" s="2"/>
      <c r="H607" s="2"/>
      <c r="I607" s="2" t="s">
        <v>36</v>
      </c>
    </row>
    <row r="608" spans="1:9" ht="165" x14ac:dyDescent="0.25">
      <c r="A608" s="2" t="s">
        <v>1095</v>
      </c>
      <c r="B608" s="2">
        <v>638</v>
      </c>
      <c r="C608" s="2">
        <v>1</v>
      </c>
      <c r="D608" s="2" t="s">
        <v>1096</v>
      </c>
      <c r="E608" s="2"/>
      <c r="F608" s="2" t="s">
        <v>1097</v>
      </c>
      <c r="G608" s="2"/>
      <c r="H608" s="2"/>
      <c r="I608" s="2" t="s">
        <v>36</v>
      </c>
    </row>
    <row r="609" spans="1:9" ht="45" x14ac:dyDescent="0.25">
      <c r="A609" s="2" t="s">
        <v>1098</v>
      </c>
      <c r="B609" s="2">
        <v>639</v>
      </c>
      <c r="C609" s="2">
        <v>1</v>
      </c>
      <c r="D609" s="2" t="s">
        <v>1099</v>
      </c>
      <c r="E609" s="2" t="s">
        <v>496</v>
      </c>
      <c r="F609" s="2"/>
      <c r="G609" s="2"/>
      <c r="H609" s="2"/>
      <c r="I609" s="2" t="s">
        <v>1100</v>
      </c>
    </row>
    <row r="610" spans="1:9" ht="45" x14ac:dyDescent="0.25">
      <c r="A610" s="2" t="s">
        <v>1101</v>
      </c>
      <c r="B610" s="2">
        <v>640</v>
      </c>
      <c r="C610" s="2">
        <v>1</v>
      </c>
      <c r="D610" s="2" t="s">
        <v>1102</v>
      </c>
      <c r="E610" s="2" t="s">
        <v>496</v>
      </c>
      <c r="F610" s="2"/>
      <c r="G610" s="2"/>
      <c r="H610" s="2"/>
      <c r="I610" s="2" t="s">
        <v>1100</v>
      </c>
    </row>
    <row r="611" spans="1:9" ht="45" x14ac:dyDescent="0.25">
      <c r="A611" s="2" t="s">
        <v>1103</v>
      </c>
      <c r="B611" s="2">
        <v>641</v>
      </c>
      <c r="C611" s="2">
        <v>1</v>
      </c>
      <c r="D611" s="2" t="s">
        <v>1104</v>
      </c>
      <c r="E611" s="2" t="s">
        <v>599</v>
      </c>
      <c r="F611" s="2"/>
      <c r="G611" s="2"/>
      <c r="H611" s="2"/>
      <c r="I611" s="2" t="s">
        <v>1085</v>
      </c>
    </row>
    <row r="612" spans="1:9" ht="45" x14ac:dyDescent="0.25">
      <c r="A612" s="2" t="s">
        <v>1105</v>
      </c>
      <c r="B612" s="2">
        <v>642</v>
      </c>
      <c r="C612" s="2">
        <v>1</v>
      </c>
      <c r="D612" s="2" t="s">
        <v>1106</v>
      </c>
      <c r="E612" s="2" t="s">
        <v>296</v>
      </c>
      <c r="F612" s="2"/>
      <c r="G612" s="2"/>
      <c r="H612" s="2"/>
      <c r="I612" s="2" t="s">
        <v>1085</v>
      </c>
    </row>
    <row r="613" spans="1:9" ht="45" x14ac:dyDescent="0.25">
      <c r="A613" s="2" t="s">
        <v>1107</v>
      </c>
      <c r="B613" s="2">
        <v>643</v>
      </c>
      <c r="C613" s="2">
        <v>1</v>
      </c>
      <c r="D613" s="2" t="s">
        <v>1108</v>
      </c>
      <c r="E613" s="2" t="s">
        <v>637</v>
      </c>
      <c r="F613" s="2"/>
      <c r="G613" s="2"/>
      <c r="H613" s="2"/>
      <c r="I613" s="2" t="s">
        <v>1085</v>
      </c>
    </row>
    <row r="614" spans="1:9" ht="45" x14ac:dyDescent="0.25">
      <c r="A614" s="2" t="s">
        <v>1109</v>
      </c>
      <c r="B614" s="2">
        <v>644</v>
      </c>
      <c r="C614" s="2">
        <v>1</v>
      </c>
      <c r="D614" s="2" t="s">
        <v>1110</v>
      </c>
      <c r="E614" s="2" t="s">
        <v>397</v>
      </c>
      <c r="F614" s="2"/>
      <c r="G614" s="2"/>
      <c r="H614" s="2"/>
      <c r="I614" s="2" t="s">
        <v>1085</v>
      </c>
    </row>
    <row r="615" spans="1:9" ht="30" x14ac:dyDescent="0.25">
      <c r="A615" s="2" t="s">
        <v>1111</v>
      </c>
      <c r="B615" s="2">
        <v>645</v>
      </c>
      <c r="C615" s="2">
        <v>1</v>
      </c>
      <c r="D615" s="2" t="s">
        <v>1112</v>
      </c>
      <c r="E615" s="2" t="s">
        <v>116</v>
      </c>
      <c r="F615" s="2"/>
      <c r="G615" s="2"/>
      <c r="H615" s="2"/>
      <c r="I615" s="2" t="s">
        <v>1085</v>
      </c>
    </row>
    <row r="616" spans="1:9" ht="30" x14ac:dyDescent="0.25">
      <c r="A616" s="14" t="s">
        <v>1113</v>
      </c>
      <c r="B616" s="2">
        <v>646</v>
      </c>
      <c r="C616" s="2">
        <v>1</v>
      </c>
      <c r="D616" s="14" t="s">
        <v>1114</v>
      </c>
      <c r="E616" s="14" t="s">
        <v>806</v>
      </c>
      <c r="F616" s="2"/>
      <c r="G616" s="2"/>
      <c r="H616" s="2"/>
      <c r="I616" s="2" t="s">
        <v>36</v>
      </c>
    </row>
    <row r="617" spans="1:9" ht="45" x14ac:dyDescent="0.25">
      <c r="A617" s="2" t="s">
        <v>1113</v>
      </c>
      <c r="B617" s="2">
        <v>647</v>
      </c>
      <c r="C617" s="2">
        <v>2</v>
      </c>
      <c r="D617" s="2" t="s">
        <v>1114</v>
      </c>
      <c r="E617" s="2" t="s">
        <v>1115</v>
      </c>
      <c r="F617" s="2"/>
      <c r="G617" s="2"/>
      <c r="H617" s="2"/>
      <c r="I617" s="2" t="s">
        <v>36</v>
      </c>
    </row>
    <row r="618" spans="1:9" ht="30" x14ac:dyDescent="0.25">
      <c r="A618" s="8" t="s">
        <v>1116</v>
      </c>
      <c r="B618" s="2">
        <v>648</v>
      </c>
      <c r="C618" s="2">
        <v>1</v>
      </c>
      <c r="D618" s="8" t="s">
        <v>1117</v>
      </c>
      <c r="E618" s="8" t="s">
        <v>806</v>
      </c>
      <c r="F618" s="2"/>
      <c r="G618" s="2"/>
      <c r="H618" s="2"/>
      <c r="I618" s="2" t="s">
        <v>36</v>
      </c>
    </row>
    <row r="619" spans="1:9" ht="30" x14ac:dyDescent="0.25">
      <c r="A619" s="8" t="s">
        <v>1116</v>
      </c>
      <c r="B619" s="2">
        <v>649</v>
      </c>
      <c r="C619" s="2">
        <v>2</v>
      </c>
      <c r="D619" s="8" t="s">
        <v>1117</v>
      </c>
      <c r="E619" s="8" t="s">
        <v>545</v>
      </c>
      <c r="F619" s="2"/>
      <c r="G619" s="2"/>
      <c r="H619" s="2"/>
      <c r="I619" s="2" t="s">
        <v>36</v>
      </c>
    </row>
    <row r="620" spans="1:9" ht="45" x14ac:dyDescent="0.25">
      <c r="A620" s="2" t="s">
        <v>1118</v>
      </c>
      <c r="B620" s="2">
        <v>650</v>
      </c>
      <c r="C620" s="2">
        <v>1</v>
      </c>
      <c r="D620" s="2" t="s">
        <v>1119</v>
      </c>
      <c r="E620" s="2" t="s">
        <v>806</v>
      </c>
      <c r="F620" s="2"/>
      <c r="G620" s="2"/>
      <c r="H620" s="2"/>
      <c r="I620" s="2" t="s">
        <v>36</v>
      </c>
    </row>
    <row r="621" spans="1:9" ht="45" x14ac:dyDescent="0.25">
      <c r="A621" s="2" t="s">
        <v>1118</v>
      </c>
      <c r="B621" s="2">
        <v>651</v>
      </c>
      <c r="C621" s="2">
        <v>2</v>
      </c>
      <c r="D621" s="2" t="s">
        <v>1119</v>
      </c>
      <c r="E621" s="2" t="s">
        <v>545</v>
      </c>
      <c r="F621" s="2"/>
      <c r="G621" s="2"/>
      <c r="H621" s="2"/>
      <c r="I621" s="2" t="s">
        <v>36</v>
      </c>
    </row>
    <row r="622" spans="1:9" ht="60" x14ac:dyDescent="0.25">
      <c r="A622" s="8" t="s">
        <v>1120</v>
      </c>
      <c r="B622" s="2">
        <v>652</v>
      </c>
      <c r="C622" s="2">
        <v>1</v>
      </c>
      <c r="D622" s="8" t="s">
        <v>1121</v>
      </c>
      <c r="E622" s="8" t="s">
        <v>806</v>
      </c>
      <c r="F622" s="2"/>
      <c r="G622" s="2"/>
      <c r="H622" s="2"/>
      <c r="I622" s="2" t="s">
        <v>36</v>
      </c>
    </row>
    <row r="623" spans="1:9" ht="60" x14ac:dyDescent="0.25">
      <c r="A623" s="8" t="s">
        <v>1120</v>
      </c>
      <c r="B623" s="2">
        <v>653</v>
      </c>
      <c r="C623" s="2">
        <v>2</v>
      </c>
      <c r="D623" s="8" t="s">
        <v>1121</v>
      </c>
      <c r="E623" s="8" t="s">
        <v>545</v>
      </c>
      <c r="F623" s="2"/>
      <c r="G623" s="2"/>
      <c r="H623" s="2"/>
      <c r="I623" s="2" t="s">
        <v>36</v>
      </c>
    </row>
    <row r="624" spans="1:9" ht="60" x14ac:dyDescent="0.25">
      <c r="A624" s="2" t="s">
        <v>1122</v>
      </c>
      <c r="B624" s="2">
        <v>654</v>
      </c>
      <c r="C624" s="2">
        <v>1</v>
      </c>
      <c r="D624" s="2" t="s">
        <v>1123</v>
      </c>
      <c r="E624" s="2" t="s">
        <v>545</v>
      </c>
      <c r="F624" s="2"/>
      <c r="G624" s="2"/>
      <c r="H624" s="2"/>
      <c r="I624" s="2" t="s">
        <v>306</v>
      </c>
    </row>
    <row r="625" spans="1:9" ht="30" x14ac:dyDescent="0.25">
      <c r="A625" s="2" t="s">
        <v>1124</v>
      </c>
      <c r="B625" s="2">
        <v>655</v>
      </c>
      <c r="C625" s="2">
        <v>1</v>
      </c>
      <c r="D625" s="2" t="s">
        <v>1125</v>
      </c>
      <c r="E625" s="2" t="s">
        <v>806</v>
      </c>
      <c r="F625" s="2"/>
      <c r="G625" s="2"/>
      <c r="H625" s="2"/>
      <c r="I625" s="2" t="s">
        <v>1085</v>
      </c>
    </row>
    <row r="626" spans="1:9" ht="30" x14ac:dyDescent="0.25">
      <c r="A626" s="2" t="s">
        <v>1124</v>
      </c>
      <c r="B626" s="2">
        <v>656</v>
      </c>
      <c r="C626" s="2">
        <v>2</v>
      </c>
      <c r="D626" s="2" t="s">
        <v>1125</v>
      </c>
      <c r="E626" s="2" t="s">
        <v>545</v>
      </c>
      <c r="F626" s="2"/>
      <c r="G626" s="2"/>
      <c r="H626" s="2"/>
      <c r="I626" s="2" t="s">
        <v>1085</v>
      </c>
    </row>
    <row r="627" spans="1:9" ht="45" x14ac:dyDescent="0.25">
      <c r="A627" s="2" t="s">
        <v>1126</v>
      </c>
      <c r="B627" s="2">
        <v>657</v>
      </c>
      <c r="C627" s="2">
        <v>1</v>
      </c>
      <c r="D627" s="2" t="s">
        <v>1127</v>
      </c>
      <c r="E627" s="2" t="s">
        <v>300</v>
      </c>
      <c r="F627" s="2"/>
      <c r="G627" s="2"/>
      <c r="H627" s="2"/>
      <c r="I627" s="2" t="s">
        <v>1085</v>
      </c>
    </row>
    <row r="628" spans="1:9" ht="45" x14ac:dyDescent="0.25">
      <c r="A628" s="2" t="s">
        <v>1128</v>
      </c>
      <c r="B628" s="2">
        <v>658</v>
      </c>
      <c r="C628" s="2">
        <v>1</v>
      </c>
      <c r="D628" s="2" t="s">
        <v>1129</v>
      </c>
      <c r="E628" s="2" t="s">
        <v>91</v>
      </c>
      <c r="F628" s="2"/>
      <c r="G628" s="2"/>
      <c r="H628" s="2"/>
      <c r="I628" s="2" t="s">
        <v>1085</v>
      </c>
    </row>
    <row r="629" spans="1:9" ht="45" x14ac:dyDescent="0.25">
      <c r="A629" s="2" t="s">
        <v>1130</v>
      </c>
      <c r="B629" s="2">
        <v>659</v>
      </c>
      <c r="C629" s="2">
        <v>1</v>
      </c>
      <c r="D629" s="2" t="s">
        <v>1131</v>
      </c>
      <c r="E629" s="2" t="s">
        <v>314</v>
      </c>
      <c r="F629" s="2"/>
      <c r="G629" s="2"/>
      <c r="H629" s="2"/>
      <c r="I629" s="2" t="s">
        <v>1085</v>
      </c>
    </row>
    <row r="630" spans="1:9" ht="45" x14ac:dyDescent="0.25">
      <c r="A630" s="2" t="s">
        <v>1132</v>
      </c>
      <c r="B630" s="2">
        <v>660</v>
      </c>
      <c r="C630" s="2">
        <v>1</v>
      </c>
      <c r="D630" s="2" t="s">
        <v>1133</v>
      </c>
      <c r="E630" s="2" t="s">
        <v>326</v>
      </c>
      <c r="F630" s="2"/>
      <c r="G630" s="2"/>
      <c r="H630" s="2"/>
      <c r="I630" s="2" t="s">
        <v>1085</v>
      </c>
    </row>
    <row r="631" spans="1:9" ht="45" x14ac:dyDescent="0.25">
      <c r="A631" s="2" t="s">
        <v>1134</v>
      </c>
      <c r="B631" s="2">
        <v>661</v>
      </c>
      <c r="C631" s="2">
        <v>1</v>
      </c>
      <c r="D631" s="2" t="s">
        <v>1135</v>
      </c>
      <c r="E631" s="2" t="s">
        <v>695</v>
      </c>
      <c r="F631" s="2"/>
      <c r="G631" s="2"/>
      <c r="H631" s="2"/>
      <c r="I631" s="2" t="s">
        <v>1085</v>
      </c>
    </row>
    <row r="632" spans="1:9" ht="45" x14ac:dyDescent="0.25">
      <c r="A632" s="2" t="s">
        <v>1136</v>
      </c>
      <c r="B632" s="2">
        <v>662</v>
      </c>
      <c r="C632" s="2">
        <v>1</v>
      </c>
      <c r="D632" s="2" t="s">
        <v>1137</v>
      </c>
      <c r="E632" s="2" t="s">
        <v>328</v>
      </c>
      <c r="F632" s="2"/>
      <c r="G632" s="2"/>
      <c r="H632" s="2"/>
      <c r="I632" s="2" t="s">
        <v>1085</v>
      </c>
    </row>
    <row r="633" spans="1:9" ht="45" x14ac:dyDescent="0.25">
      <c r="A633" s="2" t="s">
        <v>1138</v>
      </c>
      <c r="B633" s="2">
        <v>663</v>
      </c>
      <c r="C633" s="2">
        <v>1</v>
      </c>
      <c r="D633" s="2" t="s">
        <v>1139</v>
      </c>
      <c r="E633" s="2" t="s">
        <v>772</v>
      </c>
      <c r="F633" s="2"/>
      <c r="G633" s="2"/>
      <c r="H633" s="2"/>
      <c r="I633" s="2" t="s">
        <v>1085</v>
      </c>
    </row>
    <row r="634" spans="1:9" ht="45" x14ac:dyDescent="0.25">
      <c r="A634" s="2" t="s">
        <v>1140</v>
      </c>
      <c r="B634" s="2">
        <v>664</v>
      </c>
      <c r="C634" s="2">
        <v>1</v>
      </c>
      <c r="D634" s="2" t="s">
        <v>1141</v>
      </c>
      <c r="E634" s="2" t="s">
        <v>723</v>
      </c>
      <c r="F634" s="2"/>
      <c r="G634" s="2"/>
      <c r="H634" s="2"/>
      <c r="I634" s="2" t="s">
        <v>1085</v>
      </c>
    </row>
    <row r="635" spans="1:9" ht="30" x14ac:dyDescent="0.25">
      <c r="A635" s="2" t="s">
        <v>1142</v>
      </c>
      <c r="B635" s="2">
        <v>665</v>
      </c>
      <c r="C635" s="2">
        <v>1</v>
      </c>
      <c r="D635" s="2" t="s">
        <v>1143</v>
      </c>
      <c r="E635" s="2" t="s">
        <v>331</v>
      </c>
      <c r="F635" s="2"/>
      <c r="G635" s="2"/>
      <c r="H635" s="2"/>
      <c r="I635" s="2" t="s">
        <v>1085</v>
      </c>
    </row>
    <row r="636" spans="1:9" ht="30" x14ac:dyDescent="0.25">
      <c r="A636" s="2" t="s">
        <v>1144</v>
      </c>
      <c r="B636" s="2">
        <v>666</v>
      </c>
      <c r="C636" s="2">
        <v>1</v>
      </c>
      <c r="D636" s="2" t="s">
        <v>1145</v>
      </c>
      <c r="E636" s="2" t="s">
        <v>333</v>
      </c>
      <c r="F636" s="2"/>
      <c r="G636" s="2"/>
      <c r="H636" s="2"/>
      <c r="I636" s="2" t="s">
        <v>1085</v>
      </c>
    </row>
    <row r="637" spans="1:9" ht="30" x14ac:dyDescent="0.25">
      <c r="A637" s="2" t="s">
        <v>1146</v>
      </c>
      <c r="B637" s="2">
        <v>667</v>
      </c>
      <c r="C637" s="2">
        <v>1</v>
      </c>
      <c r="D637" s="2" t="s">
        <v>1147</v>
      </c>
      <c r="E637" s="2" t="s">
        <v>499</v>
      </c>
      <c r="F637" s="2"/>
      <c r="G637" s="2"/>
      <c r="H637" s="2"/>
      <c r="I637" s="2" t="s">
        <v>1085</v>
      </c>
    </row>
    <row r="638" spans="1:9" ht="45" x14ac:dyDescent="0.25">
      <c r="A638" s="2" t="s">
        <v>1148</v>
      </c>
      <c r="B638" s="2">
        <v>668</v>
      </c>
      <c r="C638" s="2">
        <v>1</v>
      </c>
      <c r="D638" s="2" t="s">
        <v>1149</v>
      </c>
      <c r="E638" s="2" t="s">
        <v>496</v>
      </c>
      <c r="F638" s="2"/>
      <c r="G638" s="2"/>
      <c r="H638" s="2"/>
      <c r="I638" s="2" t="s">
        <v>1085</v>
      </c>
    </row>
    <row r="639" spans="1:9" ht="45" x14ac:dyDescent="0.25">
      <c r="A639" s="2" t="s">
        <v>1150</v>
      </c>
      <c r="B639" s="2">
        <v>669</v>
      </c>
      <c r="C639" s="2">
        <v>1</v>
      </c>
      <c r="D639" s="2" t="s">
        <v>1151</v>
      </c>
      <c r="E639" s="2" t="s">
        <v>349</v>
      </c>
      <c r="F639" s="2"/>
      <c r="G639" s="2"/>
      <c r="H639" s="2"/>
      <c r="I639" s="2" t="s">
        <v>1085</v>
      </c>
    </row>
    <row r="640" spans="1:9" ht="45" x14ac:dyDescent="0.25">
      <c r="A640" s="2" t="s">
        <v>1152</v>
      </c>
      <c r="B640" s="2">
        <v>670</v>
      </c>
      <c r="C640" s="2">
        <v>1</v>
      </c>
      <c r="D640" s="2" t="s">
        <v>1153</v>
      </c>
      <c r="E640" s="2" t="s">
        <v>670</v>
      </c>
      <c r="F640" s="2"/>
      <c r="G640" s="2"/>
      <c r="H640" s="2"/>
      <c r="I640" s="2" t="s">
        <v>1085</v>
      </c>
    </row>
    <row r="641" spans="1:9" ht="45" x14ac:dyDescent="0.25">
      <c r="A641" s="2" t="s">
        <v>1154</v>
      </c>
      <c r="B641" s="2">
        <v>671</v>
      </c>
      <c r="C641" s="2">
        <v>1</v>
      </c>
      <c r="D641" s="2" t="s">
        <v>1155</v>
      </c>
      <c r="E641" s="2" t="s">
        <v>706</v>
      </c>
      <c r="F641" s="2"/>
      <c r="G641" s="2"/>
      <c r="H641" s="2"/>
      <c r="I641" s="2" t="s">
        <v>1085</v>
      </c>
    </row>
    <row r="642" spans="1:9" ht="45" x14ac:dyDescent="0.25">
      <c r="A642" s="2" t="s">
        <v>1156</v>
      </c>
      <c r="B642" s="2">
        <v>672</v>
      </c>
      <c r="C642" s="2">
        <v>1</v>
      </c>
      <c r="D642" s="2" t="s">
        <v>1157</v>
      </c>
      <c r="E642" s="2" t="s">
        <v>385</v>
      </c>
      <c r="F642" s="2"/>
      <c r="G642" s="2"/>
      <c r="H642" s="2"/>
      <c r="I642" s="2" t="s">
        <v>1085</v>
      </c>
    </row>
    <row r="643" spans="1:9" ht="45" x14ac:dyDescent="0.25">
      <c r="A643" s="2" t="s">
        <v>1158</v>
      </c>
      <c r="B643" s="2">
        <v>673</v>
      </c>
      <c r="C643" s="2">
        <v>1</v>
      </c>
      <c r="D643" s="2" t="s">
        <v>1159</v>
      </c>
      <c r="E643" s="2" t="s">
        <v>343</v>
      </c>
      <c r="F643" s="2"/>
      <c r="G643" s="2"/>
      <c r="H643" s="2"/>
      <c r="I643" s="2" t="s">
        <v>1085</v>
      </c>
    </row>
    <row r="644" spans="1:9" ht="45" x14ac:dyDescent="0.25">
      <c r="A644" s="2" t="s">
        <v>1160</v>
      </c>
      <c r="B644" s="2">
        <v>674</v>
      </c>
      <c r="C644" s="2">
        <v>1</v>
      </c>
      <c r="D644" s="2" t="s">
        <v>1161</v>
      </c>
      <c r="E644" s="2" t="s">
        <v>650</v>
      </c>
      <c r="F644" s="2"/>
      <c r="G644" s="2"/>
      <c r="H644" s="2"/>
      <c r="I644" s="2" t="s">
        <v>1085</v>
      </c>
    </row>
    <row r="645" spans="1:9" ht="45" x14ac:dyDescent="0.25">
      <c r="A645" s="2" t="s">
        <v>1162</v>
      </c>
      <c r="B645" s="2">
        <v>675</v>
      </c>
      <c r="C645" s="2">
        <v>1</v>
      </c>
      <c r="D645" s="2" t="s">
        <v>1163</v>
      </c>
      <c r="E645" s="2" t="s">
        <v>219</v>
      </c>
      <c r="F645" s="2"/>
      <c r="G645" s="2"/>
      <c r="H645" s="2"/>
      <c r="I645" s="2" t="s">
        <v>1085</v>
      </c>
    </row>
    <row r="646" spans="1:9" ht="45" x14ac:dyDescent="0.25">
      <c r="A646" s="2" t="s">
        <v>1164</v>
      </c>
      <c r="B646" s="2">
        <v>676</v>
      </c>
      <c r="C646" s="2">
        <v>1</v>
      </c>
      <c r="D646" s="2" t="s">
        <v>1165</v>
      </c>
      <c r="E646" s="2" t="s">
        <v>757</v>
      </c>
      <c r="F646" s="2"/>
      <c r="G646" s="2"/>
      <c r="H646" s="2"/>
      <c r="I646" s="2" t="s">
        <v>1085</v>
      </c>
    </row>
    <row r="647" spans="1:9" ht="45" x14ac:dyDescent="0.25">
      <c r="A647" s="2" t="s">
        <v>1166</v>
      </c>
      <c r="B647" s="2">
        <v>677</v>
      </c>
      <c r="C647" s="2">
        <v>1</v>
      </c>
      <c r="D647" s="2" t="s">
        <v>1167</v>
      </c>
      <c r="E647" s="2" t="s">
        <v>574</v>
      </c>
      <c r="F647" s="2"/>
      <c r="G647" s="2"/>
      <c r="H647" s="2"/>
      <c r="I647" s="2" t="s">
        <v>1085</v>
      </c>
    </row>
    <row r="648" spans="1:9" ht="45" x14ac:dyDescent="0.25">
      <c r="A648" s="2" t="s">
        <v>1168</v>
      </c>
      <c r="B648" s="2">
        <v>678</v>
      </c>
      <c r="C648" s="2">
        <v>1</v>
      </c>
      <c r="D648" s="2" t="s">
        <v>1169</v>
      </c>
      <c r="E648" s="2" t="s">
        <v>104</v>
      </c>
      <c r="F648" s="2"/>
      <c r="G648" s="2"/>
      <c r="H648" s="2"/>
      <c r="I648" s="2" t="s">
        <v>1085</v>
      </c>
    </row>
    <row r="649" spans="1:9" ht="30" x14ac:dyDescent="0.25">
      <c r="A649" s="2" t="s">
        <v>1170</v>
      </c>
      <c r="B649" s="2">
        <v>679</v>
      </c>
      <c r="C649" s="2">
        <v>1</v>
      </c>
      <c r="D649" s="2" t="s">
        <v>1171</v>
      </c>
      <c r="E649" s="2" t="s">
        <v>68</v>
      </c>
      <c r="F649" s="2"/>
      <c r="G649" s="2"/>
      <c r="H649" s="2"/>
      <c r="I649" s="2" t="s">
        <v>1085</v>
      </c>
    </row>
    <row r="650" spans="1:9" x14ac:dyDescent="0.25">
      <c r="A650" s="2" t="s">
        <v>1172</v>
      </c>
      <c r="B650" s="2">
        <v>680</v>
      </c>
      <c r="C650" s="2">
        <v>1</v>
      </c>
      <c r="D650" s="2" t="s">
        <v>1173</v>
      </c>
      <c r="E650" s="2" t="s">
        <v>496</v>
      </c>
      <c r="F650" s="2"/>
      <c r="G650" s="2"/>
      <c r="H650" s="2"/>
      <c r="I650" s="2" t="s">
        <v>1100</v>
      </c>
    </row>
    <row r="651" spans="1:9" x14ac:dyDescent="0.25">
      <c r="A651" s="2" t="s">
        <v>1174</v>
      </c>
      <c r="B651" s="2">
        <v>681</v>
      </c>
      <c r="C651" s="2">
        <v>1</v>
      </c>
      <c r="D651" s="2" t="s">
        <v>1175</v>
      </c>
      <c r="E651" s="2" t="s">
        <v>496</v>
      </c>
      <c r="F651" s="2"/>
      <c r="G651" s="2"/>
      <c r="H651" s="2"/>
      <c r="I651" s="2" t="s">
        <v>1100</v>
      </c>
    </row>
    <row r="652" spans="1:9" x14ac:dyDescent="0.25">
      <c r="A652" s="2" t="s">
        <v>1176</v>
      </c>
      <c r="B652" s="2">
        <v>682</v>
      </c>
      <c r="C652" s="2">
        <v>1</v>
      </c>
      <c r="D652" s="2" t="s">
        <v>1177</v>
      </c>
      <c r="E652" s="2" t="s">
        <v>496</v>
      </c>
      <c r="F652" s="2"/>
      <c r="G652" s="2"/>
      <c r="H652" s="2"/>
      <c r="I652" s="2" t="s">
        <v>1100</v>
      </c>
    </row>
    <row r="653" spans="1:9" x14ac:dyDescent="0.25">
      <c r="A653" s="2" t="s">
        <v>1178</v>
      </c>
      <c r="B653" s="2">
        <v>683</v>
      </c>
      <c r="C653" s="2">
        <v>1</v>
      </c>
      <c r="D653" s="2" t="s">
        <v>1179</v>
      </c>
      <c r="E653" s="2" t="s">
        <v>496</v>
      </c>
      <c r="F653" s="2"/>
      <c r="G653" s="2"/>
      <c r="H653" s="2"/>
      <c r="I653" s="2" t="s">
        <v>1100</v>
      </c>
    </row>
    <row r="654" spans="1:9" x14ac:dyDescent="0.25">
      <c r="A654" s="2" t="s">
        <v>1180</v>
      </c>
      <c r="B654" s="2">
        <v>684</v>
      </c>
      <c r="C654" s="2">
        <v>1</v>
      </c>
      <c r="D654" s="2" t="s">
        <v>1181</v>
      </c>
      <c r="E654" s="2" t="s">
        <v>496</v>
      </c>
      <c r="F654" s="2"/>
      <c r="G654" s="2"/>
      <c r="H654" s="2"/>
      <c r="I654" s="2" t="s">
        <v>1100</v>
      </c>
    </row>
    <row r="655" spans="1:9" ht="60" x14ac:dyDescent="0.25">
      <c r="A655" s="2" t="s">
        <v>1182</v>
      </c>
      <c r="B655" s="2">
        <v>685</v>
      </c>
      <c r="C655" s="2">
        <v>1</v>
      </c>
      <c r="D655" s="2" t="s">
        <v>1183</v>
      </c>
      <c r="E655" s="2" t="s">
        <v>650</v>
      </c>
      <c r="F655" s="2"/>
      <c r="G655" s="2"/>
      <c r="H655" s="2"/>
      <c r="I655" s="2" t="s">
        <v>1100</v>
      </c>
    </row>
    <row r="658" spans="1:2" x14ac:dyDescent="0.25">
      <c r="A658" s="8" t="s">
        <v>1184</v>
      </c>
      <c r="B658" s="8">
        <f>COUNTIF(C2:C655,1)</f>
        <v>569</v>
      </c>
    </row>
    <row r="659" spans="1:2" x14ac:dyDescent="0.25">
      <c r="A659" t="s">
        <v>1185</v>
      </c>
      <c r="B659">
        <f>MAX(B1:B655)</f>
        <v>685</v>
      </c>
    </row>
    <row r="660" spans="1:2" x14ac:dyDescent="0.25">
      <c r="A660" t="s">
        <v>1186</v>
      </c>
      <c r="B660">
        <f>COUNTIF(begrip[Source],"Regulation")</f>
        <v>503</v>
      </c>
    </row>
    <row r="661" spans="1:2" x14ac:dyDescent="0.25">
      <c r="A661" t="s">
        <v>1187</v>
      </c>
      <c r="B661">
        <f>COUNTIF(begrip[Source],"Manual")</f>
        <v>16</v>
      </c>
    </row>
    <row r="662" spans="1:2" x14ac:dyDescent="0.25">
      <c r="A662" t="s">
        <v>1188</v>
      </c>
      <c r="B662">
        <f>COUNTIF(begrip[Source],"DNB")</f>
        <v>79</v>
      </c>
    </row>
  </sheetData>
  <conditionalFormatting sqref="A658:B658">
    <cfRule type="expression" dxfId="807" priority="131">
      <formula>OR($H479="only mentioned in preamble", $H479="removed from regulation")</formula>
    </cfRule>
  </conditionalFormatting>
  <conditionalFormatting sqref="A497:E497 A31:E31 A39:E39 A492:D492 A88:D88 H249 A562:D565 B579:E579 A2:I30 A262:I273 G497:I497 G31:I31 G39:I39 A493:I496 F492:I492 A40:I87 F88:I88 A250:I260 F562:I565 B580:I580 G579:I579 A498:I534 A566:I578 A535:D535 F535:I535 A32:I38 A275:I491 A89:I247 A536:I561 D625:I625 C611:I615 A617 A621 F616:I622 F623:H624 A581:I608 C627:I649 C621:F621 C617:F617 C650:D654 F650:I655 B655:D655">
    <cfRule type="expression" dxfId="806" priority="45" stopIfTrue="1">
      <formula>LEFT($H2,27)="Not relevant for data model"</formula>
    </cfRule>
    <cfRule type="expression" dxfId="805" priority="46" stopIfTrue="1">
      <formula>OR($H2="only mentioned in preamble", $H2="removed from regulation")</formula>
    </cfRule>
  </conditionalFormatting>
  <conditionalFormatting sqref="A274:G274 A261:I261 I274">
    <cfRule type="expression" dxfId="804" priority="223" stopIfTrue="1">
      <formula>LEFT(#REF!,27)="Not relevant for data model"</formula>
    </cfRule>
    <cfRule type="expression" dxfId="803" priority="224" stopIfTrue="1">
      <formula>OR(#REF!="only mentioned in preamble", #REF!="removed from regulation")</formula>
    </cfRule>
  </conditionalFormatting>
  <conditionalFormatting sqref="E492">
    <cfRule type="expression" dxfId="802" priority="227" stopIfTrue="1">
      <formula>LEFT($H88,27)="Not relevant for data model"</formula>
    </cfRule>
    <cfRule type="expression" dxfId="801" priority="228" stopIfTrue="1">
      <formula>OR($H88="only mentioned in preamble", $H88="removed from regulation")</formula>
    </cfRule>
  </conditionalFormatting>
  <conditionalFormatting sqref="A248:G248 H249 A579 I248">
    <cfRule type="expression" dxfId="800" priority="233" stopIfTrue="1">
      <formula>LEFT($H249,27)="Not relevant for data model"</formula>
    </cfRule>
    <cfRule type="expression" dxfId="799" priority="234" stopIfTrue="1">
      <formula>OR($H249="only mentioned in preamble", $H249="removed from regulation")</formula>
    </cfRule>
  </conditionalFormatting>
  <conditionalFormatting sqref="A249:G249 I249">
    <cfRule type="expression" dxfId="798" priority="237" stopIfTrue="1">
      <formula>LEFT(#REF!,27)="Not relevant for data model"</formula>
    </cfRule>
    <cfRule type="expression" dxfId="797" priority="238" stopIfTrue="1">
      <formula>OR(#REF!="only mentioned in preamble", #REF!="removed from regulation")</formula>
    </cfRule>
  </conditionalFormatting>
  <conditionalFormatting sqref="A652:A655">
    <cfRule type="expression" dxfId="796" priority="281" stopIfTrue="1">
      <formula>LEFT($I596,27)="Not relevant for data model"</formula>
    </cfRule>
    <cfRule type="expression" dxfId="795" priority="282" stopIfTrue="1">
      <formula>OR($I596="only mentioned in preamble", $I596="removed from regulation")</formula>
    </cfRule>
  </conditionalFormatting>
  <conditionalFormatting sqref="A611">
    <cfRule type="expression" dxfId="794" priority="27" stopIfTrue="1">
      <formula>LEFT($I595,27)="Not relevant for data model"</formula>
    </cfRule>
    <cfRule type="expression" dxfId="793" priority="28" stopIfTrue="1">
      <formula>OR($I595="only mentioned in preamble", $I595="removed from regulation")</formula>
    </cfRule>
  </conditionalFormatting>
  <conditionalFormatting sqref="A612:A613">
    <cfRule type="expression" dxfId="792" priority="25" stopIfTrue="1">
      <formula>LEFT($I611,27)="Not relevant for data model"</formula>
    </cfRule>
    <cfRule type="expression" dxfId="791" priority="26" stopIfTrue="1">
      <formula>OR($I611="only mentioned in preamble", $I611="removed from regulation")</formula>
    </cfRule>
  </conditionalFormatting>
  <conditionalFormatting sqref="A612:A613 D617:E617 A617 A619 D619:E619 D621:E621 A621 A625 C625">
    <cfRule type="expression" dxfId="790" priority="23" stopIfTrue="1">
      <formula>LEFT($I612,27)="Not relevant for data model"</formula>
    </cfRule>
    <cfRule type="expression" dxfId="789" priority="24" stopIfTrue="1">
      <formula>OR($I612="only mentioned in preamble", $I612="removed from regulation")</formula>
    </cfRule>
  </conditionalFormatting>
  <conditionalFormatting sqref="A614:A615">
    <cfRule type="expression" dxfId="788" priority="287" stopIfTrue="1">
      <formula>LEFT($I597,27)="Not relevant for data model"</formula>
    </cfRule>
    <cfRule type="expression" dxfId="787" priority="288" stopIfTrue="1">
      <formula>OR($I597="only mentioned in preamble", $I597="removed from regulation")</formula>
    </cfRule>
  </conditionalFormatting>
  <conditionalFormatting sqref="A627:A629">
    <cfRule type="expression" dxfId="786" priority="297" stopIfTrue="1">
      <formula>LEFT($I606,27)="Not relevant for data model"</formula>
    </cfRule>
    <cfRule type="expression" dxfId="785" priority="298" stopIfTrue="1">
      <formula>OR($I606="only mentioned in preamble", $I606="removed from regulation")</formula>
    </cfRule>
  </conditionalFormatting>
  <conditionalFormatting sqref="D616:E616">
    <cfRule type="expression" dxfId="784" priority="17" stopIfTrue="1">
      <formula>LEFT($I616,27)="Not relevant for data model"</formula>
    </cfRule>
    <cfRule type="expression" dxfId="783" priority="18" stopIfTrue="1">
      <formula>OR($I616="only mentioned in preamble", $I616="removed from regulation")</formula>
    </cfRule>
  </conditionalFormatting>
  <conditionalFormatting sqref="A616">
    <cfRule type="expression" dxfId="782" priority="15" stopIfTrue="1">
      <formula>LEFT($I616,27)="Not relevant for data model"</formula>
    </cfRule>
    <cfRule type="expression" dxfId="781" priority="16" stopIfTrue="1">
      <formula>OR($I616="only mentioned in preamble", $I616="removed from regulation")</formula>
    </cfRule>
  </conditionalFormatting>
  <conditionalFormatting sqref="A633:A640">
    <cfRule type="expression" dxfId="780" priority="313" stopIfTrue="1">
      <formula>LEFT($I613,27)="Not relevant for data model"</formula>
    </cfRule>
    <cfRule type="expression" dxfId="779" priority="314" stopIfTrue="1">
      <formula>OR($I613="only mentioned in preamble", $I613="removed from regulation")</formula>
    </cfRule>
  </conditionalFormatting>
  <conditionalFormatting sqref="A618 D618:E618">
    <cfRule type="expression" dxfId="778" priority="13" stopIfTrue="1">
      <formula>LEFT($I618,27)="Not relevant for data model"</formula>
    </cfRule>
    <cfRule type="expression" dxfId="777" priority="14" stopIfTrue="1">
      <formula>OR($I618="only mentioned in preamble", $I618="removed from regulation")</formula>
    </cfRule>
  </conditionalFormatting>
  <conditionalFormatting sqref="A643">
    <cfRule type="expression" dxfId="776" priority="331" stopIfTrue="1">
      <formula>LEFT($I617,27)="Not relevant for data model"</formula>
    </cfRule>
    <cfRule type="expression" dxfId="775" priority="332" stopIfTrue="1">
      <formula>OR($I617="only mentioned in preamble", $I617="removed from regulation")</formula>
    </cfRule>
  </conditionalFormatting>
  <conditionalFormatting sqref="D620:E620 A620">
    <cfRule type="expression" dxfId="774" priority="9" stopIfTrue="1">
      <formula>LEFT($I620,27)="Not relevant for data model"</formula>
    </cfRule>
    <cfRule type="expression" dxfId="773" priority="10" stopIfTrue="1">
      <formula>OR($I620="only mentioned in preamble", $I620="removed from regulation")</formula>
    </cfRule>
  </conditionalFormatting>
  <conditionalFormatting sqref="A620 C620:E620">
    <cfRule type="expression" dxfId="772" priority="11" stopIfTrue="1">
      <formula>LEFT($H620,27)="Not relevant for data model"</formula>
    </cfRule>
    <cfRule type="expression" dxfId="771" priority="12" stopIfTrue="1">
      <formula>OR($H620="only mentioned in preamble", $H620="removed from regulation")</formula>
    </cfRule>
  </conditionalFormatting>
  <conditionalFormatting sqref="A644">
    <cfRule type="expression" dxfId="770" priority="351" stopIfTrue="1">
      <formula>LEFT($I619,27)="Not relevant for data model"</formula>
    </cfRule>
    <cfRule type="expression" dxfId="769" priority="352" stopIfTrue="1">
      <formula>OR($I619="only mentioned in preamble", $I619="removed from regulation")</formula>
    </cfRule>
  </conditionalFormatting>
  <conditionalFormatting sqref="A622 D622:E622">
    <cfRule type="expression" dxfId="768" priority="7" stopIfTrue="1">
      <formula>LEFT($I622,27)="Not relevant for data model"</formula>
    </cfRule>
    <cfRule type="expression" dxfId="767" priority="8" stopIfTrue="1">
      <formula>OR($I622="only mentioned in preamble", $I622="removed from regulation")</formula>
    </cfRule>
  </conditionalFormatting>
  <conditionalFormatting sqref="I624">
    <cfRule type="expression" dxfId="766" priority="355" stopIfTrue="1">
      <formula>LEFT($H623,27)="Not relevant for data model"</formula>
    </cfRule>
    <cfRule type="expression" dxfId="765" priority="356" stopIfTrue="1">
      <formula>OR($H623="only mentioned in preamble", $H623="removed from regulation")</formula>
    </cfRule>
  </conditionalFormatting>
  <conditionalFormatting sqref="A646">
    <cfRule type="expression" dxfId="764" priority="359" stopIfTrue="1">
      <formula>LEFT($I624,27)="Not relevant for data model"</formula>
    </cfRule>
    <cfRule type="expression" dxfId="763" priority="360" stopIfTrue="1">
      <formula>OR($I624="only mentioned in preamble", $I624="removed from regulation")</formula>
    </cfRule>
  </conditionalFormatting>
  <conditionalFormatting sqref="A647">
    <cfRule type="expression" dxfId="762" priority="361" stopIfTrue="1">
      <formula>LEFT(#REF!,27)="Not relevant for data model"</formula>
    </cfRule>
    <cfRule type="expression" dxfId="761" priority="362" stopIfTrue="1">
      <formula>OR(#REF!="only mentioned in preamble", #REF!="removed from regulation")</formula>
    </cfRule>
  </conditionalFormatting>
  <conditionalFormatting sqref="A623 D623:E623">
    <cfRule type="expression" dxfId="760" priority="365" stopIfTrue="1">
      <formula>LEFT($I624,27)="Not relevant for data model"</formula>
    </cfRule>
    <cfRule type="expression" dxfId="759" priority="366" stopIfTrue="1">
      <formula>OR($I624="only mentioned in preamble", $I624="removed from regulation")</formula>
    </cfRule>
  </conditionalFormatting>
  <conditionalFormatting sqref="A624 D624:E624">
    <cfRule type="expression" dxfId="758" priority="367" stopIfTrue="1">
      <formula>LEFT(#REF!,27)="Not relevant for data model"</formula>
    </cfRule>
    <cfRule type="expression" dxfId="757" priority="368" stopIfTrue="1">
      <formula>OR(#REF!="only mentioned in preamble", #REF!="removed from regulation")</formula>
    </cfRule>
  </conditionalFormatting>
  <conditionalFormatting sqref="D626:I626">
    <cfRule type="expression" dxfId="756" priority="5" stopIfTrue="1">
      <formula>LEFT($H626,27)="Not relevant for data model"</formula>
    </cfRule>
    <cfRule type="expression" dxfId="755" priority="6" stopIfTrue="1">
      <formula>OR($H626="only mentioned in preamble", $H626="removed from regulation")</formula>
    </cfRule>
  </conditionalFormatting>
  <conditionalFormatting sqref="A626 C626">
    <cfRule type="expression" dxfId="754" priority="3" stopIfTrue="1">
      <formula>LEFT($I626,27)="Not relevant for data model"</formula>
    </cfRule>
    <cfRule type="expression" dxfId="753" priority="4" stopIfTrue="1">
      <formula>OR($I626="only mentioned in preamble", $I626="removed from regulation")</formula>
    </cfRule>
  </conditionalFormatting>
  <conditionalFormatting sqref="A645">
    <cfRule type="expression" dxfId="752" priority="377" stopIfTrue="1">
      <formula>LEFT($I621,27)="Not relevant for data model"</formula>
    </cfRule>
    <cfRule type="expression" dxfId="751" priority="378" stopIfTrue="1">
      <formula>OR($I621="only mentioned in preamble", $I621="removed from regulation")</formula>
    </cfRule>
  </conditionalFormatting>
  <conditionalFormatting sqref="A631:A632">
    <cfRule type="expression" dxfId="750" priority="381" stopIfTrue="1">
      <formula>LEFT($I611,27)="Not relevant for data model"</formula>
    </cfRule>
    <cfRule type="expression" dxfId="749" priority="382" stopIfTrue="1">
      <formula>OR($I611="only mentioned in preamble", $I611="removed from regulation")</formula>
    </cfRule>
  </conditionalFormatting>
  <conditionalFormatting sqref="A648:A649">
    <cfRule type="expression" dxfId="748" priority="387" stopIfTrue="1">
      <formula>LEFT($I625,27)="Not relevant for data model"</formula>
    </cfRule>
    <cfRule type="expression" dxfId="747" priority="388" stopIfTrue="1">
      <formula>OR($I625="only mentioned in preamble", $I625="removed from regulation")</formula>
    </cfRule>
  </conditionalFormatting>
  <conditionalFormatting sqref="A641:A642">
    <cfRule type="expression" dxfId="746" priority="397" stopIfTrue="1">
      <formula>LEFT($I614,27)="Not relevant for data model"</formula>
    </cfRule>
    <cfRule type="expression" dxfId="745" priority="398" stopIfTrue="1">
      <formula>OR($I614="only mentioned in preamble", $I614="removed from regulation")</formula>
    </cfRule>
  </conditionalFormatting>
  <conditionalFormatting sqref="A650:A651">
    <cfRule type="expression" dxfId="744" priority="403" stopIfTrue="1">
      <formula>LEFT($I642,27)="Not relevant for data model"</formula>
    </cfRule>
    <cfRule type="expression" dxfId="743" priority="404" stopIfTrue="1">
      <formula>OR($I642="only mentioned in preamble", $I642="removed from regulation")</formula>
    </cfRule>
  </conditionalFormatting>
  <conditionalFormatting sqref="A630">
    <cfRule type="expression" dxfId="742" priority="411" stopIfTrue="1">
      <formula>LEFT($I612,27)="Not relevant for data model"</formula>
    </cfRule>
    <cfRule type="expression" dxfId="741" priority="412" stopIfTrue="1">
      <formula>OR($I612="only mentioned in preamble", $I612="removed from regulation")</formula>
    </cfRule>
  </conditionalFormatting>
  <conditionalFormatting sqref="B609:B654">
    <cfRule type="expression" dxfId="740" priority="1" stopIfTrue="1">
      <formula>LEFT($H609,27)="Not relevant for data model"</formula>
    </cfRule>
    <cfRule type="expression" dxfId="739" priority="2" stopIfTrue="1">
      <formula>OR($H609="only mentioned in preamble", $H609="removed from regulation")</formula>
    </cfRule>
  </conditionalFormatting>
  <hyperlinks>
    <hyperlink ref="H475" r:id="rId1" xr:uid="{00000000-0004-0000-0100-000000000000}"/>
  </hyperlinks>
  <pageMargins left="0.70866141732283505" right="0.70866141732283505" top="1" bottom="1.5" header="0.31496062992126" footer="0.31496062992126"/>
  <pageSetup paperSize="8" scale="74" fitToHeight="0" orientation="portrait" r:id="rId2"/>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3"/>
  </customProperties>
  <legacyDrawingHF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5"/>
  <dimension ref="A1:H128"/>
  <sheetViews>
    <sheetView zoomScaleNormal="100" workbookViewId="0"/>
  </sheetViews>
  <sheetFormatPr defaultColWidth="27.85546875" defaultRowHeight="15" x14ac:dyDescent="0.25"/>
  <cols>
    <col min="1" max="1" width="27.85546875" style="2"/>
    <col min="2" max="2" width="32.85546875" style="2" customWidth="1"/>
    <col min="3" max="3" width="27.85546875" style="2"/>
    <col min="4" max="4" width="64.28515625" style="2" customWidth="1"/>
    <col min="5" max="5" width="13" style="2" bestFit="1" customWidth="1"/>
    <col min="6" max="6" width="27.85546875" style="12"/>
    <col min="7" max="7" width="14.28515625" style="2" customWidth="1"/>
    <col min="8" max="8" width="9.28515625" style="2" customWidth="1"/>
    <col min="9" max="16384" width="27.85546875" style="2"/>
  </cols>
  <sheetData>
    <row r="1" spans="1:8" x14ac:dyDescent="0.25">
      <c r="A1" s="34" t="s">
        <v>1368</v>
      </c>
      <c r="B1" s="34" t="s">
        <v>4348</v>
      </c>
      <c r="C1" s="34" t="s">
        <v>1369</v>
      </c>
      <c r="D1" s="34" t="s">
        <v>27</v>
      </c>
      <c r="E1" s="34" t="s">
        <v>1332</v>
      </c>
      <c r="F1" s="69" t="s">
        <v>7121</v>
      </c>
      <c r="H1" s="9" t="s">
        <v>1334</v>
      </c>
    </row>
    <row r="2" spans="1:8" ht="30" x14ac:dyDescent="0.25">
      <c r="A2" s="71" t="s">
        <v>1378</v>
      </c>
      <c r="B2" s="71" t="s">
        <v>596</v>
      </c>
      <c r="C2" s="71" t="s">
        <v>4349</v>
      </c>
      <c r="D2" s="71" t="s">
        <v>4350</v>
      </c>
      <c r="E2" s="71" t="s">
        <v>981</v>
      </c>
      <c r="F2" s="70" t="s">
        <v>7118</v>
      </c>
      <c r="G2" s="71"/>
      <c r="H2" s="71"/>
    </row>
    <row r="3" spans="1:8" ht="105" x14ac:dyDescent="0.25">
      <c r="A3" s="71" t="s">
        <v>1378</v>
      </c>
      <c r="B3" s="71" t="s">
        <v>254</v>
      </c>
      <c r="C3" s="71" t="s">
        <v>1520</v>
      </c>
      <c r="D3" s="72" t="s">
        <v>4351</v>
      </c>
      <c r="E3" s="71" t="s">
        <v>981</v>
      </c>
      <c r="F3" s="70" t="s">
        <v>7119</v>
      </c>
      <c r="G3" s="71"/>
      <c r="H3" s="71"/>
    </row>
    <row r="4" spans="1:8" ht="30" x14ac:dyDescent="0.25">
      <c r="A4" s="71" t="s">
        <v>1378</v>
      </c>
      <c r="B4" s="71" t="s">
        <v>397</v>
      </c>
      <c r="C4" s="71" t="s">
        <v>4352</v>
      </c>
      <c r="D4" s="71" t="s">
        <v>398</v>
      </c>
      <c r="E4" s="71" t="s">
        <v>981</v>
      </c>
      <c r="F4" s="70" t="s">
        <v>7118</v>
      </c>
      <c r="G4" s="71"/>
      <c r="H4" s="71"/>
    </row>
    <row r="5" spans="1:8" ht="315" x14ac:dyDescent="0.25">
      <c r="A5" s="71" t="s">
        <v>1378</v>
      </c>
      <c r="B5" s="71" t="s">
        <v>127</v>
      </c>
      <c r="C5" s="71" t="s">
        <v>127</v>
      </c>
      <c r="D5" s="72" t="s">
        <v>4353</v>
      </c>
      <c r="E5" s="71" t="s">
        <v>981</v>
      </c>
      <c r="F5" s="70" t="s">
        <v>7119</v>
      </c>
      <c r="G5" s="71"/>
      <c r="H5" s="71"/>
    </row>
    <row r="6" spans="1:8" ht="30" x14ac:dyDescent="0.25">
      <c r="A6" s="71" t="s">
        <v>1378</v>
      </c>
      <c r="B6" s="71" t="s">
        <v>296</v>
      </c>
      <c r="C6" s="71" t="s">
        <v>4354</v>
      </c>
      <c r="D6" s="71" t="s">
        <v>297</v>
      </c>
      <c r="E6" s="71" t="s">
        <v>981</v>
      </c>
      <c r="F6" s="70" t="s">
        <v>7118</v>
      </c>
      <c r="G6" s="71"/>
      <c r="H6" s="71"/>
    </row>
    <row r="7" spans="1:8" ht="30" x14ac:dyDescent="0.25">
      <c r="A7" s="71" t="s">
        <v>1378</v>
      </c>
      <c r="B7" s="71" t="s">
        <v>989</v>
      </c>
      <c r="C7" s="71" t="s">
        <v>989</v>
      </c>
      <c r="D7" s="71" t="s">
        <v>996</v>
      </c>
      <c r="E7" s="71" t="s">
        <v>981</v>
      </c>
      <c r="F7" s="70" t="s">
        <v>7118</v>
      </c>
      <c r="G7" s="71"/>
      <c r="H7" s="71"/>
    </row>
    <row r="8" spans="1:8" ht="30" x14ac:dyDescent="0.25">
      <c r="A8" s="71" t="s">
        <v>1378</v>
      </c>
      <c r="B8" s="71" t="s">
        <v>637</v>
      </c>
      <c r="C8" s="71" t="s">
        <v>4355</v>
      </c>
      <c r="D8" s="71" t="s">
        <v>638</v>
      </c>
      <c r="E8" s="71" t="s">
        <v>981</v>
      </c>
      <c r="F8" s="70" t="s">
        <v>7118</v>
      </c>
      <c r="G8" s="71"/>
      <c r="H8" s="71"/>
    </row>
    <row r="9" spans="1:8" ht="30" x14ac:dyDescent="0.25">
      <c r="A9" s="71" t="s">
        <v>1378</v>
      </c>
      <c r="B9" s="71" t="s">
        <v>905</v>
      </c>
      <c r="C9" s="71" t="s">
        <v>1549</v>
      </c>
      <c r="D9" s="71" t="s">
        <v>906</v>
      </c>
      <c r="E9" s="71" t="s">
        <v>981</v>
      </c>
      <c r="F9" s="70" t="s">
        <v>7119</v>
      </c>
      <c r="G9" s="71"/>
      <c r="H9" s="71"/>
    </row>
    <row r="10" spans="1:8" ht="30" x14ac:dyDescent="0.25">
      <c r="A10" s="71" t="s">
        <v>1378</v>
      </c>
      <c r="B10" s="71" t="s">
        <v>908</v>
      </c>
      <c r="C10" s="71" t="s">
        <v>4356</v>
      </c>
      <c r="D10" s="71" t="s">
        <v>909</v>
      </c>
      <c r="E10" s="71" t="s">
        <v>981</v>
      </c>
      <c r="F10" s="70" t="s">
        <v>7119</v>
      </c>
      <c r="G10" s="71"/>
      <c r="H10" s="71"/>
    </row>
    <row r="11" spans="1:8" ht="30" x14ac:dyDescent="0.25">
      <c r="A11" s="71" t="s">
        <v>1378</v>
      </c>
      <c r="B11" s="71" t="s">
        <v>41</v>
      </c>
      <c r="C11" s="71" t="s">
        <v>41</v>
      </c>
      <c r="D11" s="73" t="s">
        <v>4357</v>
      </c>
      <c r="E11" s="71" t="s">
        <v>981</v>
      </c>
      <c r="F11" s="70" t="s">
        <v>7119</v>
      </c>
      <c r="G11" s="71"/>
      <c r="H11" s="71"/>
    </row>
    <row r="12" spans="1:8" ht="409.5" x14ac:dyDescent="0.25">
      <c r="A12" s="71" t="s">
        <v>1378</v>
      </c>
      <c r="B12" s="71" t="s">
        <v>34</v>
      </c>
      <c r="C12" s="71" t="s">
        <v>34</v>
      </c>
      <c r="D12" s="74" t="s">
        <v>4358</v>
      </c>
      <c r="E12" s="71" t="s">
        <v>981</v>
      </c>
      <c r="F12" s="70" t="s">
        <v>7119</v>
      </c>
      <c r="G12" s="71"/>
      <c r="H12" s="71"/>
    </row>
    <row r="13" spans="1:8" ht="90" x14ac:dyDescent="0.25">
      <c r="A13" s="71" t="s">
        <v>1378</v>
      </c>
      <c r="B13" s="71" t="s">
        <v>4359</v>
      </c>
      <c r="C13" s="71" t="s">
        <v>4360</v>
      </c>
      <c r="D13" s="72" t="s">
        <v>4361</v>
      </c>
      <c r="E13" s="71" t="s">
        <v>981</v>
      </c>
      <c r="F13" s="70" t="s">
        <v>7118</v>
      </c>
      <c r="G13" s="71"/>
      <c r="H13" s="71"/>
    </row>
    <row r="14" spans="1:8" ht="30" x14ac:dyDescent="0.25">
      <c r="A14" s="71" t="s">
        <v>1378</v>
      </c>
      <c r="B14" s="71" t="s">
        <v>197</v>
      </c>
      <c r="C14" s="71" t="s">
        <v>4362</v>
      </c>
      <c r="D14" s="72" t="s">
        <v>4363</v>
      </c>
      <c r="E14" s="71" t="s">
        <v>981</v>
      </c>
      <c r="F14" s="70" t="s">
        <v>7119</v>
      </c>
      <c r="G14" s="71"/>
      <c r="H14" s="71"/>
    </row>
    <row r="15" spans="1:8" ht="30" x14ac:dyDescent="0.25">
      <c r="A15" s="71" t="s">
        <v>1378</v>
      </c>
      <c r="B15" s="71" t="s">
        <v>116</v>
      </c>
      <c r="C15" s="71" t="s">
        <v>116</v>
      </c>
      <c r="D15" s="71" t="s">
        <v>4364</v>
      </c>
      <c r="E15" s="71" t="s">
        <v>981</v>
      </c>
      <c r="F15" s="70" t="s">
        <v>7118</v>
      </c>
      <c r="G15" s="71"/>
      <c r="H15" s="71"/>
    </row>
    <row r="16" spans="1:8" ht="30" x14ac:dyDescent="0.25">
      <c r="A16" s="71" t="s">
        <v>1378</v>
      </c>
      <c r="B16" s="71" t="s">
        <v>4365</v>
      </c>
      <c r="C16" s="71" t="s">
        <v>1657</v>
      </c>
      <c r="D16" s="71" t="s">
        <v>4366</v>
      </c>
      <c r="E16" s="71" t="s">
        <v>981</v>
      </c>
      <c r="F16" s="70" t="s">
        <v>7119</v>
      </c>
      <c r="G16" s="71"/>
      <c r="H16" s="71"/>
    </row>
    <row r="17" spans="1:8" ht="30" x14ac:dyDescent="0.25">
      <c r="A17" s="71" t="s">
        <v>1378</v>
      </c>
      <c r="B17" s="71" t="s">
        <v>4367</v>
      </c>
      <c r="C17" s="71" t="s">
        <v>1661</v>
      </c>
      <c r="D17" s="71" t="s">
        <v>4368</v>
      </c>
      <c r="E17" s="71" t="s">
        <v>981</v>
      </c>
      <c r="F17" s="70" t="s">
        <v>7119</v>
      </c>
      <c r="G17" s="71"/>
      <c r="H17" s="71"/>
    </row>
    <row r="18" spans="1:8" ht="45" x14ac:dyDescent="0.25">
      <c r="A18" s="71" t="s">
        <v>1378</v>
      </c>
      <c r="B18" s="71" t="s">
        <v>195</v>
      </c>
      <c r="C18" s="71" t="s">
        <v>195</v>
      </c>
      <c r="D18" s="74" t="s">
        <v>4369</v>
      </c>
      <c r="E18" s="71" t="s">
        <v>981</v>
      </c>
      <c r="F18" s="70" t="s">
        <v>7119</v>
      </c>
      <c r="G18" s="71"/>
      <c r="H18" s="71"/>
    </row>
    <row r="19" spans="1:8" ht="90" x14ac:dyDescent="0.25">
      <c r="A19" s="71" t="s">
        <v>1378</v>
      </c>
      <c r="B19" s="71" t="s">
        <v>1016</v>
      </c>
      <c r="C19" s="71" t="s">
        <v>1676</v>
      </c>
      <c r="D19" s="72" t="s">
        <v>4370</v>
      </c>
      <c r="E19" s="71" t="s">
        <v>981</v>
      </c>
      <c r="F19" s="70" t="s">
        <v>7119</v>
      </c>
      <c r="G19" s="71"/>
      <c r="H19" s="71"/>
    </row>
    <row r="20" spans="1:8" ht="120" x14ac:dyDescent="0.25">
      <c r="A20" s="71" t="s">
        <v>1378</v>
      </c>
      <c r="B20" s="71" t="s">
        <v>298</v>
      </c>
      <c r="C20" s="71" t="s">
        <v>4371</v>
      </c>
      <c r="D20" s="72" t="s">
        <v>4372</v>
      </c>
      <c r="E20" s="71" t="s">
        <v>981</v>
      </c>
      <c r="F20" s="70" t="s">
        <v>7118</v>
      </c>
      <c r="G20" s="71"/>
      <c r="H20" s="71"/>
    </row>
    <row r="21" spans="1:8" ht="30" x14ac:dyDescent="0.25">
      <c r="A21" s="71" t="s">
        <v>1378</v>
      </c>
      <c r="B21" s="71" t="s">
        <v>1065</v>
      </c>
      <c r="C21" s="71" t="s">
        <v>1663</v>
      </c>
      <c r="D21" s="71" t="s">
        <v>1066</v>
      </c>
      <c r="E21" s="71" t="s">
        <v>981</v>
      </c>
      <c r="F21" s="70" t="s">
        <v>7119</v>
      </c>
      <c r="G21" s="71"/>
      <c r="H21" s="71"/>
    </row>
    <row r="22" spans="1:8" ht="30" x14ac:dyDescent="0.25">
      <c r="A22" s="71" t="s">
        <v>1378</v>
      </c>
      <c r="B22" s="71" t="s">
        <v>1067</v>
      </c>
      <c r="C22" s="71" t="s">
        <v>4373</v>
      </c>
      <c r="D22" s="71" t="s">
        <v>1068</v>
      </c>
      <c r="E22" s="71" t="s">
        <v>981</v>
      </c>
      <c r="F22" s="70" t="s">
        <v>7119</v>
      </c>
      <c r="G22" s="71"/>
      <c r="H22" s="71"/>
    </row>
    <row r="23" spans="1:8" ht="30" x14ac:dyDescent="0.25">
      <c r="A23" s="71" t="s">
        <v>1378</v>
      </c>
      <c r="B23" s="71" t="s">
        <v>43</v>
      </c>
      <c r="C23" s="71" t="s">
        <v>43</v>
      </c>
      <c r="D23" s="73" t="s">
        <v>4374</v>
      </c>
      <c r="E23" s="71" t="s">
        <v>981</v>
      </c>
      <c r="F23" s="70" t="s">
        <v>7119</v>
      </c>
      <c r="G23" s="71"/>
      <c r="H23" s="71"/>
    </row>
    <row r="24" spans="1:8" ht="30" x14ac:dyDescent="0.25">
      <c r="A24" s="71" t="s">
        <v>1378</v>
      </c>
      <c r="B24" s="71" t="s">
        <v>264</v>
      </c>
      <c r="C24" s="71" t="s">
        <v>1615</v>
      </c>
      <c r="D24" s="71" t="s">
        <v>911</v>
      </c>
      <c r="E24" s="71" t="s">
        <v>981</v>
      </c>
      <c r="F24" s="70" t="s">
        <v>7119</v>
      </c>
      <c r="G24" s="71"/>
      <c r="H24" s="71"/>
    </row>
    <row r="25" spans="1:8" ht="30" x14ac:dyDescent="0.25">
      <c r="A25" s="71" t="s">
        <v>1378</v>
      </c>
      <c r="B25" s="71" t="s">
        <v>260</v>
      </c>
      <c r="C25" s="71" t="s">
        <v>1685</v>
      </c>
      <c r="D25" s="71" t="s">
        <v>4375</v>
      </c>
      <c r="E25" s="71" t="s">
        <v>981</v>
      </c>
      <c r="F25" s="70" t="s">
        <v>7119</v>
      </c>
      <c r="G25" s="71"/>
      <c r="H25" s="71"/>
    </row>
    <row r="26" spans="1:8" ht="75" x14ac:dyDescent="0.25">
      <c r="A26" s="71" t="s">
        <v>1378</v>
      </c>
      <c r="B26" s="71" t="s">
        <v>1069</v>
      </c>
      <c r="C26" s="71" t="s">
        <v>1516</v>
      </c>
      <c r="D26" s="72" t="s">
        <v>4376</v>
      </c>
      <c r="E26" s="71" t="s">
        <v>981</v>
      </c>
      <c r="F26" s="70" t="s">
        <v>7119</v>
      </c>
      <c r="G26" s="71"/>
      <c r="H26" s="71"/>
    </row>
    <row r="27" spans="1:8" ht="30" x14ac:dyDescent="0.25">
      <c r="A27" s="71" t="s">
        <v>1378</v>
      </c>
      <c r="B27" s="71" t="s">
        <v>985</v>
      </c>
      <c r="C27" s="71" t="s">
        <v>4377</v>
      </c>
      <c r="D27" s="71" t="s">
        <v>986</v>
      </c>
      <c r="E27" s="71" t="s">
        <v>981</v>
      </c>
      <c r="F27" s="70" t="s">
        <v>7118</v>
      </c>
      <c r="G27" s="71"/>
      <c r="H27" s="71"/>
    </row>
    <row r="28" spans="1:8" ht="30" x14ac:dyDescent="0.25">
      <c r="A28" s="71" t="s">
        <v>1378</v>
      </c>
      <c r="B28" s="71" t="s">
        <v>1058</v>
      </c>
      <c r="C28" s="71" t="s">
        <v>1058</v>
      </c>
      <c r="D28" s="71" t="s">
        <v>1059</v>
      </c>
      <c r="E28" s="71" t="s">
        <v>981</v>
      </c>
      <c r="F28" s="70" t="s">
        <v>7118</v>
      </c>
      <c r="G28" s="71"/>
      <c r="H28" s="71"/>
    </row>
    <row r="29" spans="1:8" ht="30" x14ac:dyDescent="0.25">
      <c r="A29" s="71" t="s">
        <v>1378</v>
      </c>
      <c r="B29" s="71" t="s">
        <v>4378</v>
      </c>
      <c r="C29" s="71" t="s">
        <v>4379</v>
      </c>
      <c r="D29" s="71" t="s">
        <v>407</v>
      </c>
      <c r="E29" s="71" t="s">
        <v>981</v>
      </c>
      <c r="F29" s="70" t="s">
        <v>7119</v>
      </c>
      <c r="G29" s="71"/>
      <c r="H29" s="71"/>
    </row>
    <row r="30" spans="1:8" ht="45" x14ac:dyDescent="0.25">
      <c r="A30" s="71" t="s">
        <v>1378</v>
      </c>
      <c r="B30" s="71" t="s">
        <v>353</v>
      </c>
      <c r="C30" s="71" t="s">
        <v>1538</v>
      </c>
      <c r="D30" s="72" t="s">
        <v>4380</v>
      </c>
      <c r="E30" s="71" t="s">
        <v>981</v>
      </c>
      <c r="F30" s="70" t="s">
        <v>7119</v>
      </c>
      <c r="G30" s="71"/>
      <c r="H30" s="71"/>
    </row>
    <row r="31" spans="1:8" ht="75" x14ac:dyDescent="0.25">
      <c r="A31" s="71" t="s">
        <v>1378</v>
      </c>
      <c r="B31" s="71" t="s">
        <v>341</v>
      </c>
      <c r="C31" s="71" t="s">
        <v>1702</v>
      </c>
      <c r="D31" s="72" t="s">
        <v>4381</v>
      </c>
      <c r="E31" s="71" t="s">
        <v>981</v>
      </c>
      <c r="F31" s="70" t="s">
        <v>7119</v>
      </c>
      <c r="G31" s="71"/>
      <c r="H31" s="71"/>
    </row>
    <row r="32" spans="1:8" ht="30" x14ac:dyDescent="0.25">
      <c r="A32" s="71" t="s">
        <v>1378</v>
      </c>
      <c r="B32" s="71" t="s">
        <v>924</v>
      </c>
      <c r="C32" s="71" t="s">
        <v>4382</v>
      </c>
      <c r="D32" s="71" t="s">
        <v>925</v>
      </c>
      <c r="E32" s="71" t="s">
        <v>981</v>
      </c>
      <c r="F32" s="70" t="s">
        <v>7119</v>
      </c>
      <c r="G32" s="71"/>
      <c r="H32" s="71"/>
    </row>
    <row r="33" spans="1:8" ht="60" x14ac:dyDescent="0.25">
      <c r="A33" s="71" t="s">
        <v>1378</v>
      </c>
      <c r="B33" s="71" t="s">
        <v>945</v>
      </c>
      <c r="C33" s="71" t="s">
        <v>4383</v>
      </c>
      <c r="D33" s="72" t="s">
        <v>4384</v>
      </c>
      <c r="E33" s="71" t="s">
        <v>981</v>
      </c>
      <c r="F33" s="70" t="s">
        <v>7119</v>
      </c>
      <c r="G33" s="71"/>
      <c r="H33" s="71"/>
    </row>
    <row r="34" spans="1:8" ht="30" x14ac:dyDescent="0.25">
      <c r="A34" s="71" t="s">
        <v>1378</v>
      </c>
      <c r="B34" s="71" t="s">
        <v>92</v>
      </c>
      <c r="C34" s="71" t="s">
        <v>4385</v>
      </c>
      <c r="D34" s="71" t="s">
        <v>4386</v>
      </c>
      <c r="E34" s="71" t="s">
        <v>981</v>
      </c>
      <c r="F34" s="70" t="s">
        <v>7118</v>
      </c>
      <c r="G34" s="71"/>
      <c r="H34" s="71"/>
    </row>
    <row r="35" spans="1:8" ht="30" x14ac:dyDescent="0.25">
      <c r="A35" s="71" t="s">
        <v>1378</v>
      </c>
      <c r="B35" s="71" t="s">
        <v>68</v>
      </c>
      <c r="C35" s="71" t="s">
        <v>4387</v>
      </c>
      <c r="D35" s="71" t="s">
        <v>69</v>
      </c>
      <c r="E35" s="71" t="s">
        <v>981</v>
      </c>
      <c r="F35" s="70" t="s">
        <v>7118</v>
      </c>
      <c r="G35" s="71"/>
      <c r="H35" s="71"/>
    </row>
    <row r="36" spans="1:8" ht="30" x14ac:dyDescent="0.25">
      <c r="A36" s="71" t="s">
        <v>1378</v>
      </c>
      <c r="B36" s="71" t="s">
        <v>981</v>
      </c>
      <c r="C36" s="71" t="s">
        <v>4388</v>
      </c>
      <c r="D36" s="71" t="s">
        <v>982</v>
      </c>
      <c r="E36" s="71" t="s">
        <v>981</v>
      </c>
      <c r="F36" s="70" t="s">
        <v>7118</v>
      </c>
      <c r="G36" s="71"/>
      <c r="H36" s="71"/>
    </row>
    <row r="37" spans="1:8" ht="105" x14ac:dyDescent="0.25">
      <c r="A37" s="71" t="s">
        <v>1378</v>
      </c>
      <c r="B37" s="71" t="s">
        <v>979</v>
      </c>
      <c r="C37" s="71" t="s">
        <v>1616</v>
      </c>
      <c r="D37" s="72" t="s">
        <v>4389</v>
      </c>
      <c r="E37" s="71" t="s">
        <v>981</v>
      </c>
      <c r="F37" s="70" t="s">
        <v>7119</v>
      </c>
      <c r="G37" s="71"/>
      <c r="H37" s="71"/>
    </row>
    <row r="38" spans="1:8" ht="30" x14ac:dyDescent="0.25">
      <c r="A38" s="71" t="s">
        <v>1378</v>
      </c>
      <c r="B38" s="71" t="s">
        <v>976</v>
      </c>
      <c r="C38" s="71" t="s">
        <v>976</v>
      </c>
      <c r="D38" s="71" t="s">
        <v>977</v>
      </c>
      <c r="E38" s="71" t="s">
        <v>981</v>
      </c>
      <c r="F38" s="70" t="s">
        <v>7118</v>
      </c>
      <c r="G38" s="71"/>
      <c r="H38" s="71"/>
    </row>
    <row r="39" spans="1:8" ht="30" x14ac:dyDescent="0.25">
      <c r="A39" s="71" t="s">
        <v>1378</v>
      </c>
      <c r="B39" s="71" t="s">
        <v>971</v>
      </c>
      <c r="C39" s="71" t="s">
        <v>4390</v>
      </c>
      <c r="D39" s="71" t="s">
        <v>978</v>
      </c>
      <c r="E39" s="71" t="s">
        <v>981</v>
      </c>
      <c r="F39" s="70" t="s">
        <v>7118</v>
      </c>
      <c r="G39" s="71"/>
      <c r="H39" s="71"/>
    </row>
    <row r="40" spans="1:8" ht="30" x14ac:dyDescent="0.25">
      <c r="A40" s="71" t="s">
        <v>1378</v>
      </c>
      <c r="B40" s="71" t="s">
        <v>300</v>
      </c>
      <c r="C40" s="71" t="s">
        <v>4391</v>
      </c>
      <c r="D40" s="71" t="s">
        <v>301</v>
      </c>
      <c r="E40" s="71" t="s">
        <v>981</v>
      </c>
      <c r="F40" s="70" t="s">
        <v>7118</v>
      </c>
      <c r="G40" s="71"/>
      <c r="H40" s="71"/>
    </row>
    <row r="41" spans="1:8" ht="90" x14ac:dyDescent="0.25">
      <c r="A41" s="71" t="s">
        <v>1378</v>
      </c>
      <c r="B41" s="71" t="s">
        <v>226</v>
      </c>
      <c r="C41" s="71" t="s">
        <v>1561</v>
      </c>
      <c r="D41" s="72" t="s">
        <v>4392</v>
      </c>
      <c r="E41" s="71" t="s">
        <v>981</v>
      </c>
      <c r="F41" s="70" t="s">
        <v>7119</v>
      </c>
      <c r="G41" s="71"/>
      <c r="H41" s="71"/>
    </row>
    <row r="42" spans="1:8" ht="240" x14ac:dyDescent="0.25">
      <c r="A42" s="71" t="s">
        <v>1378</v>
      </c>
      <c r="B42" s="71" t="s">
        <v>4393</v>
      </c>
      <c r="C42" s="71" t="s">
        <v>4394</v>
      </c>
      <c r="D42" s="72" t="s">
        <v>4395</v>
      </c>
      <c r="E42" s="71" t="s">
        <v>981</v>
      </c>
      <c r="F42" s="70" t="s">
        <v>7119</v>
      </c>
      <c r="G42" s="71"/>
      <c r="H42" s="71"/>
    </row>
    <row r="43" spans="1:8" ht="30" x14ac:dyDescent="0.25">
      <c r="A43" s="71" t="s">
        <v>1378</v>
      </c>
      <c r="B43" s="71" t="s">
        <v>1089</v>
      </c>
      <c r="C43" s="71" t="s">
        <v>4396</v>
      </c>
      <c r="D43" s="71" t="s">
        <v>1090</v>
      </c>
      <c r="E43" s="71" t="s">
        <v>981</v>
      </c>
      <c r="F43" s="70" t="s">
        <v>7119</v>
      </c>
      <c r="G43" s="71"/>
      <c r="H43" s="71"/>
    </row>
    <row r="44" spans="1:8" ht="75" x14ac:dyDescent="0.25">
      <c r="A44" s="71" t="s">
        <v>1378</v>
      </c>
      <c r="B44" s="71" t="s">
        <v>1012</v>
      </c>
      <c r="C44" s="71" t="s">
        <v>1649</v>
      </c>
      <c r="D44" s="72" t="s">
        <v>4397</v>
      </c>
      <c r="E44" s="71" t="s">
        <v>981</v>
      </c>
      <c r="F44" s="70" t="s">
        <v>7119</v>
      </c>
      <c r="G44" s="71"/>
      <c r="H44" s="71"/>
    </row>
    <row r="45" spans="1:8" ht="409.5" x14ac:dyDescent="0.25">
      <c r="A45" s="71" t="s">
        <v>1378</v>
      </c>
      <c r="B45" s="71" t="s">
        <v>1022</v>
      </c>
      <c r="C45" s="71" t="s">
        <v>4398</v>
      </c>
      <c r="D45" s="72" t="s">
        <v>4399</v>
      </c>
      <c r="E45" s="71" t="s">
        <v>981</v>
      </c>
      <c r="F45" s="70" t="s">
        <v>7119</v>
      </c>
      <c r="G45" s="71"/>
      <c r="H45" s="71"/>
    </row>
    <row r="46" spans="1:8" ht="90" x14ac:dyDescent="0.25">
      <c r="A46" s="71" t="s">
        <v>1378</v>
      </c>
      <c r="B46" s="71" t="s">
        <v>1014</v>
      </c>
      <c r="C46" s="71" t="s">
        <v>1651</v>
      </c>
      <c r="D46" s="72" t="s">
        <v>4400</v>
      </c>
      <c r="E46" s="71" t="s">
        <v>981</v>
      </c>
      <c r="F46" s="70" t="s">
        <v>7119</v>
      </c>
      <c r="G46" s="71"/>
      <c r="H46" s="71"/>
    </row>
    <row r="47" spans="1:8" ht="30" x14ac:dyDescent="0.25">
      <c r="A47" s="71" t="s">
        <v>1378</v>
      </c>
      <c r="B47" s="71" t="s">
        <v>927</v>
      </c>
      <c r="C47" s="71" t="s">
        <v>1586</v>
      </c>
      <c r="D47" s="71" t="s">
        <v>928</v>
      </c>
      <c r="E47" s="71" t="s">
        <v>981</v>
      </c>
      <c r="F47" s="70" t="s">
        <v>7119</v>
      </c>
      <c r="G47" s="71"/>
      <c r="H47" s="71"/>
    </row>
    <row r="48" spans="1:8" ht="30" x14ac:dyDescent="0.25">
      <c r="A48" s="71" t="s">
        <v>1378</v>
      </c>
      <c r="B48" s="71" t="s">
        <v>1072</v>
      </c>
      <c r="C48" s="71" t="s">
        <v>1698</v>
      </c>
      <c r="D48" s="71" t="s">
        <v>1073</v>
      </c>
      <c r="E48" s="71" t="s">
        <v>981</v>
      </c>
      <c r="F48" s="70" t="s">
        <v>7119</v>
      </c>
      <c r="G48" s="71"/>
      <c r="H48" s="71"/>
    </row>
    <row r="49" spans="1:8" ht="30" x14ac:dyDescent="0.25">
      <c r="A49" s="71" t="s">
        <v>1378</v>
      </c>
      <c r="B49" s="71" t="s">
        <v>1074</v>
      </c>
      <c r="C49" s="71" t="s">
        <v>4401</v>
      </c>
      <c r="D49" s="71" t="s">
        <v>1075</v>
      </c>
      <c r="E49" s="71" t="s">
        <v>981</v>
      </c>
      <c r="F49" s="70" t="s">
        <v>7119</v>
      </c>
      <c r="G49" s="71"/>
      <c r="H49" s="71"/>
    </row>
    <row r="50" spans="1:8" ht="45" x14ac:dyDescent="0.25">
      <c r="A50" s="71" t="s">
        <v>1378</v>
      </c>
      <c r="B50" s="71" t="s">
        <v>1028</v>
      </c>
      <c r="C50" s="71" t="s">
        <v>1606</v>
      </c>
      <c r="D50" s="72" t="s">
        <v>4402</v>
      </c>
      <c r="E50" s="71" t="s">
        <v>981</v>
      </c>
      <c r="F50" s="70" t="s">
        <v>7119</v>
      </c>
      <c r="G50" s="71"/>
      <c r="H50" s="71"/>
    </row>
    <row r="51" spans="1:8" ht="45" x14ac:dyDescent="0.25">
      <c r="A51" s="71" t="s">
        <v>1378</v>
      </c>
      <c r="B51" s="71" t="s">
        <v>1029</v>
      </c>
      <c r="C51" s="71" t="s">
        <v>1664</v>
      </c>
      <c r="D51" s="72" t="s">
        <v>4403</v>
      </c>
      <c r="E51" s="71" t="s">
        <v>981</v>
      </c>
      <c r="F51" s="70" t="s">
        <v>7119</v>
      </c>
      <c r="G51" s="71"/>
      <c r="H51" s="71"/>
    </row>
    <row r="52" spans="1:8" ht="45" x14ac:dyDescent="0.25">
      <c r="A52" s="71" t="s">
        <v>1378</v>
      </c>
      <c r="B52" s="71" t="s">
        <v>1031</v>
      </c>
      <c r="C52" s="71" t="s">
        <v>4404</v>
      </c>
      <c r="D52" s="72" t="s">
        <v>4405</v>
      </c>
      <c r="E52" s="71" t="s">
        <v>981</v>
      </c>
      <c r="F52" s="70" t="s">
        <v>7119</v>
      </c>
      <c r="G52" s="71"/>
      <c r="H52" s="71"/>
    </row>
    <row r="53" spans="1:8" ht="330" x14ac:dyDescent="0.25">
      <c r="A53" s="71" t="s">
        <v>1378</v>
      </c>
      <c r="B53" s="71" t="s">
        <v>4406</v>
      </c>
      <c r="C53" s="71" t="s">
        <v>4407</v>
      </c>
      <c r="D53" s="72" t="s">
        <v>4408</v>
      </c>
      <c r="E53" s="71" t="s">
        <v>981</v>
      </c>
      <c r="F53" s="70" t="s">
        <v>7119</v>
      </c>
      <c r="G53" s="71"/>
      <c r="H53" s="71"/>
    </row>
    <row r="54" spans="1:8" ht="90" x14ac:dyDescent="0.25">
      <c r="A54" s="71" t="s">
        <v>1378</v>
      </c>
      <c r="B54" s="71" t="s">
        <v>273</v>
      </c>
      <c r="C54" s="71" t="s">
        <v>4409</v>
      </c>
      <c r="D54" s="72" t="s">
        <v>4410</v>
      </c>
      <c r="E54" s="71" t="s">
        <v>981</v>
      </c>
      <c r="F54" s="70" t="s">
        <v>7119</v>
      </c>
      <c r="G54" s="71"/>
      <c r="H54" s="71"/>
    </row>
    <row r="55" spans="1:8" ht="30" x14ac:dyDescent="0.25">
      <c r="A55" s="71" t="s">
        <v>1378</v>
      </c>
      <c r="B55" s="71" t="s">
        <v>769</v>
      </c>
      <c r="C55" s="71" t="s">
        <v>1541</v>
      </c>
      <c r="D55" s="71" t="s">
        <v>770</v>
      </c>
      <c r="E55" s="71" t="s">
        <v>981</v>
      </c>
      <c r="F55" s="70" t="s">
        <v>7119</v>
      </c>
      <c r="G55" s="71"/>
      <c r="H55" s="71"/>
    </row>
    <row r="56" spans="1:8" ht="120" x14ac:dyDescent="0.25">
      <c r="A56" s="71" t="s">
        <v>1378</v>
      </c>
      <c r="B56" s="71" t="s">
        <v>4411</v>
      </c>
      <c r="C56" s="71" t="s">
        <v>1693</v>
      </c>
      <c r="D56" s="72" t="s">
        <v>7120</v>
      </c>
      <c r="E56" s="71" t="s">
        <v>981</v>
      </c>
      <c r="F56" s="70" t="s">
        <v>7119</v>
      </c>
      <c r="G56" s="71"/>
      <c r="H56" s="71"/>
    </row>
    <row r="57" spans="1:8" ht="30" x14ac:dyDescent="0.25">
      <c r="A57" s="71" t="s">
        <v>1378</v>
      </c>
      <c r="B57" s="71" t="s">
        <v>1240</v>
      </c>
      <c r="C57" s="71" t="s">
        <v>4412</v>
      </c>
      <c r="D57" s="71" t="s">
        <v>1638</v>
      </c>
      <c r="E57" s="71" t="s">
        <v>981</v>
      </c>
      <c r="F57" s="70" t="s">
        <v>7118</v>
      </c>
      <c r="G57" s="71"/>
      <c r="H57" s="71"/>
    </row>
    <row r="58" spans="1:8" ht="30" x14ac:dyDescent="0.25">
      <c r="A58" s="71" t="s">
        <v>1378</v>
      </c>
      <c r="B58" s="71" t="s">
        <v>91</v>
      </c>
      <c r="C58" s="71" t="s">
        <v>1598</v>
      </c>
      <c r="D58" s="71" t="s">
        <v>384</v>
      </c>
      <c r="E58" s="71" t="s">
        <v>981</v>
      </c>
      <c r="F58" s="70" t="s">
        <v>7118</v>
      </c>
      <c r="G58" s="71"/>
      <c r="H58" s="71"/>
    </row>
    <row r="59" spans="1:8" ht="120" x14ac:dyDescent="0.25">
      <c r="A59" s="71" t="s">
        <v>1378</v>
      </c>
      <c r="B59" s="71" t="s">
        <v>39</v>
      </c>
      <c r="C59" s="71" t="s">
        <v>39</v>
      </c>
      <c r="D59" s="74" t="s">
        <v>4413</v>
      </c>
      <c r="E59" s="71" t="s">
        <v>981</v>
      </c>
      <c r="F59" s="70" t="s">
        <v>7119</v>
      </c>
      <c r="G59" s="71"/>
      <c r="H59" s="71"/>
    </row>
    <row r="60" spans="1:8" ht="30" x14ac:dyDescent="0.25">
      <c r="A60" s="71" t="s">
        <v>1378</v>
      </c>
      <c r="B60" s="71" t="s">
        <v>1052</v>
      </c>
      <c r="C60" s="71" t="s">
        <v>4414</v>
      </c>
      <c r="D60" s="71" t="s">
        <v>1053</v>
      </c>
      <c r="E60" s="71" t="s">
        <v>981</v>
      </c>
      <c r="F60" s="70" t="s">
        <v>7119</v>
      </c>
      <c r="G60" s="71"/>
      <c r="H60" s="71"/>
    </row>
    <row r="61" spans="1:8" ht="30" x14ac:dyDescent="0.25">
      <c r="A61" s="71" t="s">
        <v>1378</v>
      </c>
      <c r="B61" s="71" t="s">
        <v>4415</v>
      </c>
      <c r="C61" s="71" t="s">
        <v>4416</v>
      </c>
      <c r="D61" s="71" t="s">
        <v>4417</v>
      </c>
      <c r="E61" s="71" t="s">
        <v>981</v>
      </c>
      <c r="F61" s="70" t="s">
        <v>7119</v>
      </c>
      <c r="G61" s="71"/>
      <c r="H61" s="71"/>
    </row>
    <row r="62" spans="1:8" ht="30" x14ac:dyDescent="0.25">
      <c r="A62" s="71" t="s">
        <v>1378</v>
      </c>
      <c r="B62" s="71" t="s">
        <v>4418</v>
      </c>
      <c r="C62" s="71" t="s">
        <v>4419</v>
      </c>
      <c r="D62" s="71" t="s">
        <v>937</v>
      </c>
      <c r="E62" s="71" t="s">
        <v>981</v>
      </c>
      <c r="F62" s="70" t="s">
        <v>7119</v>
      </c>
      <c r="G62" s="71"/>
      <c r="H62" s="71"/>
    </row>
    <row r="63" spans="1:8" ht="60" x14ac:dyDescent="0.25">
      <c r="A63" s="71" t="s">
        <v>1378</v>
      </c>
      <c r="B63" s="71" t="s">
        <v>1050</v>
      </c>
      <c r="C63" s="71" t="s">
        <v>1687</v>
      </c>
      <c r="D63" s="72" t="s">
        <v>4420</v>
      </c>
      <c r="E63" s="71" t="s">
        <v>981</v>
      </c>
      <c r="F63" s="70" t="s">
        <v>7119</v>
      </c>
      <c r="G63" s="71"/>
      <c r="H63" s="71"/>
    </row>
    <row r="64" spans="1:8" ht="30" x14ac:dyDescent="0.25">
      <c r="A64" s="71" t="s">
        <v>1378</v>
      </c>
      <c r="B64" s="71" t="s">
        <v>331</v>
      </c>
      <c r="C64" s="71" t="s">
        <v>4421</v>
      </c>
      <c r="D64" s="71" t="s">
        <v>1423</v>
      </c>
      <c r="E64" s="71" t="s">
        <v>981</v>
      </c>
      <c r="F64" s="70" t="s">
        <v>7118</v>
      </c>
      <c r="G64" s="71"/>
      <c r="H64" s="71"/>
    </row>
    <row r="65" spans="1:8" ht="30" x14ac:dyDescent="0.25">
      <c r="A65" s="71" t="s">
        <v>1378</v>
      </c>
      <c r="B65" s="71" t="s">
        <v>934</v>
      </c>
      <c r="C65" s="71" t="s">
        <v>1554</v>
      </c>
      <c r="D65" s="71" t="s">
        <v>935</v>
      </c>
      <c r="E65" s="71" t="s">
        <v>981</v>
      </c>
      <c r="F65" s="70" t="s">
        <v>7119</v>
      </c>
      <c r="G65" s="71"/>
      <c r="H65" s="71"/>
    </row>
    <row r="66" spans="1:8" ht="30" x14ac:dyDescent="0.25">
      <c r="A66" s="71" t="s">
        <v>1378</v>
      </c>
      <c r="B66" s="71" t="s">
        <v>246</v>
      </c>
      <c r="C66" s="71" t="s">
        <v>1509</v>
      </c>
      <c r="D66" s="71" t="s">
        <v>247</v>
      </c>
      <c r="E66" s="71" t="s">
        <v>981</v>
      </c>
      <c r="F66" s="70" t="s">
        <v>7119</v>
      </c>
      <c r="G66" s="71"/>
      <c r="H66" s="71"/>
    </row>
    <row r="67" spans="1:8" ht="30" x14ac:dyDescent="0.25">
      <c r="A67" s="71" t="s">
        <v>1378</v>
      </c>
      <c r="B67" s="71" t="s">
        <v>314</v>
      </c>
      <c r="C67" s="71" t="s">
        <v>4422</v>
      </c>
      <c r="D67" s="71" t="s">
        <v>315</v>
      </c>
      <c r="E67" s="71" t="s">
        <v>981</v>
      </c>
      <c r="F67" s="70" t="s">
        <v>7118</v>
      </c>
      <c r="G67" s="71"/>
      <c r="H67" s="71"/>
    </row>
    <row r="68" spans="1:8" ht="30" x14ac:dyDescent="0.25">
      <c r="A68" s="71" t="s">
        <v>1378</v>
      </c>
      <c r="B68" s="71" t="s">
        <v>319</v>
      </c>
      <c r="C68" s="71" t="s">
        <v>4423</v>
      </c>
      <c r="D68" s="71" t="s">
        <v>320</v>
      </c>
      <c r="E68" s="71" t="s">
        <v>981</v>
      </c>
      <c r="F68" s="70" t="s">
        <v>7118</v>
      </c>
      <c r="G68" s="71"/>
      <c r="H68" s="71"/>
    </row>
    <row r="69" spans="1:8" ht="30" x14ac:dyDescent="0.25">
      <c r="A69" s="71" t="s">
        <v>1378</v>
      </c>
      <c r="B69" s="71" t="s">
        <v>360</v>
      </c>
      <c r="C69" s="71" t="s">
        <v>1557</v>
      </c>
      <c r="D69" s="71" t="s">
        <v>361</v>
      </c>
      <c r="E69" s="71" t="s">
        <v>981</v>
      </c>
      <c r="F69" s="70" t="s">
        <v>7119</v>
      </c>
      <c r="G69" s="71"/>
      <c r="H69" s="71"/>
    </row>
    <row r="70" spans="1:8" ht="120" x14ac:dyDescent="0.25">
      <c r="A70" s="71" t="s">
        <v>1378</v>
      </c>
      <c r="B70" s="71" t="s">
        <v>253</v>
      </c>
      <c r="C70" s="71" t="s">
        <v>1517</v>
      </c>
      <c r="D70" s="72" t="s">
        <v>4424</v>
      </c>
      <c r="E70" s="71" t="s">
        <v>981</v>
      </c>
      <c r="F70" s="70" t="s">
        <v>7119</v>
      </c>
      <c r="G70" s="71"/>
      <c r="H70" s="71"/>
    </row>
    <row r="71" spans="1:8" ht="180" x14ac:dyDescent="0.25">
      <c r="A71" s="71" t="s">
        <v>1378</v>
      </c>
      <c r="B71" s="71" t="s">
        <v>142</v>
      </c>
      <c r="C71" s="71" t="s">
        <v>1480</v>
      </c>
      <c r="D71" s="72" t="s">
        <v>4425</v>
      </c>
      <c r="E71" s="71" t="s">
        <v>981</v>
      </c>
      <c r="F71" s="70" t="s">
        <v>7119</v>
      </c>
      <c r="G71" s="71"/>
      <c r="H71" s="71"/>
    </row>
    <row r="72" spans="1:8" ht="90" x14ac:dyDescent="0.25">
      <c r="A72" s="71" t="s">
        <v>1378</v>
      </c>
      <c r="B72" s="71" t="s">
        <v>4426</v>
      </c>
      <c r="C72" s="71" t="s">
        <v>4427</v>
      </c>
      <c r="D72" s="72" t="s">
        <v>4428</v>
      </c>
      <c r="E72" s="71" t="s">
        <v>981</v>
      </c>
      <c r="F72" s="70" t="s">
        <v>7118</v>
      </c>
      <c r="G72" s="71"/>
      <c r="H72" s="71"/>
    </row>
    <row r="73" spans="1:8" ht="30" x14ac:dyDescent="0.25">
      <c r="A73" s="71" t="s">
        <v>1378</v>
      </c>
      <c r="B73" s="71" t="s">
        <v>969</v>
      </c>
      <c r="C73" s="71" t="s">
        <v>4429</v>
      </c>
      <c r="D73" s="71" t="s">
        <v>970</v>
      </c>
      <c r="E73" s="71" t="s">
        <v>981</v>
      </c>
      <c r="F73" s="70" t="s">
        <v>7118</v>
      </c>
      <c r="G73" s="71"/>
      <c r="H73" s="71"/>
    </row>
    <row r="74" spans="1:8" ht="90" x14ac:dyDescent="0.25">
      <c r="A74" s="71" t="s">
        <v>1378</v>
      </c>
      <c r="B74" s="71" t="s">
        <v>887</v>
      </c>
      <c r="C74" s="71" t="s">
        <v>4430</v>
      </c>
      <c r="D74" s="72" t="s">
        <v>4431</v>
      </c>
      <c r="E74" s="71" t="s">
        <v>981</v>
      </c>
      <c r="F74" s="70" t="s">
        <v>7118</v>
      </c>
      <c r="G74" s="71"/>
      <c r="H74" s="71"/>
    </row>
    <row r="75" spans="1:8" ht="30" x14ac:dyDescent="0.25">
      <c r="A75" s="71" t="s">
        <v>1378</v>
      </c>
      <c r="B75" s="71" t="s">
        <v>974</v>
      </c>
      <c r="C75" s="71" t="s">
        <v>4432</v>
      </c>
      <c r="D75" s="71" t="s">
        <v>4433</v>
      </c>
      <c r="E75" s="71" t="s">
        <v>981</v>
      </c>
      <c r="F75" s="70" t="s">
        <v>7119</v>
      </c>
      <c r="G75" s="71"/>
      <c r="H75" s="71"/>
    </row>
    <row r="76" spans="1:8" ht="75" x14ac:dyDescent="0.25">
      <c r="A76" s="71" t="s">
        <v>1378</v>
      </c>
      <c r="B76" s="71" t="s">
        <v>4434</v>
      </c>
      <c r="C76" s="71" t="s">
        <v>1708</v>
      </c>
      <c r="D76" s="72" t="s">
        <v>4435</v>
      </c>
      <c r="E76" s="71" t="s">
        <v>981</v>
      </c>
      <c r="F76" s="70" t="s">
        <v>7119</v>
      </c>
      <c r="G76" s="71"/>
      <c r="H76" s="71"/>
    </row>
    <row r="77" spans="1:8" ht="30" x14ac:dyDescent="0.25">
      <c r="A77" s="71" t="s">
        <v>1378</v>
      </c>
      <c r="B77" s="71" t="s">
        <v>965</v>
      </c>
      <c r="C77" s="71" t="s">
        <v>4436</v>
      </c>
      <c r="D77" s="71" t="s">
        <v>966</v>
      </c>
      <c r="E77" s="71" t="s">
        <v>981</v>
      </c>
      <c r="F77" s="70" t="s">
        <v>7119</v>
      </c>
      <c r="G77" s="71"/>
      <c r="H77" s="71"/>
    </row>
    <row r="78" spans="1:8" ht="30" x14ac:dyDescent="0.25">
      <c r="A78" s="71" t="s">
        <v>1378</v>
      </c>
      <c r="B78" s="71" t="s">
        <v>961</v>
      </c>
      <c r="C78" s="71" t="s">
        <v>4437</v>
      </c>
      <c r="D78" s="71" t="s">
        <v>962</v>
      </c>
      <c r="E78" s="71" t="s">
        <v>981</v>
      </c>
      <c r="F78" s="70" t="s">
        <v>7119</v>
      </c>
      <c r="G78" s="71"/>
      <c r="H78" s="71"/>
    </row>
    <row r="79" spans="1:8" ht="30" x14ac:dyDescent="0.25">
      <c r="A79" s="71" t="s">
        <v>1378</v>
      </c>
      <c r="B79" s="71" t="s">
        <v>929</v>
      </c>
      <c r="C79" s="71" t="s">
        <v>4438</v>
      </c>
      <c r="D79" s="71" t="s">
        <v>930</v>
      </c>
      <c r="E79" s="71" t="s">
        <v>981</v>
      </c>
      <c r="F79" s="70" t="s">
        <v>7119</v>
      </c>
      <c r="G79" s="71"/>
      <c r="H79" s="71"/>
    </row>
    <row r="80" spans="1:8" ht="30" x14ac:dyDescent="0.25">
      <c r="A80" s="71" t="s">
        <v>1378</v>
      </c>
      <c r="B80" s="71" t="s">
        <v>959</v>
      </c>
      <c r="C80" s="71" t="s">
        <v>4439</v>
      </c>
      <c r="D80" s="71" t="s">
        <v>960</v>
      </c>
      <c r="E80" s="71" t="s">
        <v>981</v>
      </c>
      <c r="F80" s="70" t="s">
        <v>7119</v>
      </c>
      <c r="G80" s="71"/>
      <c r="H80" s="71"/>
    </row>
    <row r="81" spans="1:8" ht="30" x14ac:dyDescent="0.25">
      <c r="A81" s="71" t="s">
        <v>1378</v>
      </c>
      <c r="B81" s="71" t="s">
        <v>953</v>
      </c>
      <c r="C81" s="71" t="s">
        <v>4440</v>
      </c>
      <c r="D81" s="71" t="s">
        <v>954</v>
      </c>
      <c r="E81" s="71" t="s">
        <v>981</v>
      </c>
      <c r="F81" s="70" t="s">
        <v>7119</v>
      </c>
      <c r="G81" s="71"/>
      <c r="H81" s="71"/>
    </row>
    <row r="82" spans="1:8" ht="180" x14ac:dyDescent="0.25">
      <c r="A82" s="71" t="s">
        <v>1378</v>
      </c>
      <c r="B82" s="71" t="s">
        <v>788</v>
      </c>
      <c r="C82" s="71" t="s">
        <v>1476</v>
      </c>
      <c r="D82" s="72" t="s">
        <v>4441</v>
      </c>
      <c r="E82" s="71" t="s">
        <v>981</v>
      </c>
      <c r="F82" s="70" t="s">
        <v>7118</v>
      </c>
      <c r="G82" s="71"/>
      <c r="H82" s="71"/>
    </row>
    <row r="83" spans="1:8" ht="270" x14ac:dyDescent="0.25">
      <c r="A83" s="71" t="s">
        <v>1378</v>
      </c>
      <c r="B83" s="71" t="s">
        <v>193</v>
      </c>
      <c r="C83" s="71" t="s">
        <v>4442</v>
      </c>
      <c r="D83" s="74" t="s">
        <v>4443</v>
      </c>
      <c r="E83" s="71" t="s">
        <v>981</v>
      </c>
      <c r="F83" s="70" t="s">
        <v>7118</v>
      </c>
      <c r="G83" s="71"/>
      <c r="H83" s="71"/>
    </row>
    <row r="84" spans="1:8" ht="30" x14ac:dyDescent="0.25">
      <c r="A84" s="71" t="s">
        <v>1378</v>
      </c>
      <c r="B84" s="71" t="s">
        <v>1056</v>
      </c>
      <c r="C84" s="71" t="s">
        <v>1686</v>
      </c>
      <c r="D84" s="71" t="s">
        <v>1061</v>
      </c>
      <c r="E84" s="71" t="s">
        <v>981</v>
      </c>
      <c r="F84" s="70" t="s">
        <v>7119</v>
      </c>
      <c r="G84" s="71"/>
      <c r="H84" s="71"/>
    </row>
    <row r="85" spans="1:8" ht="90" x14ac:dyDescent="0.25">
      <c r="A85" s="71" t="s">
        <v>1378</v>
      </c>
      <c r="B85" s="71" t="s">
        <v>268</v>
      </c>
      <c r="C85" s="71" t="s">
        <v>268</v>
      </c>
      <c r="D85" s="72" t="s">
        <v>4444</v>
      </c>
      <c r="E85" s="71" t="s">
        <v>981</v>
      </c>
      <c r="F85" s="70" t="s">
        <v>7119</v>
      </c>
      <c r="G85" s="71"/>
      <c r="H85" s="71"/>
    </row>
    <row r="86" spans="1:8" ht="255" x14ac:dyDescent="0.25">
      <c r="A86" s="71" t="s">
        <v>1378</v>
      </c>
      <c r="B86" s="71" t="s">
        <v>1076</v>
      </c>
      <c r="C86" s="71" t="s">
        <v>1678</v>
      </c>
      <c r="D86" s="72" t="s">
        <v>4445</v>
      </c>
      <c r="E86" s="71" t="s">
        <v>981</v>
      </c>
      <c r="F86" s="70" t="s">
        <v>7119</v>
      </c>
      <c r="G86" s="71"/>
      <c r="H86" s="71"/>
    </row>
    <row r="87" spans="1:8" ht="30" x14ac:dyDescent="0.25">
      <c r="A87" s="71" t="s">
        <v>1378</v>
      </c>
      <c r="B87" s="71" t="s">
        <v>4446</v>
      </c>
      <c r="C87" s="71" t="s">
        <v>1662</v>
      </c>
      <c r="D87" s="71" t="s">
        <v>4447</v>
      </c>
      <c r="E87" s="71" t="s">
        <v>981</v>
      </c>
      <c r="F87" s="70" t="s">
        <v>7119</v>
      </c>
      <c r="G87" s="71"/>
      <c r="H87" s="71"/>
    </row>
    <row r="88" spans="1:8" ht="30" x14ac:dyDescent="0.25">
      <c r="A88" s="71" t="s">
        <v>1378</v>
      </c>
      <c r="B88" s="71" t="s">
        <v>956</v>
      </c>
      <c r="C88" s="71" t="s">
        <v>4448</v>
      </c>
      <c r="D88" s="71" t="s">
        <v>4449</v>
      </c>
      <c r="E88" s="71" t="s">
        <v>981</v>
      </c>
      <c r="F88" s="70" t="s">
        <v>7119</v>
      </c>
      <c r="G88" s="71"/>
      <c r="H88" s="71"/>
    </row>
    <row r="89" spans="1:8" ht="30" x14ac:dyDescent="0.25">
      <c r="A89" s="71" t="s">
        <v>1378</v>
      </c>
      <c r="B89" s="71" t="s">
        <v>4450</v>
      </c>
      <c r="C89" s="71" t="s">
        <v>1655</v>
      </c>
      <c r="D89" s="71" t="s">
        <v>409</v>
      </c>
      <c r="E89" s="71" t="s">
        <v>981</v>
      </c>
      <c r="F89" s="70" t="s">
        <v>7119</v>
      </c>
      <c r="G89" s="71"/>
      <c r="H89" s="71"/>
    </row>
    <row r="90" spans="1:8" ht="30" x14ac:dyDescent="0.25">
      <c r="A90" s="71" t="s">
        <v>1378</v>
      </c>
      <c r="B90" s="71" t="s">
        <v>885</v>
      </c>
      <c r="C90" s="71" t="s">
        <v>1536</v>
      </c>
      <c r="D90" s="71" t="s">
        <v>886</v>
      </c>
      <c r="E90" s="71" t="s">
        <v>981</v>
      </c>
      <c r="F90" s="70" t="s">
        <v>7119</v>
      </c>
      <c r="G90" s="71"/>
      <c r="H90" s="71"/>
    </row>
    <row r="91" spans="1:8" ht="30" x14ac:dyDescent="0.25">
      <c r="A91" s="71" t="s">
        <v>1378</v>
      </c>
      <c r="B91" s="71" t="s">
        <v>326</v>
      </c>
      <c r="C91" s="71" t="s">
        <v>4451</v>
      </c>
      <c r="D91" s="71" t="s">
        <v>327</v>
      </c>
      <c r="E91" s="71" t="s">
        <v>981</v>
      </c>
      <c r="F91" s="70" t="s">
        <v>7118</v>
      </c>
      <c r="G91" s="71"/>
      <c r="H91" s="71"/>
    </row>
    <row r="92" spans="1:8" ht="30" x14ac:dyDescent="0.25">
      <c r="A92" s="71" t="s">
        <v>1378</v>
      </c>
      <c r="B92" s="71" t="s">
        <v>1266</v>
      </c>
      <c r="C92" s="71" t="s">
        <v>4452</v>
      </c>
      <c r="D92" s="71" t="s">
        <v>998</v>
      </c>
      <c r="E92" s="71" t="s">
        <v>981</v>
      </c>
      <c r="F92" s="70" t="s">
        <v>7118</v>
      </c>
      <c r="G92" s="71"/>
      <c r="H92" s="71"/>
    </row>
    <row r="93" spans="1:8" ht="30" x14ac:dyDescent="0.25">
      <c r="A93" s="71" t="s">
        <v>1378</v>
      </c>
      <c r="B93" s="71" t="s">
        <v>328</v>
      </c>
      <c r="C93" s="71" t="s">
        <v>4453</v>
      </c>
      <c r="D93" s="71" t="s">
        <v>4454</v>
      </c>
      <c r="E93" s="71" t="s">
        <v>981</v>
      </c>
      <c r="F93" s="70" t="s">
        <v>7118</v>
      </c>
      <c r="G93" s="71"/>
      <c r="H93" s="71"/>
    </row>
    <row r="94" spans="1:8" ht="30" x14ac:dyDescent="0.25">
      <c r="A94" s="71" t="s">
        <v>1378</v>
      </c>
      <c r="B94" s="71" t="s">
        <v>200</v>
      </c>
      <c r="C94" s="71" t="s">
        <v>1508</v>
      </c>
      <c r="D94" s="73" t="s">
        <v>201</v>
      </c>
      <c r="E94" s="71" t="s">
        <v>981</v>
      </c>
      <c r="F94" s="70" t="s">
        <v>7119</v>
      </c>
      <c r="G94" s="71"/>
      <c r="H94" s="71"/>
    </row>
    <row r="95" spans="1:8" ht="30" x14ac:dyDescent="0.25">
      <c r="A95" s="71" t="s">
        <v>1378</v>
      </c>
      <c r="B95" s="71" t="s">
        <v>263</v>
      </c>
      <c r="C95" s="71" t="s">
        <v>1583</v>
      </c>
      <c r="D95" s="71" t="s">
        <v>914</v>
      </c>
      <c r="E95" s="71" t="s">
        <v>981</v>
      </c>
      <c r="F95" s="70" t="s">
        <v>7119</v>
      </c>
      <c r="G95" s="71"/>
      <c r="H95" s="71"/>
    </row>
    <row r="96" spans="1:8" ht="30" x14ac:dyDescent="0.25">
      <c r="A96" s="71" t="s">
        <v>1378</v>
      </c>
      <c r="B96" s="71" t="s">
        <v>258</v>
      </c>
      <c r="C96" s="71" t="s">
        <v>1679</v>
      </c>
      <c r="D96" s="71" t="s">
        <v>4455</v>
      </c>
      <c r="E96" s="71" t="s">
        <v>981</v>
      </c>
      <c r="F96" s="70" t="s">
        <v>7119</v>
      </c>
      <c r="G96" s="71"/>
      <c r="H96" s="71"/>
    </row>
    <row r="97" spans="1:8" ht="30" x14ac:dyDescent="0.25">
      <c r="A97" s="71" t="s">
        <v>1378</v>
      </c>
      <c r="B97" s="71" t="s">
        <v>1079</v>
      </c>
      <c r="C97" s="71" t="s">
        <v>1652</v>
      </c>
      <c r="D97" s="71" t="s">
        <v>1080</v>
      </c>
      <c r="E97" s="71" t="s">
        <v>981</v>
      </c>
      <c r="F97" s="70" t="s">
        <v>7119</v>
      </c>
      <c r="G97" s="71"/>
      <c r="H97" s="71"/>
    </row>
    <row r="98" spans="1:8" ht="195" x14ac:dyDescent="0.25">
      <c r="A98" s="71" t="s">
        <v>1378</v>
      </c>
      <c r="B98" s="71" t="s">
        <v>205</v>
      </c>
      <c r="C98" s="71" t="s">
        <v>1486</v>
      </c>
      <c r="D98" s="74" t="s">
        <v>4456</v>
      </c>
      <c r="E98" s="71" t="s">
        <v>981</v>
      </c>
      <c r="F98" s="70" t="s">
        <v>7119</v>
      </c>
      <c r="G98" s="71"/>
      <c r="H98" s="71"/>
    </row>
    <row r="99" spans="1:8" ht="45" x14ac:dyDescent="0.25">
      <c r="A99" s="71" t="s">
        <v>1378</v>
      </c>
      <c r="B99" s="71" t="s">
        <v>1275</v>
      </c>
      <c r="C99" s="71" t="s">
        <v>4457</v>
      </c>
      <c r="D99" s="72" t="s">
        <v>4458</v>
      </c>
      <c r="E99" s="71" t="s">
        <v>981</v>
      </c>
      <c r="F99" s="70" t="s">
        <v>7118</v>
      </c>
      <c r="G99" s="71"/>
      <c r="H99" s="71"/>
    </row>
    <row r="100" spans="1:8" ht="30" x14ac:dyDescent="0.25">
      <c r="A100" s="71" t="s">
        <v>1378</v>
      </c>
      <c r="B100" s="71" t="s">
        <v>1278</v>
      </c>
      <c r="C100" s="71" t="s">
        <v>4459</v>
      </c>
      <c r="D100" s="71" t="s">
        <v>724</v>
      </c>
      <c r="E100" s="71" t="s">
        <v>981</v>
      </c>
      <c r="F100" s="70" t="s">
        <v>7118</v>
      </c>
      <c r="G100" s="71"/>
      <c r="H100" s="71"/>
    </row>
    <row r="101" spans="1:8" ht="135" x14ac:dyDescent="0.25">
      <c r="A101" s="71" t="s">
        <v>1378</v>
      </c>
      <c r="B101" s="71" t="s">
        <v>1010</v>
      </c>
      <c r="C101" s="71" t="s">
        <v>1631</v>
      </c>
      <c r="D101" s="72" t="s">
        <v>4460</v>
      </c>
      <c r="E101" s="71" t="s">
        <v>981</v>
      </c>
      <c r="F101" s="70" t="s">
        <v>7119</v>
      </c>
      <c r="G101" s="71"/>
      <c r="H101" s="71"/>
    </row>
    <row r="102" spans="1:8" ht="30" x14ac:dyDescent="0.25">
      <c r="A102" s="71" t="s">
        <v>1378</v>
      </c>
      <c r="B102" s="71" t="s">
        <v>333</v>
      </c>
      <c r="C102" s="71" t="s">
        <v>4461</v>
      </c>
      <c r="D102" s="71" t="s">
        <v>334</v>
      </c>
      <c r="E102" s="71" t="s">
        <v>981</v>
      </c>
      <c r="F102" s="70" t="s">
        <v>7118</v>
      </c>
      <c r="G102" s="71"/>
      <c r="H102" s="71"/>
    </row>
    <row r="103" spans="1:8" ht="409.5" x14ac:dyDescent="0.25">
      <c r="A103" s="71" t="s">
        <v>1378</v>
      </c>
      <c r="B103" s="71" t="s">
        <v>336</v>
      </c>
      <c r="C103" s="71" t="s">
        <v>4462</v>
      </c>
      <c r="D103" s="72" t="s">
        <v>4463</v>
      </c>
      <c r="E103" s="71" t="s">
        <v>981</v>
      </c>
      <c r="F103" s="70" t="s">
        <v>7118</v>
      </c>
      <c r="G103" s="71"/>
      <c r="H103" s="71"/>
    </row>
    <row r="104" spans="1:8" ht="90" x14ac:dyDescent="0.25">
      <c r="A104" s="71" t="s">
        <v>1378</v>
      </c>
      <c r="B104" s="71" t="s">
        <v>499</v>
      </c>
      <c r="C104" s="71" t="s">
        <v>4464</v>
      </c>
      <c r="D104" s="72" t="s">
        <v>1721</v>
      </c>
      <c r="E104" s="71" t="s">
        <v>981</v>
      </c>
      <c r="F104" s="70" t="s">
        <v>7118</v>
      </c>
      <c r="G104" s="71"/>
      <c r="H104" s="71"/>
    </row>
    <row r="105" spans="1:8" ht="45" x14ac:dyDescent="0.25">
      <c r="A105" s="71" t="s">
        <v>1378</v>
      </c>
      <c r="B105" s="71" t="s">
        <v>496</v>
      </c>
      <c r="C105" s="71" t="s">
        <v>4465</v>
      </c>
      <c r="D105" s="72" t="s">
        <v>4466</v>
      </c>
      <c r="E105" s="71" t="s">
        <v>981</v>
      </c>
      <c r="F105" s="70" t="s">
        <v>7118</v>
      </c>
      <c r="G105" s="71"/>
      <c r="H105" s="71"/>
    </row>
    <row r="106" spans="1:8" ht="30" x14ac:dyDescent="0.25">
      <c r="A106" s="71" t="s">
        <v>1378</v>
      </c>
      <c r="B106" s="71" t="s">
        <v>349</v>
      </c>
      <c r="C106" s="71" t="s">
        <v>4467</v>
      </c>
      <c r="D106" s="71" t="s">
        <v>350</v>
      </c>
      <c r="E106" s="71" t="s">
        <v>981</v>
      </c>
      <c r="F106" s="70" t="s">
        <v>7118</v>
      </c>
      <c r="G106" s="71"/>
      <c r="H106" s="71"/>
    </row>
    <row r="107" spans="1:8" ht="165" x14ac:dyDescent="0.25">
      <c r="A107" s="71" t="s">
        <v>1378</v>
      </c>
      <c r="B107" s="71" t="s">
        <v>59</v>
      </c>
      <c r="C107" s="71" t="s">
        <v>4468</v>
      </c>
      <c r="D107" s="74" t="s">
        <v>4469</v>
      </c>
      <c r="E107" s="71" t="s">
        <v>981</v>
      </c>
      <c r="F107" s="70" t="s">
        <v>7118</v>
      </c>
      <c r="G107" s="71"/>
      <c r="H107" s="71"/>
    </row>
    <row r="108" spans="1:8" ht="30" x14ac:dyDescent="0.25">
      <c r="A108" s="71" t="s">
        <v>1378</v>
      </c>
      <c r="B108" s="71" t="s">
        <v>1060</v>
      </c>
      <c r="C108" s="71" t="s">
        <v>1627</v>
      </c>
      <c r="D108" s="71" t="s">
        <v>1061</v>
      </c>
      <c r="E108" s="71" t="s">
        <v>981</v>
      </c>
      <c r="F108" s="70" t="s">
        <v>7119</v>
      </c>
      <c r="G108" s="71"/>
      <c r="H108" s="71"/>
    </row>
    <row r="109" spans="1:8" ht="30" x14ac:dyDescent="0.25">
      <c r="A109" s="71" t="s">
        <v>1378</v>
      </c>
      <c r="B109" s="71" t="s">
        <v>104</v>
      </c>
      <c r="C109" s="71" t="s">
        <v>4470</v>
      </c>
      <c r="D109" s="71" t="s">
        <v>4471</v>
      </c>
      <c r="E109" s="71" t="s">
        <v>981</v>
      </c>
      <c r="F109" s="70" t="s">
        <v>7118</v>
      </c>
      <c r="G109" s="71"/>
      <c r="H109" s="71"/>
    </row>
    <row r="110" spans="1:8" ht="60" x14ac:dyDescent="0.25">
      <c r="A110" s="71" t="s">
        <v>1378</v>
      </c>
      <c r="B110" s="71" t="s">
        <v>4472</v>
      </c>
      <c r="C110" s="71" t="s">
        <v>4473</v>
      </c>
      <c r="D110" s="72" t="s">
        <v>4474</v>
      </c>
      <c r="E110" s="71" t="s">
        <v>981</v>
      </c>
      <c r="F110" s="70" t="s">
        <v>7119</v>
      </c>
      <c r="G110" s="71"/>
      <c r="H110" s="71"/>
    </row>
    <row r="111" spans="1:8" ht="30" x14ac:dyDescent="0.25">
      <c r="A111" s="71" t="s">
        <v>1378</v>
      </c>
      <c r="B111" s="71" t="s">
        <v>4475</v>
      </c>
      <c r="C111" s="71" t="s">
        <v>1660</v>
      </c>
      <c r="D111" s="71" t="s">
        <v>4476</v>
      </c>
      <c r="E111" s="71" t="s">
        <v>981</v>
      </c>
      <c r="F111" s="70" t="s">
        <v>7119</v>
      </c>
      <c r="G111" s="71"/>
      <c r="H111" s="71"/>
    </row>
    <row r="112" spans="1:8" ht="45" x14ac:dyDescent="0.25">
      <c r="A112" s="71" t="s">
        <v>1378</v>
      </c>
      <c r="B112" s="71" t="s">
        <v>198</v>
      </c>
      <c r="C112" s="71" t="s">
        <v>198</v>
      </c>
      <c r="D112" s="74" t="s">
        <v>4477</v>
      </c>
      <c r="E112" s="71" t="s">
        <v>981</v>
      </c>
      <c r="F112" s="70" t="s">
        <v>7119</v>
      </c>
      <c r="G112" s="71"/>
      <c r="H112" s="71"/>
    </row>
    <row r="113" spans="1:8" ht="75" x14ac:dyDescent="0.25">
      <c r="A113" s="71" t="s">
        <v>1378</v>
      </c>
      <c r="B113" s="71" t="s">
        <v>1081</v>
      </c>
      <c r="C113" s="71" t="s">
        <v>1677</v>
      </c>
      <c r="D113" s="72" t="s">
        <v>4478</v>
      </c>
      <c r="E113" s="71" t="s">
        <v>981</v>
      </c>
      <c r="F113" s="70" t="s">
        <v>7119</v>
      </c>
      <c r="G113" s="71"/>
      <c r="H113" s="71"/>
    </row>
    <row r="114" spans="1:8" ht="30" x14ac:dyDescent="0.25">
      <c r="A114" s="71" t="s">
        <v>1378</v>
      </c>
      <c r="B114" s="71" t="s">
        <v>940</v>
      </c>
      <c r="C114" s="71" t="s">
        <v>4479</v>
      </c>
      <c r="D114" s="71" t="s">
        <v>941</v>
      </c>
      <c r="E114" s="71" t="s">
        <v>981</v>
      </c>
      <c r="F114" s="70" t="s">
        <v>7119</v>
      </c>
      <c r="G114" s="71"/>
      <c r="H114" s="71"/>
    </row>
    <row r="115" spans="1:8" ht="30" x14ac:dyDescent="0.25">
      <c r="A115" s="71" t="s">
        <v>1378</v>
      </c>
      <c r="B115" s="71" t="s">
        <v>1302</v>
      </c>
      <c r="C115" s="71" t="s">
        <v>4480</v>
      </c>
      <c r="D115" s="71" t="s">
        <v>4481</v>
      </c>
      <c r="E115" s="71" t="s">
        <v>981</v>
      </c>
      <c r="F115" s="70" t="s">
        <v>7118</v>
      </c>
      <c r="G115" s="71"/>
      <c r="H115" s="71"/>
    </row>
    <row r="116" spans="1:8" ht="30" x14ac:dyDescent="0.25">
      <c r="A116" s="71" t="s">
        <v>1378</v>
      </c>
      <c r="B116" s="71" t="s">
        <v>1305</v>
      </c>
      <c r="C116" s="71" t="s">
        <v>4482</v>
      </c>
      <c r="D116" s="71" t="s">
        <v>707</v>
      </c>
      <c r="E116" s="71" t="s">
        <v>981</v>
      </c>
      <c r="F116" s="70" t="s">
        <v>7118</v>
      </c>
      <c r="G116" s="71"/>
      <c r="H116" s="71"/>
    </row>
    <row r="117" spans="1:8" ht="30" x14ac:dyDescent="0.25">
      <c r="A117" s="71" t="s">
        <v>1378</v>
      </c>
      <c r="B117" s="71" t="s">
        <v>385</v>
      </c>
      <c r="C117" s="71" t="s">
        <v>1607</v>
      </c>
      <c r="D117" s="71" t="s">
        <v>4483</v>
      </c>
      <c r="E117" s="71" t="s">
        <v>981</v>
      </c>
      <c r="F117" s="70" t="s">
        <v>7118</v>
      </c>
      <c r="G117" s="71"/>
      <c r="H117" s="71"/>
    </row>
    <row r="118" spans="1:8" ht="60" x14ac:dyDescent="0.25">
      <c r="A118" s="71" t="s">
        <v>1378</v>
      </c>
      <c r="B118" s="71" t="s">
        <v>343</v>
      </c>
      <c r="C118" s="71" t="s">
        <v>4484</v>
      </c>
      <c r="D118" s="72" t="s">
        <v>1428</v>
      </c>
      <c r="E118" s="71" t="s">
        <v>981</v>
      </c>
      <c r="F118" s="70" t="s">
        <v>7118</v>
      </c>
      <c r="G118" s="71"/>
      <c r="H118" s="71"/>
    </row>
    <row r="119" spans="1:8" ht="30" x14ac:dyDescent="0.25">
      <c r="A119" s="71" t="s">
        <v>1378</v>
      </c>
      <c r="B119" s="71" t="s">
        <v>354</v>
      </c>
      <c r="C119" s="71" t="s">
        <v>1602</v>
      </c>
      <c r="D119" s="71" t="s">
        <v>355</v>
      </c>
      <c r="E119" s="71" t="s">
        <v>981</v>
      </c>
      <c r="F119" s="70" t="s">
        <v>7119</v>
      </c>
      <c r="G119" s="71"/>
      <c r="H119" s="71"/>
    </row>
    <row r="120" spans="1:8" ht="30" x14ac:dyDescent="0.25">
      <c r="A120" s="71" t="s">
        <v>1378</v>
      </c>
      <c r="B120" s="71" t="s">
        <v>348</v>
      </c>
      <c r="C120" s="71" t="s">
        <v>4485</v>
      </c>
      <c r="D120" s="71" t="s">
        <v>4486</v>
      </c>
      <c r="E120" s="71" t="s">
        <v>981</v>
      </c>
      <c r="F120" s="70" t="s">
        <v>7118</v>
      </c>
      <c r="G120" s="71"/>
      <c r="H120" s="71"/>
    </row>
    <row r="121" spans="1:8" ht="30" x14ac:dyDescent="0.25">
      <c r="A121" s="71" t="s">
        <v>1378</v>
      </c>
      <c r="B121" s="71" t="s">
        <v>4487</v>
      </c>
      <c r="C121" s="71" t="s">
        <v>4488</v>
      </c>
      <c r="D121" s="71" t="s">
        <v>420</v>
      </c>
      <c r="E121" s="71" t="s">
        <v>981</v>
      </c>
      <c r="F121" s="70" t="s">
        <v>7119</v>
      </c>
      <c r="G121" s="71"/>
      <c r="H121" s="71"/>
    </row>
    <row r="122" spans="1:8" ht="30" x14ac:dyDescent="0.25">
      <c r="A122" s="71" t="s">
        <v>1378</v>
      </c>
      <c r="B122" s="71" t="s">
        <v>1314</v>
      </c>
      <c r="C122" s="71" t="s">
        <v>4489</v>
      </c>
      <c r="D122" s="71" t="s">
        <v>4490</v>
      </c>
      <c r="E122" s="71" t="s">
        <v>981</v>
      </c>
      <c r="F122" s="70" t="s">
        <v>7118</v>
      </c>
      <c r="G122" s="71"/>
      <c r="H122" s="71"/>
    </row>
    <row r="123" spans="1:8" ht="30" x14ac:dyDescent="0.25">
      <c r="A123" s="71" t="s">
        <v>1378</v>
      </c>
      <c r="B123" s="71" t="s">
        <v>215</v>
      </c>
      <c r="C123" s="71" t="s">
        <v>4491</v>
      </c>
      <c r="D123" s="71" t="s">
        <v>216</v>
      </c>
      <c r="E123" s="71" t="s">
        <v>981</v>
      </c>
      <c r="F123" s="70" t="s">
        <v>7118</v>
      </c>
      <c r="G123" s="71"/>
      <c r="H123" s="71"/>
    </row>
    <row r="124" spans="1:8" ht="30" x14ac:dyDescent="0.25">
      <c r="A124" s="71" t="s">
        <v>1378</v>
      </c>
      <c r="B124" s="71" t="s">
        <v>219</v>
      </c>
      <c r="C124" s="71" t="s">
        <v>4492</v>
      </c>
      <c r="D124" s="71" t="s">
        <v>220</v>
      </c>
      <c r="E124" s="71" t="s">
        <v>981</v>
      </c>
      <c r="F124" s="70" t="s">
        <v>7118</v>
      </c>
      <c r="G124" s="71"/>
      <c r="H124" s="71"/>
    </row>
    <row r="125" spans="1:8" ht="45" x14ac:dyDescent="0.25">
      <c r="A125" s="71" t="s">
        <v>1378</v>
      </c>
      <c r="B125" s="71" t="s">
        <v>1321</v>
      </c>
      <c r="C125" s="71" t="s">
        <v>4493</v>
      </c>
      <c r="D125" s="72" t="s">
        <v>4494</v>
      </c>
      <c r="E125" s="71" t="s">
        <v>981</v>
      </c>
      <c r="F125" s="70" t="s">
        <v>7118</v>
      </c>
      <c r="G125" s="71"/>
      <c r="H125" s="71"/>
    </row>
    <row r="126" spans="1:8" ht="225" x14ac:dyDescent="0.25">
      <c r="A126" s="71" t="s">
        <v>1378</v>
      </c>
      <c r="B126" s="71" t="s">
        <v>1324</v>
      </c>
      <c r="C126" s="71" t="s">
        <v>4495</v>
      </c>
      <c r="D126" s="72" t="s">
        <v>1556</v>
      </c>
      <c r="E126" s="71" t="s">
        <v>981</v>
      </c>
      <c r="F126" s="70" t="s">
        <v>7118</v>
      </c>
      <c r="G126" s="71"/>
      <c r="H126" s="71"/>
    </row>
    <row r="127" spans="1:8" ht="75" x14ac:dyDescent="0.25">
      <c r="A127" s="71" t="s">
        <v>1378</v>
      </c>
      <c r="B127" s="71" t="s">
        <v>276</v>
      </c>
      <c r="C127" s="71" t="s">
        <v>4496</v>
      </c>
      <c r="D127" s="72" t="s">
        <v>1441</v>
      </c>
      <c r="E127" s="71" t="s">
        <v>981</v>
      </c>
      <c r="F127" s="70" t="s">
        <v>7119</v>
      </c>
      <c r="G127" s="71"/>
      <c r="H127" s="71"/>
    </row>
    <row r="128" spans="1:8" ht="30" x14ac:dyDescent="0.25">
      <c r="A128" s="71" t="s">
        <v>1378</v>
      </c>
      <c r="B128" s="71" t="s">
        <v>1086</v>
      </c>
      <c r="C128" s="71" t="s">
        <v>4497</v>
      </c>
      <c r="D128" s="71" t="s">
        <v>4498</v>
      </c>
      <c r="E128" s="71" t="s">
        <v>981</v>
      </c>
      <c r="F128" s="70" t="s">
        <v>7119</v>
      </c>
      <c r="G128" s="71"/>
      <c r="H128" s="71"/>
    </row>
  </sheetData>
  <hyperlinks>
    <hyperlink ref="H1" location="datatypes!A1" display="toc" xr:uid="{00000000-0004-0000-14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G7"/>
  <sheetViews>
    <sheetView workbookViewId="0"/>
  </sheetViews>
  <sheetFormatPr defaultRowHeight="15" x14ac:dyDescent="0.25"/>
  <cols>
    <col min="1" max="1" width="29" customWidth="1"/>
    <col min="2" max="2" width="23.5703125" customWidth="1"/>
    <col min="3" max="3" width="42.42578125" customWidth="1"/>
    <col min="4" max="4" width="29.28515625" bestFit="1" customWidth="1"/>
  </cols>
  <sheetData>
    <row r="1" spans="1:7" x14ac:dyDescent="0.25">
      <c r="A1" s="30" t="s">
        <v>1329</v>
      </c>
      <c r="B1" s="30" t="s">
        <v>1330</v>
      </c>
      <c r="C1" s="30" t="s">
        <v>1331</v>
      </c>
      <c r="D1" s="30" t="s">
        <v>1332</v>
      </c>
      <c r="E1" s="30" t="s">
        <v>1333</v>
      </c>
      <c r="G1" s="17" t="s">
        <v>1334</v>
      </c>
    </row>
    <row r="2" spans="1:7" ht="30" x14ac:dyDescent="0.25">
      <c r="A2" s="62" t="s">
        <v>4499</v>
      </c>
      <c r="B2" s="2" t="s">
        <v>436</v>
      </c>
      <c r="C2" s="16" t="str">
        <f>VLOOKUP(B2,begrip[],4,)</f>
        <v>To be used if the instrument is placed in a fiduciary capacity.</v>
      </c>
      <c r="D2" s="8" t="s">
        <v>300</v>
      </c>
      <c r="E2" s="2">
        <f>LEN(fiduciary_instrument[[#This Row],[code]])</f>
        <v>21</v>
      </c>
    </row>
    <row r="3" spans="1:7" ht="30" x14ac:dyDescent="0.25">
      <c r="A3" s="2" t="s">
        <v>4500</v>
      </c>
      <c r="B3" s="2" t="s">
        <v>438</v>
      </c>
      <c r="C3" s="2" t="str">
        <f>VLOOKUP(B3,begrip[],4,)</f>
        <v>To be used if the instrument is not placed in a fiduciary capacity.</v>
      </c>
      <c r="D3" s="2" t="s">
        <v>300</v>
      </c>
      <c r="E3" s="2">
        <f>LEN(fiduciary_instrument[[#This Row],[code]])</f>
        <v>25</v>
      </c>
    </row>
    <row r="4" spans="1:7" ht="45" x14ac:dyDescent="0.25">
      <c r="A4" s="63" t="s">
        <v>4501</v>
      </c>
      <c r="B4" s="61" t="s">
        <v>1126</v>
      </c>
      <c r="C4" s="61" t="str">
        <f>VLOOKUP(B4,begrip[],4,)</f>
        <v>Fiduciary capacity unknown is reported when the reporting agent does not yet have the correct value available.</v>
      </c>
      <c r="D4" s="61" t="s">
        <v>300</v>
      </c>
      <c r="E4" s="2">
        <f>LEN(fiduciary_instrument[[#This Row],[code]])</f>
        <v>16</v>
      </c>
    </row>
    <row r="6" spans="1:7" x14ac:dyDescent="0.25">
      <c r="A6" t="s">
        <v>1355</v>
      </c>
      <c r="B6">
        <f>MAX(fiduciary_instrument[length])</f>
        <v>25</v>
      </c>
    </row>
    <row r="7" spans="1:7" x14ac:dyDescent="0.25">
      <c r="A7" t="s">
        <v>1356</v>
      </c>
      <c r="B7">
        <f>(FLOOR((B6/colofon!$H$2),1)+1)*colofon!$H$2</f>
        <v>50</v>
      </c>
    </row>
  </sheetData>
  <conditionalFormatting sqref="C2:D4">
    <cfRule type="expression" dxfId="519" priority="7" stopIfTrue="1">
      <formula>LEFT(#REF!,27)="Not relevant for data model"</formula>
    </cfRule>
    <cfRule type="expression" dxfId="518" priority="8" stopIfTrue="1">
      <formula>OR(#REF!="only mentioned in preamble", #REF!="removed from regulation")</formula>
    </cfRule>
  </conditionalFormatting>
  <conditionalFormatting sqref="B2:B4">
    <cfRule type="expression" dxfId="517" priority="5" stopIfTrue="1">
      <formula>LEFT($I3,27)="Not relevant for data model"</formula>
    </cfRule>
    <cfRule type="expression" dxfId="516" priority="6" stopIfTrue="1">
      <formula>OR($I3="only mentioned in preamble", $I3="removed from regulation")</formula>
    </cfRule>
  </conditionalFormatting>
  <hyperlinks>
    <hyperlink ref="G1" location="datatypes!A1" display="toc" xr:uid="{00000000-0004-0000-1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G11"/>
  <sheetViews>
    <sheetView workbookViewId="0"/>
  </sheetViews>
  <sheetFormatPr defaultRowHeight="15" x14ac:dyDescent="0.25"/>
  <cols>
    <col min="1" max="1" width="37" customWidth="1"/>
    <col min="2" max="2" width="38.28515625" customWidth="1"/>
    <col min="3" max="3" width="40.85546875" customWidth="1"/>
    <col min="4" max="4" width="38.28515625" customWidth="1"/>
  </cols>
  <sheetData>
    <row r="1" spans="1:7" x14ac:dyDescent="0.25">
      <c r="A1" s="30" t="s">
        <v>1329</v>
      </c>
      <c r="B1" s="30" t="s">
        <v>1330</v>
      </c>
      <c r="C1" s="30" t="s">
        <v>1331</v>
      </c>
      <c r="D1" s="30" t="s">
        <v>1332</v>
      </c>
      <c r="E1" s="30" t="s">
        <v>1333</v>
      </c>
      <c r="G1" s="17" t="s">
        <v>1334</v>
      </c>
    </row>
    <row r="2" spans="1:7" ht="90" x14ac:dyDescent="0.25">
      <c r="A2" s="13" t="s">
        <v>4502</v>
      </c>
      <c r="B2" s="2" t="s">
        <v>709</v>
      </c>
      <c r="C2" s="2" t="str">
        <f>VLOOKUP(B2,begrip[],4,)</f>
        <v>Forbearance measures apply to instruments with modified terms and conditions, including a modification of interest rate below market conditions in accordance with Regulation (EU) No 1072/2013 (ECB/2013/34).</v>
      </c>
      <c r="D2" s="14" t="s">
        <v>1305</v>
      </c>
      <c r="E2" s="2">
        <f>LEN(forbearance_and_renegotiation[[#This Row],[code]])</f>
        <v>62</v>
      </c>
    </row>
    <row r="3" spans="1:7" ht="75" x14ac:dyDescent="0.25">
      <c r="A3" s="15" t="s">
        <v>4503</v>
      </c>
      <c r="B3" s="2" t="s">
        <v>711</v>
      </c>
      <c r="C3" s="16" t="str">
        <f>VLOOKUP(B3,begrip[],4,)</f>
        <v>Forbearance measures apply to instruments with modified terms and conditions, excluding a modification of interest rate below market conditions in accordance with Implementing Regulation (EU) No 680/2014.</v>
      </c>
      <c r="D3" s="8" t="s">
        <v>1305</v>
      </c>
      <c r="E3" s="2">
        <f>LEN(forbearance_and_renegotiation[[#This Row],[code]])</f>
        <v>59</v>
      </c>
    </row>
    <row r="4" spans="1:7" ht="45" x14ac:dyDescent="0.25">
      <c r="A4" s="13" t="s">
        <v>4504</v>
      </c>
      <c r="B4" s="2" t="s">
        <v>713</v>
      </c>
      <c r="C4" s="14" t="str">
        <f>VLOOKUP(B4,begrip[],4,)</f>
        <v>Forbearance measures apply to refinanced debt in accordance with Implementing Regulation (EU) No 680/2014.</v>
      </c>
      <c r="D4" s="14" t="s">
        <v>1305</v>
      </c>
      <c r="E4" s="2">
        <f>LEN(forbearance_and_renegotiation[[#This Row],[code]])</f>
        <v>49</v>
      </c>
    </row>
    <row r="5" spans="1:7" ht="45" x14ac:dyDescent="0.25">
      <c r="A5" s="15" t="s">
        <v>4505</v>
      </c>
      <c r="B5" s="2" t="s">
        <v>715</v>
      </c>
      <c r="C5" s="8" t="str">
        <f>VLOOKUP(B5,begrip[],4,)</f>
        <v>Neither forbearance measures nor renegotiation apply in accordance with Implementing Regulation (EU) No 680/2014.</v>
      </c>
      <c r="D5" s="8" t="s">
        <v>1305</v>
      </c>
      <c r="E5" s="2">
        <f>LEN(forbearance_and_renegotiation[[#This Row],[code]])</f>
        <v>40</v>
      </c>
    </row>
    <row r="6" spans="1:7" ht="75" x14ac:dyDescent="0.25">
      <c r="A6" s="13" t="s">
        <v>4506</v>
      </c>
      <c r="B6" s="2" t="s">
        <v>717</v>
      </c>
      <c r="C6" s="14" t="str">
        <f>VLOOKUP(B6,begrip[],4,)</f>
        <v>An instrument for which the financial conditions have been modified and to which no forbearance measures apply in accordance with Implementing Regulation (EU) No 680/2014.</v>
      </c>
      <c r="D6" s="14" t="s">
        <v>1305</v>
      </c>
      <c r="E6" s="2">
        <f>LEN(forbearance_and_renegotiation[[#This Row],[code]])</f>
        <v>48</v>
      </c>
    </row>
    <row r="7" spans="1:7" ht="60" x14ac:dyDescent="0.25">
      <c r="A7" s="2" t="s">
        <v>4507</v>
      </c>
      <c r="B7" s="2" t="s">
        <v>1154</v>
      </c>
      <c r="C7" s="2" t="str">
        <f>VLOOKUP(B7,begrip[],4,)</f>
        <v>Status of forbearance and renegotiation unknown  is reported when the reporting agent does not yet have the correct value available.</v>
      </c>
      <c r="D7" s="2" t="s">
        <v>1305</v>
      </c>
      <c r="E7" s="2">
        <f>LEN(forbearance_and_renegotiation[[#This Row],[code]])</f>
        <v>26</v>
      </c>
    </row>
    <row r="8" spans="1:7" x14ac:dyDescent="0.25">
      <c r="E8" s="29"/>
    </row>
    <row r="10" spans="1:7" x14ac:dyDescent="0.25">
      <c r="A10" t="s">
        <v>1355</v>
      </c>
      <c r="B10">
        <f>MAX(forbearance_and_renegotiation[length])</f>
        <v>62</v>
      </c>
    </row>
    <row r="11" spans="1:7" x14ac:dyDescent="0.25">
      <c r="A11" t="s">
        <v>1356</v>
      </c>
      <c r="B11">
        <f>(FLOOR((B10/colofon!$H$2),1)+1)*colofon!$H$2</f>
        <v>75</v>
      </c>
    </row>
  </sheetData>
  <conditionalFormatting sqref="D2 C3:D6">
    <cfRule type="expression" dxfId="508" priority="11" stopIfTrue="1">
      <formula>LEFT(#REF!,27)="Not relevant for data model"</formula>
    </cfRule>
    <cfRule type="expression" dxfId="507" priority="12" stopIfTrue="1">
      <formula>OR(#REF!="only mentioned in preamble", #REF!="removed from regulation")</formula>
    </cfRule>
  </conditionalFormatting>
  <conditionalFormatting sqref="C2">
    <cfRule type="expression" dxfId="506" priority="9" stopIfTrue="1">
      <formula>LEFT($I2,27)="Not relevant for data model"</formula>
    </cfRule>
    <cfRule type="expression" dxfId="505" priority="10" stopIfTrue="1">
      <formula>OR($I2="only mentioned in preamble", $I2="removed from regulation")</formula>
    </cfRule>
  </conditionalFormatting>
  <conditionalFormatting sqref="B2:B6">
    <cfRule type="expression" dxfId="504" priority="3" stopIfTrue="1">
      <formula>LEFT($I2,27)="Not relevant for data model"</formula>
    </cfRule>
    <cfRule type="expression" dxfId="503" priority="4" stopIfTrue="1">
      <formula>OR($I2="only mentioned in preamble", $I2="removed from regulation")</formula>
    </cfRule>
  </conditionalFormatting>
  <conditionalFormatting sqref="A7:D7">
    <cfRule type="expression" dxfId="502" priority="1" stopIfTrue="1">
      <formula>LEFT($I7,27)="Not relevant for data model"</formula>
    </cfRule>
    <cfRule type="expression" dxfId="501" priority="2" stopIfTrue="1">
      <formula>OR($I7="only mentioned in preamble", $I7="removed from regulation")</formula>
    </cfRule>
  </conditionalFormatting>
  <hyperlinks>
    <hyperlink ref="G1" location="datatypes!A1" display="toc" xr:uid="{00000000-0004-0000-1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1"/>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409.5" x14ac:dyDescent="0.25">
      <c r="A2" s="36" t="s">
        <v>4508</v>
      </c>
      <c r="B2" s="2" t="s">
        <v>1022</v>
      </c>
      <c r="C2" s="16" t="str">
        <f>VLOOKUP(B2,begrip[],4,)</f>
        <v>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v>
      </c>
      <c r="D2" s="8" t="s">
        <v>1019</v>
      </c>
      <c r="E2" s="2">
        <f>LEN(foreign_branch_in_reporting_member_state_indicator[[#This Row],[code]])</f>
        <v>49</v>
      </c>
    </row>
    <row r="3" spans="1:7" ht="45" x14ac:dyDescent="0.25">
      <c r="A3" s="2" t="s">
        <v>4509</v>
      </c>
      <c r="B3" s="2" t="s">
        <v>956</v>
      </c>
      <c r="C3" s="2" t="str">
        <f>VLOOKUP(B3,begrip[],4,)</f>
        <v>Other parts of legal entity is a part of legal entity that is not a foreign branch in a non reporting member state.</v>
      </c>
      <c r="D3" s="8" t="s">
        <v>1019</v>
      </c>
      <c r="E3" s="2">
        <f>LEN(foreign_branch_in_reporting_member_state_indicator[[#This Row],[code]])</f>
        <v>46</v>
      </c>
    </row>
    <row r="4" spans="1:7" x14ac:dyDescent="0.25">
      <c r="E4" s="29"/>
    </row>
    <row r="6" spans="1:7" x14ac:dyDescent="0.25">
      <c r="A6" t="s">
        <v>1355</v>
      </c>
      <c r="B6">
        <f>MAX(foreign_branch_in_reporting_member_state_indicator[length])</f>
        <v>49</v>
      </c>
    </row>
    <row r="7" spans="1:7" x14ac:dyDescent="0.25">
      <c r="A7" t="s">
        <v>1356</v>
      </c>
      <c r="B7">
        <f>(FLOOR((B6/colofon!$H$2),1)+1)*colofon!$H$2</f>
        <v>50</v>
      </c>
    </row>
  </sheetData>
  <conditionalFormatting sqref="C2:D3">
    <cfRule type="expression" dxfId="493" priority="3" stopIfTrue="1">
      <formula>LEFT(#REF!,27)="Not relevant for data model"</formula>
    </cfRule>
    <cfRule type="expression" dxfId="492" priority="4" stopIfTrue="1">
      <formula>OR(#REF!="only mentioned in preamble", #REF!="removed from regulation")</formula>
    </cfRule>
  </conditionalFormatting>
  <conditionalFormatting sqref="B2:B3">
    <cfRule type="expression" dxfId="491" priority="1" stopIfTrue="1">
      <formula>LEFT($I3,27)="Not relevant for data model"</formula>
    </cfRule>
    <cfRule type="expression" dxfId="490" priority="2" stopIfTrue="1">
      <formula>OR($I3="only mentioned in preamble", $I3="removed from regulation")</formula>
    </cfRule>
  </conditionalFormatting>
  <hyperlinks>
    <hyperlink ref="G1" location="datatypes!A1" display="toc" xr:uid="{00000000-0004-0000-1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7"/>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45" x14ac:dyDescent="0.25">
      <c r="A2" s="36" t="s">
        <v>4510</v>
      </c>
      <c r="B2" s="2" t="s">
        <v>1029</v>
      </c>
      <c r="C2" s="16" t="str">
        <f>VLOOKUP(B2,begrip[],4,)</f>
        <v>Foreign legal entity in reporting member state is a foreign legal entity whose residence country is a reporting member state.</v>
      </c>
      <c r="D2" s="8" t="s">
        <v>278</v>
      </c>
      <c r="E2" s="2">
        <f>LEN(foreign_branch_in_reporting_member_state_indicator60[[#This Row],[code]])</f>
        <v>59</v>
      </c>
    </row>
    <row r="3" spans="1:7" ht="45" x14ac:dyDescent="0.25">
      <c r="A3" s="2" t="s">
        <v>4511</v>
      </c>
      <c r="B3" s="2" t="s">
        <v>1031</v>
      </c>
      <c r="C3" s="2" t="str">
        <f>VLOOKUP(B3,begrip[],4,)</f>
        <v>Foreign legal entity outside reporting member state is a foreign legal entity  whose residence country is not a reporting member state.</v>
      </c>
      <c r="D3" s="8" t="s">
        <v>278</v>
      </c>
      <c r="E3" s="2">
        <f>LEN(foreign_branch_in_reporting_member_state_indicator60[[#This Row],[code]])</f>
        <v>61</v>
      </c>
    </row>
    <row r="4" spans="1:7" x14ac:dyDescent="0.25">
      <c r="E4" s="29"/>
    </row>
    <row r="6" spans="1:7" x14ac:dyDescent="0.25">
      <c r="A6" t="s">
        <v>1355</v>
      </c>
      <c r="B6">
        <f>MAX(foreign_branch_in_reporting_member_state_indicator60[length])</f>
        <v>61</v>
      </c>
    </row>
    <row r="7" spans="1:7" x14ac:dyDescent="0.25">
      <c r="A7" t="s">
        <v>1356</v>
      </c>
      <c r="B7">
        <f>(FLOOR((B6/colofon!$H$2),1)+1)*colofon!$H$2</f>
        <v>75</v>
      </c>
    </row>
  </sheetData>
  <conditionalFormatting sqref="C2:D3">
    <cfRule type="expression" dxfId="482" priority="3" stopIfTrue="1">
      <formula>LEFT(#REF!,27)="Not relevant for data model"</formula>
    </cfRule>
    <cfRule type="expression" dxfId="481" priority="4" stopIfTrue="1">
      <formula>OR(#REF!="only mentioned in preamble", #REF!="removed from regulation")</formula>
    </cfRule>
  </conditionalFormatting>
  <conditionalFormatting sqref="B2:B3">
    <cfRule type="expression" dxfId="480" priority="1" stopIfTrue="1">
      <formula>LEFT($I3,27)="Not relevant for data model"</formula>
    </cfRule>
    <cfRule type="expression" dxfId="479" priority="2" stopIfTrue="1">
      <formula>OR($I3="only mentioned in preamble", $I3="removed from regulation")</formula>
    </cfRule>
  </conditionalFormatting>
  <hyperlinks>
    <hyperlink ref="G1" location="datatypes!A1" display="toc" xr:uid="{00000000-0004-0000-1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8"/>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195" x14ac:dyDescent="0.25">
      <c r="A2" s="36" t="s">
        <v>4512</v>
      </c>
      <c r="B2" s="2" t="s">
        <v>4406</v>
      </c>
      <c r="C2" s="16" t="str">
        <f>VLOOKUP(B2,begrip[],4,)</f>
        <v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v>
      </c>
      <c r="D2" s="8" t="s">
        <v>826</v>
      </c>
      <c r="E2" s="2">
        <f>LEN(foreign_branch_in_reporting_member_state_indicator6062[[#This Row],[code]])</f>
        <v>47</v>
      </c>
    </row>
    <row r="3" spans="1:7" ht="120" x14ac:dyDescent="0.25">
      <c r="A3" s="2" t="s">
        <v>4513</v>
      </c>
      <c r="B3" s="2" t="s">
        <v>1010</v>
      </c>
      <c r="C3" s="2" t="str">
        <f>VLOOKUP(B3,begrip[],4,)</f>
        <v>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v>
      </c>
      <c r="D3" s="8" t="s">
        <v>826</v>
      </c>
      <c r="E3" s="2">
        <f>LEN(foreign_branch_in_reporting_member_state_indicator6062[[#This Row],[code]])</f>
        <v>36</v>
      </c>
    </row>
    <row r="4" spans="1:7" x14ac:dyDescent="0.25">
      <c r="E4" s="29"/>
    </row>
    <row r="6" spans="1:7" x14ac:dyDescent="0.25">
      <c r="A6" t="s">
        <v>1355</v>
      </c>
      <c r="B6">
        <f>MAX(foreign_branch_in_reporting_member_state_indicator6062[length])</f>
        <v>47</v>
      </c>
    </row>
    <row r="7" spans="1:7" x14ac:dyDescent="0.25">
      <c r="A7" t="s">
        <v>1356</v>
      </c>
      <c r="B7">
        <f>(FLOOR((B6/colofon!$H$2),1)+1)*colofon!$H$2</f>
        <v>50</v>
      </c>
    </row>
  </sheetData>
  <conditionalFormatting sqref="C2:D3">
    <cfRule type="expression" dxfId="471" priority="3" stopIfTrue="1">
      <formula>LEFT(#REF!,27)="Not relevant for data model"</formula>
    </cfRule>
    <cfRule type="expression" dxfId="470" priority="4" stopIfTrue="1">
      <formula>OR(#REF!="only mentioned in preamble", #REF!="removed from regulation")</formula>
    </cfRule>
  </conditionalFormatting>
  <conditionalFormatting sqref="B2:B3">
    <cfRule type="expression" dxfId="469" priority="1" stopIfTrue="1">
      <formula>LEFT($I3,27)="Not relevant for data model"</formula>
    </cfRule>
    <cfRule type="expression" dxfId="468" priority="2" stopIfTrue="1">
      <formula>OR($I3="only mentioned in preamble", $I3="removed from regulation")</formula>
    </cfRule>
  </conditionalFormatting>
  <hyperlinks>
    <hyperlink ref="G1" location="datatypes!A1" display="toc" xr:uid="{00000000-0004-0000-1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2"/>
  <dimension ref="A1:G7"/>
  <sheetViews>
    <sheetView workbookViewId="0"/>
  </sheetViews>
  <sheetFormatPr defaultRowHeight="15" x14ac:dyDescent="0.25"/>
  <cols>
    <col min="1" max="1" width="34.28515625" customWidth="1"/>
    <col min="2" max="2" width="40.28515625" customWidth="1"/>
    <col min="3" max="3" width="56" customWidth="1"/>
    <col min="4" max="4" width="38.85546875" customWidth="1"/>
  </cols>
  <sheetData>
    <row r="1" spans="1:7" x14ac:dyDescent="0.25">
      <c r="A1" s="30" t="s">
        <v>1329</v>
      </c>
      <c r="B1" s="30" t="s">
        <v>1330</v>
      </c>
      <c r="C1" s="30" t="s">
        <v>1331</v>
      </c>
      <c r="D1" s="30" t="s">
        <v>1332</v>
      </c>
      <c r="E1" s="30" t="s">
        <v>1333</v>
      </c>
      <c r="G1" s="17" t="s">
        <v>1334</v>
      </c>
    </row>
    <row r="2" spans="1:7" ht="120" x14ac:dyDescent="0.25">
      <c r="A2" s="62" t="s">
        <v>4514</v>
      </c>
      <c r="B2" s="2" t="s">
        <v>273</v>
      </c>
      <c r="C2" s="16" t="str">
        <f>VLOOKUP(B2,begrip[],4,)</f>
        <v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v>
      </c>
      <c r="D2" s="8" t="s">
        <v>275</v>
      </c>
      <c r="E2" s="2">
        <f>LEN(immediate_parent_undertaking_indicator[[#This Row],[code]])</f>
        <v>37</v>
      </c>
    </row>
    <row r="3" spans="1:7" ht="30" x14ac:dyDescent="0.25">
      <c r="A3" s="2" t="s">
        <v>4515</v>
      </c>
      <c r="B3" s="2" t="s">
        <v>959</v>
      </c>
      <c r="C3" s="2" t="str">
        <f>VLOOKUP(B3,begrip[],4,)</f>
        <v>Not immediate parent undertaking legal entity is a legal entity that is not being reported as an immediate parent.</v>
      </c>
      <c r="D3" s="8" t="s">
        <v>275</v>
      </c>
      <c r="E3" s="2">
        <f>LEN(immediate_parent_undertaking_indicator[[#This Row],[code]])</f>
        <v>49</v>
      </c>
    </row>
    <row r="4" spans="1:7" x14ac:dyDescent="0.25">
      <c r="E4" s="29"/>
    </row>
    <row r="6" spans="1:7" x14ac:dyDescent="0.25">
      <c r="A6" t="s">
        <v>1355</v>
      </c>
      <c r="B6">
        <f>MAX(immediate_parent_undertaking_indicator[length])</f>
        <v>49</v>
      </c>
    </row>
    <row r="7" spans="1:7" x14ac:dyDescent="0.25">
      <c r="A7" t="s">
        <v>1356</v>
      </c>
      <c r="B7">
        <f>(FLOOR((B6/colofon!$H$2),1)+1)*colofon!$H$2</f>
        <v>50</v>
      </c>
    </row>
  </sheetData>
  <conditionalFormatting sqref="C2:D3">
    <cfRule type="expression" dxfId="460" priority="3" stopIfTrue="1">
      <formula>LEFT(#REF!,27)="Not relevant for data model"</formula>
    </cfRule>
    <cfRule type="expression" dxfId="459" priority="4" stopIfTrue="1">
      <formula>OR(#REF!="only mentioned in preamble", #REF!="removed from regulation")</formula>
    </cfRule>
  </conditionalFormatting>
  <conditionalFormatting sqref="B2:B3">
    <cfRule type="expression" dxfId="458" priority="1" stopIfTrue="1">
      <formula>LEFT($I3,27)="Not relevant for data model"</formula>
    </cfRule>
    <cfRule type="expression" dxfId="457" priority="2" stopIfTrue="1">
      <formula>OR($I3="only mentioned in preamble", $I3="removed from regulation")</formula>
    </cfRule>
  </conditionalFormatting>
  <hyperlinks>
    <hyperlink ref="G1" location="datatypes!A1" display="toc" xr:uid="{00000000-0004-0000-1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4"/>
  <dimension ref="A1:G6"/>
  <sheetViews>
    <sheetView workbookViewId="0"/>
  </sheetViews>
  <sheetFormatPr defaultRowHeight="15" x14ac:dyDescent="0.25"/>
  <cols>
    <col min="1" max="1" width="32.140625" customWidth="1"/>
    <col min="2" max="2" width="28.5703125" customWidth="1"/>
    <col min="3" max="3" width="37.28515625" customWidth="1"/>
    <col min="4" max="4" width="28.42578125" customWidth="1"/>
  </cols>
  <sheetData>
    <row r="1" spans="1:7" x14ac:dyDescent="0.25">
      <c r="A1" t="s">
        <v>1329</v>
      </c>
      <c r="B1" t="s">
        <v>1330</v>
      </c>
      <c r="C1" t="s">
        <v>1331</v>
      </c>
      <c r="D1" t="s">
        <v>1332</v>
      </c>
      <c r="E1" t="s">
        <v>1333</v>
      </c>
      <c r="G1" s="17" t="s">
        <v>1334</v>
      </c>
    </row>
    <row r="2" spans="1:7" ht="45" x14ac:dyDescent="0.25">
      <c r="A2" s="13" t="s">
        <v>4516</v>
      </c>
      <c r="B2" s="2" t="s">
        <v>769</v>
      </c>
      <c r="C2" s="2" t="str">
        <f>VLOOKUP(B2,begrip[],4,)</f>
        <v>Immovable property is protection received that does have a fixed location according to its type.</v>
      </c>
      <c r="D2" s="14" t="s">
        <v>4517</v>
      </c>
      <c r="E2">
        <f>LEN(immovable_property_indicator[[#This Row],[code]])</f>
        <v>23</v>
      </c>
    </row>
    <row r="3" spans="1:7" ht="45" x14ac:dyDescent="0.25">
      <c r="A3" s="2" t="s">
        <v>4518</v>
      </c>
      <c r="B3" s="2" t="s">
        <v>965</v>
      </c>
      <c r="C3" s="16" t="str">
        <f>VLOOKUP(B3,begrip[],4,)</f>
        <v>Non-immovable property is a protection received that does not have a fixed location according to its type.</v>
      </c>
      <c r="D3" s="8" t="s">
        <v>4517</v>
      </c>
      <c r="E3">
        <f>LEN(immovable_property_indicator[[#This Row],[code]])</f>
        <v>27</v>
      </c>
    </row>
    <row r="5" spans="1:7" x14ac:dyDescent="0.25">
      <c r="A5" t="s">
        <v>1355</v>
      </c>
      <c r="B5">
        <f>MAX(immovable_property_indicator[length])</f>
        <v>27</v>
      </c>
    </row>
    <row r="6" spans="1:7" x14ac:dyDescent="0.25">
      <c r="A6" t="s">
        <v>1356</v>
      </c>
      <c r="B6">
        <f>(FLOOR((B5/colofon!$H$2),1)+1)*colofon!$H$2</f>
        <v>50</v>
      </c>
    </row>
  </sheetData>
  <conditionalFormatting sqref="D2 C3:D3">
    <cfRule type="expression" dxfId="449" priority="7" stopIfTrue="1">
      <formula>LEFT(#REF!,27)="Not relevant for data model"</formula>
    </cfRule>
    <cfRule type="expression" dxfId="448" priority="8" stopIfTrue="1">
      <formula>OR(#REF!="only mentioned in preamble", #REF!="removed from regulation")</formula>
    </cfRule>
  </conditionalFormatting>
  <conditionalFormatting sqref="C2 B2:B3">
    <cfRule type="expression" dxfId="447" priority="5" stopIfTrue="1">
      <formula>LEFT($I2,27)="Not relevant for data model"</formula>
    </cfRule>
    <cfRule type="expression" dxfId="446" priority="6" stopIfTrue="1">
      <formula>OR($I2="only mentioned in preamble", $I2="removed from regulation")</formula>
    </cfRule>
  </conditionalFormatting>
  <conditionalFormatting sqref="A3">
    <cfRule type="expression" dxfId="445" priority="1" stopIfTrue="1">
      <formula>LEFT($I3,27)="Not relevant for data model"</formula>
    </cfRule>
    <cfRule type="expression" dxfId="444" priority="2" stopIfTrue="1">
      <formula>OR($I3="only mentioned in preamble", $I3="removed from regulation")</formula>
    </cfRule>
  </conditionalFormatting>
  <hyperlinks>
    <hyperlink ref="G1" location="datatypes!A1" display="toc" xr:uid="{00000000-0004-0000-1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dimension ref="A1:G6"/>
  <sheetViews>
    <sheetView workbookViewId="0"/>
  </sheetViews>
  <sheetFormatPr defaultRowHeight="15" x14ac:dyDescent="0.25"/>
  <cols>
    <col min="1" max="1" width="42.42578125" bestFit="1" customWidth="1"/>
    <col min="2" max="2" width="46" bestFit="1" customWidth="1"/>
    <col min="3" max="3" width="36.42578125" customWidth="1"/>
    <col min="4" max="4" width="25.28515625" customWidth="1"/>
  </cols>
  <sheetData>
    <row r="1" spans="1:7" x14ac:dyDescent="0.25">
      <c r="A1" t="s">
        <v>1329</v>
      </c>
      <c r="B1" t="s">
        <v>1330</v>
      </c>
      <c r="C1" t="s">
        <v>1331</v>
      </c>
      <c r="D1" t="s">
        <v>1332</v>
      </c>
      <c r="E1" t="s">
        <v>1333</v>
      </c>
      <c r="G1" s="17" t="s">
        <v>1334</v>
      </c>
    </row>
    <row r="2" spans="1:7" ht="60" x14ac:dyDescent="0.25">
      <c r="A2" s="1" t="s">
        <v>4519</v>
      </c>
      <c r="B2" s="2" t="s">
        <v>905</v>
      </c>
      <c r="C2" s="16" t="str">
        <f>VLOOKUP(B2,begrip[],4,)</f>
        <v>collateral located in a reporting member state is an immovable property that is situated in a country that is a reporting member state.</v>
      </c>
      <c r="D2" s="14" t="s">
        <v>902</v>
      </c>
      <c r="E2" s="1">
        <f>LEN(immovable_property_location_indicator[[#This Row],[code]])</f>
        <v>39</v>
      </c>
    </row>
    <row r="3" spans="1:7" ht="75" x14ac:dyDescent="0.25">
      <c r="A3" s="1" t="s">
        <v>4520</v>
      </c>
      <c r="B3" s="2" t="s">
        <v>908</v>
      </c>
      <c r="C3" s="16" t="str">
        <f>VLOOKUP(B3,begrip[],4,)</f>
        <v>collateral not located in a reporting member state is an immovable property that is situated outside of a country that is a reporting member state.</v>
      </c>
      <c r="D3" s="8" t="s">
        <v>902</v>
      </c>
      <c r="E3" s="1">
        <f>LEN(immovable_property_location_indicator[[#This Row],[code]])</f>
        <v>43</v>
      </c>
    </row>
    <row r="5" spans="1:7" x14ac:dyDescent="0.25">
      <c r="A5" t="s">
        <v>1355</v>
      </c>
      <c r="B5">
        <f>MAX(immovable_property_location_indicator[length])</f>
        <v>43</v>
      </c>
    </row>
    <row r="6" spans="1:7" x14ac:dyDescent="0.25">
      <c r="A6" t="s">
        <v>1356</v>
      </c>
      <c r="B6">
        <f>(FLOOR((B5/colofon!$H$2),1)+1)*colofon!$H$2</f>
        <v>50</v>
      </c>
    </row>
  </sheetData>
  <conditionalFormatting sqref="D2 C3:D3">
    <cfRule type="expression" dxfId="438" priority="9" stopIfTrue="1">
      <formula>LEFT(#REF!,27)="Not relevant for data model"</formula>
    </cfRule>
    <cfRule type="expression" dxfId="437" priority="10" stopIfTrue="1">
      <formula>OR(#REF!="only mentioned in preamble", #REF!="removed from regulation")</formula>
    </cfRule>
  </conditionalFormatting>
  <conditionalFormatting sqref="B2:B3">
    <cfRule type="expression" dxfId="436" priority="3" stopIfTrue="1">
      <formula>LEFT($I2,27)="Not relevant for data model"</formula>
    </cfRule>
    <cfRule type="expression" dxfId="435" priority="4" stopIfTrue="1">
      <formula>OR($I2="only mentioned in preamble", $I2="removed from regulation")</formula>
    </cfRule>
  </conditionalFormatting>
  <conditionalFormatting sqref="C2">
    <cfRule type="expression" dxfId="434" priority="1" stopIfTrue="1">
      <formula>LEFT(#REF!,27)="Not relevant for data model"</formula>
    </cfRule>
    <cfRule type="expression" dxfId="433" priority="2" stopIfTrue="1">
      <formula>OR(#REF!="only mentioned in preamble", #REF!="removed from regulation")</formula>
    </cfRule>
  </conditionalFormatting>
  <hyperlinks>
    <hyperlink ref="G1" location="datatypes!A1" display="toc" xr:uid="{00000000-0004-0000-1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dimension ref="A1:G8"/>
  <sheetViews>
    <sheetView workbookViewId="0"/>
  </sheetViews>
  <sheetFormatPr defaultRowHeight="15" x14ac:dyDescent="0.25"/>
  <cols>
    <col min="1" max="1" width="38.85546875" customWidth="1"/>
    <col min="2" max="2" width="24.7109375" bestFit="1" customWidth="1"/>
    <col min="3" max="3" width="71" customWidth="1"/>
    <col min="4" max="4" width="30.28515625" bestFit="1" customWidth="1"/>
  </cols>
  <sheetData>
    <row r="1" spans="1:7" x14ac:dyDescent="0.25">
      <c r="A1" s="30" t="s">
        <v>1329</v>
      </c>
      <c r="B1" s="30" t="s">
        <v>1330</v>
      </c>
      <c r="C1" s="30" t="s">
        <v>1331</v>
      </c>
      <c r="D1" s="30" t="s">
        <v>1332</v>
      </c>
      <c r="E1" s="30" t="s">
        <v>1333</v>
      </c>
      <c r="G1" s="17" t="s">
        <v>1334</v>
      </c>
    </row>
    <row r="2" spans="1:7" ht="30" x14ac:dyDescent="0.25">
      <c r="A2" s="13" t="s">
        <v>4521</v>
      </c>
      <c r="B2" s="2" t="s">
        <v>666</v>
      </c>
      <c r="C2" s="2" t="str">
        <f>VLOOKUP(B2,begrip[],4,)</f>
        <v>To be used if the instrument is subject to impairment in accordance with an applied accounting standard and is individually assessed for impairment.</v>
      </c>
      <c r="D2" s="14" t="s">
        <v>1240</v>
      </c>
      <c r="E2" s="2">
        <f>LEN(impairment_assessment_method[[#This Row],[code]])</f>
        <v>26</v>
      </c>
    </row>
    <row r="3" spans="1:7" ht="60" x14ac:dyDescent="0.25">
      <c r="A3" s="15" t="s">
        <v>4522</v>
      </c>
      <c r="B3" s="2" t="s">
        <v>668</v>
      </c>
      <c r="C3" s="16" t="str">
        <f>VLOOKUP(B3,begrip[],4,)</f>
        <v>To be used if the instrument is subject to impairment in accordance with an applied accounting standard and is collectively assessed for impairment by being grouped together with instruments with similar credit risk characteristics.</v>
      </c>
      <c r="D3" s="8" t="s">
        <v>1240</v>
      </c>
      <c r="E3" s="2">
        <f>LEN(impairment_assessment_method[[#This Row],[code]])</f>
        <v>26</v>
      </c>
    </row>
    <row r="4" spans="1:7" ht="30" x14ac:dyDescent="0.25">
      <c r="A4" s="13" t="s">
        <v>4523</v>
      </c>
      <c r="B4" s="2" t="s">
        <v>661</v>
      </c>
      <c r="C4" s="14" t="s">
        <v>662</v>
      </c>
      <c r="D4" s="14" t="s">
        <v>1240</v>
      </c>
      <c r="E4" s="2">
        <f>LEN(impairment_assessment_method[[#This Row],[code]])</f>
        <v>17</v>
      </c>
    </row>
    <row r="5" spans="1:7" x14ac:dyDescent="0.25">
      <c r="E5" s="29"/>
    </row>
    <row r="7" spans="1:7" x14ac:dyDescent="0.25">
      <c r="A7" t="s">
        <v>1355</v>
      </c>
      <c r="B7">
        <f>MAX(impairment_assessment_method[length])</f>
        <v>26</v>
      </c>
    </row>
    <row r="8" spans="1:7" x14ac:dyDescent="0.25">
      <c r="A8" t="s">
        <v>1356</v>
      </c>
      <c r="B8">
        <f>(FLOOR((B7/colofon!$H$2),1)+1)*colofon!$H$2</f>
        <v>50</v>
      </c>
    </row>
  </sheetData>
  <conditionalFormatting sqref="D2 C3:D4">
    <cfRule type="expression" dxfId="426" priority="7" stopIfTrue="1">
      <formula>LEFT(#REF!,27)="Not relevant for data model"</formula>
    </cfRule>
    <cfRule type="expression" dxfId="425" priority="8" stopIfTrue="1">
      <formula>OR(#REF!="only mentioned in preamble", #REF!="removed from regulation")</formula>
    </cfRule>
  </conditionalFormatting>
  <conditionalFormatting sqref="C2">
    <cfRule type="expression" dxfId="424" priority="5" stopIfTrue="1">
      <formula>LEFT($I2,27)="Not relevant for data model"</formula>
    </cfRule>
    <cfRule type="expression" dxfId="423" priority="6" stopIfTrue="1">
      <formula>OR($I2="only mentioned in preamble", $I2="removed from regulation")</formula>
    </cfRule>
  </conditionalFormatting>
  <conditionalFormatting sqref="B2:B4">
    <cfRule type="expression" dxfId="422" priority="1" stopIfTrue="1">
      <formula>LEFT($I2,27)="Not relevant for data model"</formula>
    </cfRule>
    <cfRule type="expression" dxfId="421" priority="2" stopIfTrue="1">
      <formula>OR($I2="only mentioned in preamble", $I2="removed from regulation")</formula>
    </cfRule>
  </conditionalFormatting>
  <hyperlinks>
    <hyperlink ref="G1" location="datatypes!A1" display="toc" xr:uid="{00000000-0004-0000-1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63"/>
  <sheetViews>
    <sheetView tabSelected="1" zoomScaleNormal="100" workbookViewId="0"/>
  </sheetViews>
  <sheetFormatPr defaultRowHeight="15" x14ac:dyDescent="0.25"/>
  <cols>
    <col min="1" max="1" width="51.28515625" bestFit="1" customWidth="1"/>
    <col min="2" max="2" width="60.7109375" bestFit="1" customWidth="1"/>
    <col min="3" max="3" width="30.85546875" bestFit="1" customWidth="1"/>
  </cols>
  <sheetData>
    <row r="1" spans="1:3" x14ac:dyDescent="0.25">
      <c r="A1" t="s">
        <v>1189</v>
      </c>
      <c r="B1" t="s">
        <v>1190</v>
      </c>
      <c r="C1" t="s">
        <v>1191</v>
      </c>
    </row>
    <row r="2" spans="1:3" x14ac:dyDescent="0.25">
      <c r="A2" t="s">
        <v>1192</v>
      </c>
      <c r="B2" s="17" t="s">
        <v>1193</v>
      </c>
      <c r="C2" t="s">
        <v>1194</v>
      </c>
    </row>
    <row r="3" spans="1:3" x14ac:dyDescent="0.25">
      <c r="A3" t="s">
        <v>397</v>
      </c>
      <c r="B3" s="17" t="s">
        <v>1195</v>
      </c>
      <c r="C3" t="s">
        <v>1196</v>
      </c>
    </row>
    <row r="4" spans="1:3" x14ac:dyDescent="0.25">
      <c r="A4" t="s">
        <v>296</v>
      </c>
      <c r="B4" s="17" t="s">
        <v>1197</v>
      </c>
      <c r="C4" t="s">
        <v>1198</v>
      </c>
    </row>
    <row r="5" spans="1:3" x14ac:dyDescent="0.25">
      <c r="A5" t="s">
        <v>989</v>
      </c>
      <c r="B5" s="17" t="s">
        <v>1199</v>
      </c>
      <c r="C5" t="s">
        <v>1200</v>
      </c>
    </row>
    <row r="6" spans="1:3" x14ac:dyDescent="0.25">
      <c r="A6" t="s">
        <v>637</v>
      </c>
      <c r="B6" s="17" t="s">
        <v>1201</v>
      </c>
      <c r="C6" t="s">
        <v>1202</v>
      </c>
    </row>
    <row r="7" spans="1:3" x14ac:dyDescent="0.25">
      <c r="A7" t="s">
        <v>197</v>
      </c>
      <c r="B7" s="17" t="s">
        <v>1203</v>
      </c>
      <c r="C7" t="s">
        <v>1204</v>
      </c>
    </row>
    <row r="8" spans="1:3" x14ac:dyDescent="0.25">
      <c r="A8" t="s">
        <v>116</v>
      </c>
      <c r="B8" s="17" t="s">
        <v>1205</v>
      </c>
      <c r="C8" t="s">
        <v>1206</v>
      </c>
    </row>
    <row r="9" spans="1:3" x14ac:dyDescent="0.25">
      <c r="A9" t="s">
        <v>539</v>
      </c>
      <c r="B9" s="17" t="s">
        <v>1207</v>
      </c>
      <c r="C9" t="s">
        <v>1208</v>
      </c>
    </row>
    <row r="10" spans="1:3" x14ac:dyDescent="0.25">
      <c r="A10" t="s">
        <v>298</v>
      </c>
      <c r="B10" s="17" t="s">
        <v>1209</v>
      </c>
      <c r="C10" t="s">
        <v>1210</v>
      </c>
    </row>
    <row r="11" spans="1:3" x14ac:dyDescent="0.25">
      <c r="A11" t="s">
        <v>1062</v>
      </c>
      <c r="B11" s="17" t="s">
        <v>1211</v>
      </c>
      <c r="C11" t="s">
        <v>1212</v>
      </c>
    </row>
    <row r="12" spans="1:3" x14ac:dyDescent="0.25">
      <c r="A12" t="s">
        <v>806</v>
      </c>
      <c r="B12" s="17" t="s">
        <v>1213</v>
      </c>
      <c r="C12" t="s">
        <v>1214</v>
      </c>
    </row>
    <row r="13" spans="1:3" x14ac:dyDescent="0.25">
      <c r="A13" t="s">
        <v>545</v>
      </c>
      <c r="B13" s="17" t="s">
        <v>1215</v>
      </c>
      <c r="C13" t="s">
        <v>1214</v>
      </c>
    </row>
    <row r="14" spans="1:3" x14ac:dyDescent="0.25">
      <c r="A14" t="s">
        <v>1000</v>
      </c>
      <c r="B14" s="17" t="s">
        <v>1216</v>
      </c>
      <c r="C14" t="s">
        <v>1217</v>
      </c>
    </row>
    <row r="15" spans="1:3" x14ac:dyDescent="0.25">
      <c r="A15" t="s">
        <v>1083</v>
      </c>
      <c r="B15" s="17" t="s">
        <v>1218</v>
      </c>
      <c r="C15" t="s">
        <v>1219</v>
      </c>
    </row>
    <row r="16" spans="1:3" x14ac:dyDescent="0.25">
      <c r="A16" t="s">
        <v>92</v>
      </c>
      <c r="B16" s="17" t="s">
        <v>1220</v>
      </c>
      <c r="C16" t="s">
        <v>1221</v>
      </c>
    </row>
    <row r="17" spans="1:3" x14ac:dyDescent="0.25">
      <c r="A17" t="s">
        <v>68</v>
      </c>
      <c r="B17" s="17" t="s">
        <v>1222</v>
      </c>
      <c r="C17" t="s">
        <v>1223</v>
      </c>
    </row>
    <row r="18" spans="1:3" x14ac:dyDescent="0.25">
      <c r="A18" t="s">
        <v>981</v>
      </c>
      <c r="B18" s="17" t="s">
        <v>1224</v>
      </c>
      <c r="C18" t="s">
        <v>1225</v>
      </c>
    </row>
    <row r="19" spans="1:3" x14ac:dyDescent="0.25">
      <c r="A19" t="s">
        <v>436</v>
      </c>
      <c r="B19" s="17" t="s">
        <v>1226</v>
      </c>
      <c r="C19" t="s">
        <v>1227</v>
      </c>
    </row>
    <row r="20" spans="1:3" x14ac:dyDescent="0.25">
      <c r="A20" t="s">
        <v>1019</v>
      </c>
      <c r="B20" s="17" t="s">
        <v>1228</v>
      </c>
      <c r="C20" t="s">
        <v>1229</v>
      </c>
    </row>
    <row r="21" spans="1:3" x14ac:dyDescent="0.25">
      <c r="A21" t="s">
        <v>1026</v>
      </c>
      <c r="B21" s="17" t="s">
        <v>1230</v>
      </c>
      <c r="C21" t="s">
        <v>1231</v>
      </c>
    </row>
    <row r="22" spans="1:3" x14ac:dyDescent="0.25">
      <c r="A22" t="s">
        <v>826</v>
      </c>
      <c r="B22" s="17" t="s">
        <v>1232</v>
      </c>
      <c r="C22" t="s">
        <v>1233</v>
      </c>
    </row>
    <row r="23" spans="1:3" x14ac:dyDescent="0.25">
      <c r="A23" t="s">
        <v>275</v>
      </c>
      <c r="B23" s="17" t="s">
        <v>1234</v>
      </c>
      <c r="C23" t="s">
        <v>1235</v>
      </c>
    </row>
    <row r="24" spans="1:3" x14ac:dyDescent="0.25">
      <c r="A24" t="s">
        <v>771</v>
      </c>
      <c r="B24" s="17" t="s">
        <v>1236</v>
      </c>
      <c r="C24" t="s">
        <v>1237</v>
      </c>
    </row>
    <row r="25" spans="1:3" x14ac:dyDescent="0.25">
      <c r="A25" t="s">
        <v>902</v>
      </c>
      <c r="B25" s="17" t="s">
        <v>1238</v>
      </c>
      <c r="C25" t="s">
        <v>1239</v>
      </c>
    </row>
    <row r="26" spans="1:3" x14ac:dyDescent="0.25">
      <c r="A26" t="s">
        <v>1240</v>
      </c>
      <c r="B26" s="17" t="s">
        <v>1241</v>
      </c>
      <c r="C26" t="s">
        <v>1242</v>
      </c>
    </row>
    <row r="27" spans="1:3" x14ac:dyDescent="0.25">
      <c r="A27" t="s">
        <v>91</v>
      </c>
      <c r="B27" s="17" t="s">
        <v>1243</v>
      </c>
      <c r="C27" t="s">
        <v>1244</v>
      </c>
    </row>
    <row r="28" spans="1:3" x14ac:dyDescent="0.25">
      <c r="A28" t="s">
        <v>314</v>
      </c>
      <c r="B28" s="17" t="s">
        <v>1245</v>
      </c>
      <c r="C28" t="s">
        <v>1246</v>
      </c>
    </row>
    <row r="29" spans="1:3" x14ac:dyDescent="0.25">
      <c r="A29" t="s">
        <v>319</v>
      </c>
      <c r="B29" s="17" t="s">
        <v>1247</v>
      </c>
      <c r="C29" t="s">
        <v>1248</v>
      </c>
    </row>
    <row r="30" spans="1:3" x14ac:dyDescent="0.25">
      <c r="A30" t="s">
        <v>963</v>
      </c>
      <c r="B30" s="17" t="s">
        <v>1249</v>
      </c>
      <c r="C30" t="s">
        <v>1250</v>
      </c>
    </row>
    <row r="31" spans="1:3" x14ac:dyDescent="0.25">
      <c r="A31" t="s">
        <v>144</v>
      </c>
      <c r="B31" s="17" t="s">
        <v>1251</v>
      </c>
      <c r="C31" t="s">
        <v>1252</v>
      </c>
    </row>
    <row r="32" spans="1:3" x14ac:dyDescent="0.25">
      <c r="A32" t="s">
        <v>381</v>
      </c>
      <c r="B32" s="17" t="s">
        <v>1253</v>
      </c>
      <c r="C32" t="s">
        <v>1254</v>
      </c>
    </row>
    <row r="33" spans="1:3" x14ac:dyDescent="0.25">
      <c r="A33" t="s">
        <v>969</v>
      </c>
      <c r="B33" s="17" t="s">
        <v>1255</v>
      </c>
      <c r="C33" t="s">
        <v>1256</v>
      </c>
    </row>
    <row r="34" spans="1:3" x14ac:dyDescent="0.25">
      <c r="A34" s="53" t="s">
        <v>887</v>
      </c>
      <c r="B34" s="54" t="s">
        <v>1257</v>
      </c>
      <c r="C34" s="55" t="s">
        <v>1258</v>
      </c>
    </row>
    <row r="35" spans="1:3" x14ac:dyDescent="0.25">
      <c r="A35" t="s">
        <v>1259</v>
      </c>
      <c r="B35" s="17" t="s">
        <v>1260</v>
      </c>
      <c r="C35" t="s">
        <v>1261</v>
      </c>
    </row>
    <row r="36" spans="1:3" x14ac:dyDescent="0.25">
      <c r="A36" t="s">
        <v>1048</v>
      </c>
      <c r="B36" s="17" t="s">
        <v>1262</v>
      </c>
      <c r="C36" t="s">
        <v>1263</v>
      </c>
    </row>
    <row r="37" spans="1:3" x14ac:dyDescent="0.25">
      <c r="A37" t="s">
        <v>326</v>
      </c>
      <c r="B37" s="17" t="s">
        <v>1264</v>
      </c>
      <c r="C37" t="s">
        <v>1265</v>
      </c>
    </row>
    <row r="38" spans="1:3" x14ac:dyDescent="0.25">
      <c r="A38" t="s">
        <v>1266</v>
      </c>
      <c r="B38" s="17" t="s">
        <v>1267</v>
      </c>
      <c r="C38" t="s">
        <v>1268</v>
      </c>
    </row>
    <row r="39" spans="1:3" x14ac:dyDescent="0.25">
      <c r="A39" t="s">
        <v>1041</v>
      </c>
      <c r="B39" s="17" t="s">
        <v>1269</v>
      </c>
      <c r="C39" t="s">
        <v>1270</v>
      </c>
    </row>
    <row r="40" spans="1:3" x14ac:dyDescent="0.25">
      <c r="A40" t="s">
        <v>328</v>
      </c>
      <c r="B40" s="17" t="s">
        <v>1271</v>
      </c>
      <c r="C40" t="s">
        <v>1272</v>
      </c>
    </row>
    <row r="41" spans="1:3" x14ac:dyDescent="0.25">
      <c r="A41" t="s">
        <v>931</v>
      </c>
      <c r="B41" s="17" t="s">
        <v>1273</v>
      </c>
      <c r="C41" t="s">
        <v>1274</v>
      </c>
    </row>
    <row r="42" spans="1:3" x14ac:dyDescent="0.25">
      <c r="A42" t="s">
        <v>1275</v>
      </c>
      <c r="B42" s="17" t="s">
        <v>1276</v>
      </c>
      <c r="C42" t="s">
        <v>1277</v>
      </c>
    </row>
    <row r="43" spans="1:3" x14ac:dyDescent="0.25">
      <c r="A43" t="s">
        <v>1278</v>
      </c>
      <c r="B43" s="17" t="s">
        <v>1279</v>
      </c>
      <c r="C43" t="s">
        <v>1280</v>
      </c>
    </row>
    <row r="44" spans="1:3" x14ac:dyDescent="0.25">
      <c r="A44" t="s">
        <v>1281</v>
      </c>
      <c r="B44" s="17" t="s">
        <v>1282</v>
      </c>
      <c r="C44" t="s">
        <v>1283</v>
      </c>
    </row>
    <row r="45" spans="1:3" x14ac:dyDescent="0.25">
      <c r="A45" t="s">
        <v>333</v>
      </c>
      <c r="B45" s="17" t="s">
        <v>1284</v>
      </c>
      <c r="C45" t="s">
        <v>1285</v>
      </c>
    </row>
    <row r="46" spans="1:3" x14ac:dyDescent="0.25">
      <c r="A46" t="s">
        <v>499</v>
      </c>
      <c r="B46" s="17" t="s">
        <v>1286</v>
      </c>
      <c r="C46" t="s">
        <v>1287</v>
      </c>
    </row>
    <row r="47" spans="1:3" x14ac:dyDescent="0.25">
      <c r="A47" t="s">
        <v>496</v>
      </c>
      <c r="B47" s="17" t="s">
        <v>1288</v>
      </c>
      <c r="C47" t="s">
        <v>1289</v>
      </c>
    </row>
    <row r="48" spans="1:3" x14ac:dyDescent="0.25">
      <c r="A48" t="s">
        <v>349</v>
      </c>
      <c r="B48" s="17" t="s">
        <v>1290</v>
      </c>
      <c r="C48" t="s">
        <v>1291</v>
      </c>
    </row>
    <row r="49" spans="1:3" x14ac:dyDescent="0.25">
      <c r="A49" t="s">
        <v>104</v>
      </c>
      <c r="B49" s="17" t="s">
        <v>1292</v>
      </c>
      <c r="C49" t="s">
        <v>1293</v>
      </c>
    </row>
    <row r="50" spans="1:3" x14ac:dyDescent="0.25">
      <c r="A50" t="s">
        <v>1294</v>
      </c>
      <c r="B50" s="17" t="s">
        <v>1295</v>
      </c>
      <c r="C50" t="s">
        <v>1296</v>
      </c>
    </row>
    <row r="51" spans="1:3" x14ac:dyDescent="0.25">
      <c r="A51" t="s">
        <v>1297</v>
      </c>
      <c r="B51" s="17" t="s">
        <v>1298</v>
      </c>
      <c r="C51" t="s">
        <v>1299</v>
      </c>
    </row>
    <row r="52" spans="1:3" x14ac:dyDescent="0.25">
      <c r="A52" t="s">
        <v>932</v>
      </c>
      <c r="B52" s="17" t="s">
        <v>1300</v>
      </c>
      <c r="C52" t="s">
        <v>1301</v>
      </c>
    </row>
    <row r="53" spans="1:3" x14ac:dyDescent="0.25">
      <c r="A53" t="s">
        <v>1302</v>
      </c>
      <c r="B53" s="17" t="s">
        <v>1303</v>
      </c>
      <c r="C53" t="s">
        <v>1304</v>
      </c>
    </row>
    <row r="54" spans="1:3" x14ac:dyDescent="0.25">
      <c r="A54" t="s">
        <v>1305</v>
      </c>
      <c r="B54" s="17" t="s">
        <v>1306</v>
      </c>
      <c r="C54" t="s">
        <v>1307</v>
      </c>
    </row>
    <row r="55" spans="1:3" x14ac:dyDescent="0.25">
      <c r="A55" t="s">
        <v>385</v>
      </c>
      <c r="B55" s="17" t="s">
        <v>1308</v>
      </c>
      <c r="C55" t="s">
        <v>1309</v>
      </c>
    </row>
    <row r="56" spans="1:3" x14ac:dyDescent="0.25">
      <c r="A56" t="s">
        <v>343</v>
      </c>
      <c r="B56" s="17" t="s">
        <v>1310</v>
      </c>
      <c r="C56" t="s">
        <v>1311</v>
      </c>
    </row>
    <row r="57" spans="1:3" x14ac:dyDescent="0.25">
      <c r="A57" t="s">
        <v>938</v>
      </c>
      <c r="B57" s="17" t="s">
        <v>1312</v>
      </c>
      <c r="C57" t="s">
        <v>1313</v>
      </c>
    </row>
    <row r="58" spans="1:3" x14ac:dyDescent="0.25">
      <c r="A58" t="s">
        <v>1314</v>
      </c>
      <c r="B58" s="17" t="s">
        <v>1315</v>
      </c>
      <c r="C58" t="s">
        <v>1316</v>
      </c>
    </row>
    <row r="59" spans="1:3" x14ac:dyDescent="0.25">
      <c r="A59" t="s">
        <v>215</v>
      </c>
      <c r="B59" s="17" t="s">
        <v>1317</v>
      </c>
      <c r="C59" t="s">
        <v>1318</v>
      </c>
    </row>
    <row r="60" spans="1:3" x14ac:dyDescent="0.25">
      <c r="A60" t="s">
        <v>219</v>
      </c>
      <c r="B60" s="17" t="s">
        <v>1319</v>
      </c>
      <c r="C60" t="s">
        <v>1320</v>
      </c>
    </row>
    <row r="61" spans="1:3" x14ac:dyDescent="0.25">
      <c r="A61" t="s">
        <v>1321</v>
      </c>
      <c r="B61" s="17" t="s">
        <v>1322</v>
      </c>
      <c r="C61" t="s">
        <v>1323</v>
      </c>
    </row>
    <row r="62" spans="1:3" x14ac:dyDescent="0.25">
      <c r="A62" t="s">
        <v>1324</v>
      </c>
      <c r="B62" s="17" t="s">
        <v>1325</v>
      </c>
      <c r="C62" t="s">
        <v>1326</v>
      </c>
    </row>
    <row r="63" spans="1:3" x14ac:dyDescent="0.25">
      <c r="A63" t="s">
        <v>278</v>
      </c>
      <c r="B63" s="17" t="s">
        <v>1327</v>
      </c>
      <c r="C63" t="s">
        <v>1328</v>
      </c>
    </row>
  </sheetData>
  <hyperlinks>
    <hyperlink ref="B27" location="'institutional sector'!A1" display="See sheet institutional sector" xr:uid="{00000000-0004-0000-0200-000000000000}"/>
    <hyperlink ref="B17" location="'enterprise size'!A1" display="See sheet enterprise size" xr:uid="{00000000-0004-0000-0200-000001000000}"/>
    <hyperlink ref="B12" location="'default status of the counterpa'!A1" display="See sheet default status of the counterparty" xr:uid="{00000000-0004-0000-0200-000002000000}"/>
    <hyperlink ref="B3" location="'accounting standard'!A1" display="See sheet accounting standard" xr:uid="{00000000-0004-0000-0200-000003000000}"/>
    <hyperlink ref="B7" location="'counterparty role'!A1" display="See sheet counterparty role" xr:uid="{00000000-0004-0000-0200-000004000000}"/>
    <hyperlink ref="B62" location="'type of securitisation'!A1" display="See sheet type of securitisation" xr:uid="{00000000-0004-0000-0200-000005000000}"/>
    <hyperlink ref="B57" location="'syndicated contract indicator'!A1" display="See sheet syndicated contract indicator" xr:uid="{00000000-0004-0000-0200-000006000000}"/>
    <hyperlink ref="B60" location="'type of protection'!A1" display="See sheet type of protection" xr:uid="{00000000-0004-0000-0200-000007000000}"/>
    <hyperlink ref="B24" location="'immovable property indicator'!A1" display="See sheet immovable property indicator" xr:uid="{00000000-0004-0000-0200-000008000000}"/>
    <hyperlink ref="B25" location="'immovable property location ind'!A1" display="See sheet immovable property location indicator" xr:uid="{00000000-0004-0000-0200-000009000000}"/>
    <hyperlink ref="B6" location="'balance sheet recognition'!A1" display="See sheet balance sheet recognition" xr:uid="{00000000-0004-0000-0200-00000A000000}"/>
    <hyperlink ref="B38" location="'performing st of the instrument'!A1" display="See sheet performing status of the instrument" xr:uid="{00000000-0004-0000-0200-00000B000000}"/>
    <hyperlink ref="B43" location="'prudential portfolio'!A1" display="See sheet prudential portfolio" xr:uid="{00000000-0004-0000-0200-00000C000000}"/>
    <hyperlink ref="B53" location="'sources of encumbrance'!A1" display="See sheet sources of encumbrance" xr:uid="{00000000-0004-0000-0200-00000D000000}"/>
    <hyperlink ref="B54" location="'forbearance and renegotiation'!A1" display="See sheet forbearance and renegotiation" xr:uid="{00000000-0004-0000-0200-00000E000000}"/>
    <hyperlink ref="B58" location="'type of impairment'!A1" display="See sheet type of impairment" xr:uid="{00000000-0004-0000-0200-00000F000000}"/>
    <hyperlink ref="B26" location="'impairment assessment method'!A1" display="See sheet impairment assessment method" xr:uid="{00000000-0004-0000-0200-000010000000}"/>
    <hyperlink ref="B19" location="'fiduciary instrument'!A1" display="See sheet fiduciary instrument" xr:uid="{00000000-0004-0000-0200-000011000000}"/>
    <hyperlink ref="B52" location="'securitisation indicator'!A1" display="See sheet securitisation indicator" xr:uid="{00000000-0004-0000-0200-000012000000}"/>
    <hyperlink ref="B40" location="'project finance loan indicator'!A1" display="See sheet project finance loan indicator" xr:uid="{00000000-0004-0000-0200-000013000000}"/>
    <hyperlink ref="B45" location="'recourse indicator'!A1" display="See sheet recourse indicator" xr:uid="{00000000-0004-0000-0200-000014000000}"/>
    <hyperlink ref="B47" location="'reference rate value type'!A1" display="See sheet reference rate value type" xr:uid="{00000000-0004-0000-0200-000015000000}"/>
    <hyperlink ref="B46" location="'reference rate maturity type'!A1" display="See sheet reference rate maturity type" xr:uid="{00000000-0004-0000-0200-000016000000}"/>
    <hyperlink ref="B41" location="'protection provider indicator'!A1" display="See sheet protection provider indicator" xr:uid="{00000000-0004-0000-0200-000017000000}"/>
    <hyperlink ref="B23" location="'immediate parent undertaking in'!A1" display="See sheet immediate parent undertaking indicator" xr:uid="{00000000-0004-0000-0200-000018000000}"/>
    <hyperlink ref="B63" location="'ultimate parent undertaking ind'!A1" display="See sheet ultimate parent undertaking indicator" xr:uid="{00000000-0004-0000-0200-000019000000}"/>
    <hyperlink ref="B56" location="'subordinated debt indicator'!A1" display="See sheet subordinated debt indicator" xr:uid="{00000000-0004-0000-0200-00001A000000}"/>
    <hyperlink ref="B4" location="'amortisation type'!A1" display="See sheet amortisation type" xr:uid="{00000000-0004-0000-0200-00001B000000}"/>
    <hyperlink ref="B2" location="'accounting classification of in'!A1" display="See sheet accounting classification of instrument type" xr:uid="{00000000-0004-0000-0200-00001C000000}"/>
    <hyperlink ref="B48" location="'repayment rights'!A1" display="See sheet repayment rights" xr:uid="{00000000-0004-0000-0200-00001D000000}"/>
    <hyperlink ref="B44" location="'instrument purpose'!A1" display="See sheet instrument purpose " xr:uid="{00000000-0004-0000-0200-00001E000000}"/>
    <hyperlink ref="B59" location="'type of instrument'!A1" display="See sheet type of instrument" xr:uid="{00000000-0004-0000-0200-00001F000000}"/>
    <hyperlink ref="B28" location="'interest rate reset frequency'!A1" display="See sheet interest rate reset frequency" xr:uid="{00000000-0004-0000-0200-000020000000}"/>
    <hyperlink ref="B29" location="'interest rate type'!A1" display="See sheet interest rate type" xr:uid="{00000000-0004-0000-0200-000021000000}"/>
    <hyperlink ref="B37" location="'payment frequency'!A1" display="See sheet payment frequency" xr:uid="{00000000-0004-0000-0200-000022000000}"/>
    <hyperlink ref="B30" location="'interest-only indicator'!A1" display="See sheet interest-only indicator" xr:uid="{00000000-0004-0000-0200-000023000000}"/>
    <hyperlink ref="B9" location="'credit risk deterioration pursc'!A1" display="See sheet credit risk detoriation purchase indicator" xr:uid="{00000000-0004-0000-0200-000024000000}"/>
    <hyperlink ref="B42" location="'protection valuation approach'!A1" display="See sheet protection valuation approach" xr:uid="{00000000-0004-0000-0200-000025000000}"/>
    <hyperlink ref="B61" location="'type of protection value'!A1" display="See sheet type of protection value" xr:uid="{00000000-0004-0000-0200-000026000000}"/>
    <hyperlink ref="B50" location="'resident counterparty indicator'!A1" display="See sheet resident counterparty indicator" xr:uid="{00000000-0004-0000-0200-000027000000}"/>
    <hyperlink ref="B55" location="'status of legal proceedings'!A1" display="See sheet status of legal proceedings" xr:uid="{00000000-0004-0000-0200-000028000000}"/>
    <hyperlink ref="B49" location="'reporting membership type'!A1" display="See sheet reporting membership type" xr:uid="{00000000-0004-0000-0200-000029000000}"/>
    <hyperlink ref="B51" location="'resident legal entity indicator'!A1" display="See sheet resident legal entity indicator" xr:uid="{00000000-0004-0000-0200-00002A000000}"/>
    <hyperlink ref="B18" location="'entity type'!A1" display="See sheet entity type" xr:uid="{00000000-0004-0000-0200-00002B000000}"/>
    <hyperlink ref="B14" location="'delivery control type'!A1" display="See sheet delivery control type" xr:uid="{00000000-0004-0000-0200-00002C000000}"/>
    <hyperlink ref="B5" location="attribute!A1" display="See sheet attribute" xr:uid="{00000000-0004-0000-0200-00002D000000}"/>
    <hyperlink ref="B20" location="'foreign branch in reporting mem'!A1" display="See sheet foreign branch in reporting member state indicator" xr:uid="{00000000-0004-0000-0200-000030000000}"/>
    <hyperlink ref="B21" location="'foreign legal entity in reporti'!A1" display="See sheet foreign legal entity in reporting member state indicator" xr:uid="{00000000-0004-0000-0200-000031000000}"/>
    <hyperlink ref="B39" location="'primary protection provider ind'!A1" display="See sheet primary protection provider indicator" xr:uid="{00000000-0004-0000-0200-000032000000}"/>
    <hyperlink ref="B36" location="'past due instrument indicator'!A1" display="See sheet past due instrument indicator" xr:uid="{00000000-0004-0000-0200-000033000000}"/>
    <hyperlink ref="B31" location="'legal entity indicator'!A1" display="See sheet legal entity indicator" xr:uid="{00000000-0004-0000-0200-000034000000}"/>
    <hyperlink ref="B33" location="'logical data model'!A1" display="See sheet logical data model" xr:uid="{00000000-0004-0000-0200-000035000000}"/>
    <hyperlink ref="B8" location="country!A1" display="See sheet country" xr:uid="{00000000-0004-0000-0200-000036000000}"/>
    <hyperlink ref="B11" location="'current account type'!A1" display="See sheet current account type" xr:uid="{00000000-0004-0000-0200-000037000000}"/>
    <hyperlink ref="B10" location="currency!A1" display="See sheet currency" xr:uid="{00000000-0004-0000-0200-000039000000}"/>
    <hyperlink ref="B16" location="'economic activity'!A1" display="See sheet economic activity" xr:uid="{00000000-0004-0000-0200-00003A000000}"/>
    <hyperlink ref="B34" location="'national identifier type'!A1" display="See sheet national identifier type" xr:uid="{00000000-0004-0000-0200-00003B000000}"/>
    <hyperlink ref="B32" location="'legal form'!A1" display="See sheet legal form" xr:uid="{00000000-0004-0000-0200-00003C000000}"/>
    <hyperlink ref="B15" location="'drawn instrument indicator'!A1" display="See sheet drawn instrument indicator" xr:uid="{00000000-0004-0000-0200-00003D000000}"/>
    <hyperlink ref="B22" location="'fully derecognised instrument b'!A1" display="See sheet fully derecognised instrument being serviced indicator" xr:uid="{00000000-0004-0000-0200-00003E000000}"/>
    <hyperlink ref="B13" location="'default status of the instrumen'!A1" display="See sheet default status of the instrument" xr:uid="{BC965DC1-E934-4CAB-9C5D-A5B27E5B6043}"/>
    <hyperlink ref="B35" location="'nuts 3 region'!A1" display="See sheet nuts 3 region" xr:uid="{00000000-0004-0000-0200-000038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
  <dimension ref="A1:G23"/>
  <sheetViews>
    <sheetView workbookViewId="0"/>
  </sheetViews>
  <sheetFormatPr defaultRowHeight="15" x14ac:dyDescent="0.25"/>
  <cols>
    <col min="1" max="1" width="30.7109375" customWidth="1"/>
    <col min="2" max="2" width="27.42578125" customWidth="1"/>
    <col min="3" max="3" width="48" customWidth="1"/>
    <col min="4" max="4" width="28.7109375" customWidth="1"/>
  </cols>
  <sheetData>
    <row r="1" spans="1:7" x14ac:dyDescent="0.25">
      <c r="A1" t="s">
        <v>1329</v>
      </c>
      <c r="B1" t="s">
        <v>1330</v>
      </c>
      <c r="C1" t="s">
        <v>1331</v>
      </c>
      <c r="D1" t="s">
        <v>1332</v>
      </c>
      <c r="E1" t="s">
        <v>1333</v>
      </c>
      <c r="G1" s="17" t="s">
        <v>1334</v>
      </c>
    </row>
    <row r="2" spans="1:7" ht="45" x14ac:dyDescent="0.25">
      <c r="A2" s="13" t="s">
        <v>4524</v>
      </c>
      <c r="B2" s="14" t="s">
        <v>89</v>
      </c>
      <c r="C2" s="2" t="str">
        <f>VLOOKUP(B2,begrip[],4,)</f>
        <v>Non-financial corporations as defined in paragraphs 2.45 to 2.50 of Annex A to Regulation (EU) No 549/2013.</v>
      </c>
      <c r="D2" s="14" t="s">
        <v>91</v>
      </c>
      <c r="E2">
        <f>LEN(instnl_sectr[[#This Row],[code]])</f>
        <v>20</v>
      </c>
    </row>
    <row r="3" spans="1:7" ht="135" x14ac:dyDescent="0.25">
      <c r="A3" s="15" t="s">
        <v>4525</v>
      </c>
      <c r="B3" s="8" t="s">
        <v>140</v>
      </c>
      <c r="C3" s="16" t="str">
        <f>VLOOKUP(B3,begrip[],4,)</f>
        <v>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v>
      </c>
      <c r="D3" s="8" t="s">
        <v>91</v>
      </c>
      <c r="E3">
        <f>LEN(instnl_sectr[[#This Row],[code]])</f>
        <v>20</v>
      </c>
    </row>
    <row r="4" spans="1:7" ht="60" x14ac:dyDescent="0.25">
      <c r="A4" s="13" t="s">
        <v>4526</v>
      </c>
      <c r="B4" s="14" t="s">
        <v>146</v>
      </c>
      <c r="C4" s="14" t="str">
        <f>VLOOKUP(B4,begrip[],4,)</f>
        <v xml:space="preserve">Deposit-taking corporations other than credit institutions as defined in Article 1(a)(2)(a)(ii) of Regulation (EU) No 1071/2013 (ECB/2013/33).
</v>
      </c>
      <c r="D4" s="14" t="s">
        <v>91</v>
      </c>
      <c r="E4">
        <f>LEN(instnl_sectr[[#This Row],[code]])</f>
        <v>42</v>
      </c>
    </row>
    <row r="5" spans="1:7" ht="30" x14ac:dyDescent="0.25">
      <c r="A5" s="15" t="s">
        <v>4527</v>
      </c>
      <c r="B5" s="8" t="s">
        <v>118</v>
      </c>
      <c r="C5" s="8" t="str">
        <f>VLOOKUP(B5,begrip[],4,)</f>
        <v>Central banks as defined in paragraphs 2.72 to 2.74 of Annex A to Regulation (EU) No 549/2013.</v>
      </c>
      <c r="D5" s="8" t="s">
        <v>91</v>
      </c>
      <c r="E5">
        <f>LEN(instnl_sectr[[#This Row],[code]])</f>
        <v>21</v>
      </c>
    </row>
    <row r="6" spans="1:7" ht="30" x14ac:dyDescent="0.25">
      <c r="A6" s="13" t="s">
        <v>4528</v>
      </c>
      <c r="B6" s="14" t="s">
        <v>849</v>
      </c>
      <c r="C6" s="14" t="str">
        <f>VLOOKUP(B6,begrip[],4,)</f>
        <v>Money market funds (MMF) as defined in Article 2 of Regulation (EU) No 1071/2013 (ECB/2013/33).</v>
      </c>
      <c r="D6" s="14" t="s">
        <v>91</v>
      </c>
      <c r="E6">
        <f>LEN(instnl_sectr[[#This Row],[code]])</f>
        <v>16</v>
      </c>
    </row>
    <row r="7" spans="1:7" ht="45" x14ac:dyDescent="0.25">
      <c r="A7" s="15" t="s">
        <v>4529</v>
      </c>
      <c r="B7" s="8" t="s">
        <v>851</v>
      </c>
      <c r="C7" s="8" t="str">
        <f>VLOOKUP(B7,begrip[],4,)</f>
        <v>Non-MMF investment funds as defined in paragraphs 2.82 to 2.85 of Annex A to Regulation (EU) No 549/2013.</v>
      </c>
      <c r="D7" s="8" t="s">
        <v>91</v>
      </c>
      <c r="E7">
        <f>LEN(instnl_sectr[[#This Row],[code]])</f>
        <v>29</v>
      </c>
    </row>
    <row r="8" spans="1:7" ht="45" x14ac:dyDescent="0.25">
      <c r="A8" s="13" t="s">
        <v>4530</v>
      </c>
      <c r="B8" s="14" t="s">
        <v>853</v>
      </c>
      <c r="C8" s="14" t="str">
        <f>VLOOKUP(B8,begrip[],4,)</f>
        <v>FVCs engaged in securitisation transactions, as defined in Article 1(1) and (2) of Regulation (EU) No 1075/2013 (ECB/2013/40).</v>
      </c>
      <c r="D8" s="14" t="s">
        <v>91</v>
      </c>
      <c r="E8">
        <f>LEN(instnl_sectr[[#This Row],[code]])</f>
        <v>35</v>
      </c>
    </row>
    <row r="9" spans="1:7" ht="105" x14ac:dyDescent="0.25">
      <c r="A9" s="15" t="s">
        <v>4531</v>
      </c>
      <c r="B9" s="8" t="s">
        <v>856</v>
      </c>
      <c r="C9" s="8" t="str">
        <f>VLOOKUP(B9,begrip[],4,)</f>
        <v>Other financial intermediaries, except insurance corporations and pension funds, as defined in paragraph 2.86 of Annex A to Regulation (EU) No 549/2013 and excluding FVCs engaged in securitisation transactions, as defined in Article 1(1) and (2) of Regulation (EU) No 1075/2013 (ECB/2013/40).</v>
      </c>
      <c r="D9" s="8" t="s">
        <v>91</v>
      </c>
      <c r="E9">
        <f>LEN(instnl_sectr[[#This Row],[code]])</f>
        <v>84</v>
      </c>
    </row>
    <row r="10" spans="1:7" ht="30" x14ac:dyDescent="0.25">
      <c r="A10" s="13" t="s">
        <v>4532</v>
      </c>
      <c r="B10" s="14" t="s">
        <v>858</v>
      </c>
      <c r="C10" s="14" t="str">
        <f>VLOOKUP(B10,begrip[],4,)</f>
        <v>Financial auxiliaries as defined in paragraph 2.63 of Annex A to Regulation (EU) No 549/2013.</v>
      </c>
      <c r="D10" s="14" t="s">
        <v>91</v>
      </c>
      <c r="E10">
        <f>LEN(instnl_sectr[[#This Row],[code]])</f>
        <v>22</v>
      </c>
    </row>
    <row r="11" spans="1:7" ht="45" x14ac:dyDescent="0.25">
      <c r="A11" s="15" t="s">
        <v>4533</v>
      </c>
      <c r="B11" s="8" t="s">
        <v>860</v>
      </c>
      <c r="C11" s="8" t="str">
        <f>VLOOKUP(B11,begrip[],4,)</f>
        <v>Captive financial institutions and money lenders as defined in paragraphs 2.98 to 2.99 of Annex A to Regulation (EU) No 549/2013.</v>
      </c>
      <c r="D11" s="8" t="s">
        <v>91</v>
      </c>
      <c r="E11">
        <f>LEN(instnl_sectr[[#This Row],[code]])</f>
        <v>34</v>
      </c>
    </row>
    <row r="12" spans="1:7" ht="45" x14ac:dyDescent="0.25">
      <c r="A12" s="13" t="s">
        <v>4534</v>
      </c>
      <c r="B12" s="14" t="s">
        <v>862</v>
      </c>
      <c r="C12" s="14" t="str">
        <f>VLOOKUP(B12,begrip[],4,)</f>
        <v>Insurance corporations as defined in paragraphs 2.100 to 2.104 of Annex A to Regulation (EU) No 549/2013.</v>
      </c>
      <c r="D12" s="14" t="s">
        <v>91</v>
      </c>
      <c r="E12">
        <f>LEN(instnl_sectr[[#This Row],[code]])</f>
        <v>24</v>
      </c>
    </row>
    <row r="13" spans="1:7" ht="30" x14ac:dyDescent="0.25">
      <c r="A13" s="15" t="s">
        <v>4535</v>
      </c>
      <c r="B13" s="8" t="s">
        <v>864</v>
      </c>
      <c r="C13" s="8" t="str">
        <f>VLOOKUP(B13,begrip[],4,)</f>
        <v>Pension funds as defined in paragraphs 2.105 to 2.110 of Annex A to Regulation (EU) No 549/2013.</v>
      </c>
      <c r="D13" s="8" t="s">
        <v>91</v>
      </c>
      <c r="E13">
        <f>LEN(instnl_sectr[[#This Row],[code]])</f>
        <v>21</v>
      </c>
    </row>
    <row r="14" spans="1:7" ht="30" x14ac:dyDescent="0.25">
      <c r="A14" s="13" t="s">
        <v>4536</v>
      </c>
      <c r="B14" s="14" t="s">
        <v>866</v>
      </c>
      <c r="C14" s="14" t="str">
        <f>VLOOKUP(B14,begrip[],4,)</f>
        <v>Central government as defined in paragraph 2.114 of Annex A to Regulation (EU) No 549/2013.</v>
      </c>
      <c r="D14" s="14" t="s">
        <v>91</v>
      </c>
      <c r="E14">
        <f>LEN(instnl_sectr[[#This Row],[code]])</f>
        <v>22</v>
      </c>
    </row>
    <row r="15" spans="1:7" ht="30" x14ac:dyDescent="0.25">
      <c r="A15" s="15" t="s">
        <v>4537</v>
      </c>
      <c r="B15" s="8" t="s">
        <v>868</v>
      </c>
      <c r="C15" s="8" t="str">
        <f>VLOOKUP(B15,begrip[],4,)</f>
        <v>State government as defined in paragraph 2.115 of Annex A to Regulation (EU) No 549/2013.</v>
      </c>
      <c r="D15" s="8" t="s">
        <v>91</v>
      </c>
      <c r="E15">
        <f>LEN(instnl_sectr[[#This Row],[code]])</f>
        <v>21</v>
      </c>
    </row>
    <row r="16" spans="1:7" ht="30" x14ac:dyDescent="0.25">
      <c r="A16" s="13" t="s">
        <v>4538</v>
      </c>
      <c r="B16" s="14" t="s">
        <v>870</v>
      </c>
      <c r="C16" s="14" t="str">
        <f>VLOOKUP(B16,begrip[],4,)</f>
        <v>Local government as defined in paragraph 2.116 of Annex A to Regulation (EU) No 549/2013.</v>
      </c>
      <c r="D16" s="14" t="s">
        <v>91</v>
      </c>
      <c r="E16">
        <f>LEN(instnl_sectr[[#This Row],[code]])</f>
        <v>21</v>
      </c>
    </row>
    <row r="17" spans="1:5" ht="30" x14ac:dyDescent="0.25">
      <c r="A17" s="15" t="s">
        <v>4539</v>
      </c>
      <c r="B17" s="8" t="s">
        <v>872</v>
      </c>
      <c r="C17" s="8" t="str">
        <f>VLOOKUP(B17,begrip[],4,)</f>
        <v>Social security funds as defined in paragraph 2.117 of Annex A to Regulation (EU) No 549/2013.</v>
      </c>
      <c r="D17" s="8" t="s">
        <v>91</v>
      </c>
      <c r="E17">
        <f>LEN(instnl_sectr[[#This Row],[code]])</f>
        <v>24</v>
      </c>
    </row>
    <row r="18" spans="1:5" ht="45" x14ac:dyDescent="0.25">
      <c r="A18" s="13" t="s">
        <v>4540</v>
      </c>
      <c r="B18" s="14" t="s">
        <v>874</v>
      </c>
      <c r="C18" s="14" t="str">
        <f>VLOOKUP(B18,begrip[],4,)</f>
        <v>Non-profit institutions serving households, as defined in paragraphs 2.129 to 2.130 of Annex A to Regulation (EU) No 549/2013.</v>
      </c>
      <c r="D18" s="14" t="s">
        <v>91</v>
      </c>
      <c r="E18">
        <f>LEN(instnl_sectr[[#This Row],[code]])</f>
        <v>39</v>
      </c>
    </row>
    <row r="19" spans="1:5" x14ac:dyDescent="0.25">
      <c r="A19" t="s">
        <v>4541</v>
      </c>
      <c r="B19" t="s">
        <v>1128</v>
      </c>
      <c r="C19" t="str">
        <f>VLOOKUP(B19,begrip[],4,)</f>
        <v>Institutional sector unknown is reported when the reporting agent does not yet have the correct value available.</v>
      </c>
      <c r="D19" t="s">
        <v>91</v>
      </c>
      <c r="E19">
        <f>LEN(instnl_sectr[[#This Row],[code]])</f>
        <v>16</v>
      </c>
    </row>
    <row r="22" spans="1:5" x14ac:dyDescent="0.25">
      <c r="A22" t="s">
        <v>1355</v>
      </c>
      <c r="B22">
        <f>MAX(instnl_sectr[length])</f>
        <v>84</v>
      </c>
    </row>
    <row r="23" spans="1:5" x14ac:dyDescent="0.25">
      <c r="A23" t="s">
        <v>1356</v>
      </c>
      <c r="B23">
        <f>(FLOOR((B22/colofon!$H$2),1)+1)*colofon!$H$2</f>
        <v>100</v>
      </c>
    </row>
  </sheetData>
  <conditionalFormatting sqref="B3:D18 B2 D2">
    <cfRule type="expression" dxfId="413" priority="5" stopIfTrue="1">
      <formula>LEFT(#REF!,27)="Not relevant for data model"</formula>
    </cfRule>
    <cfRule type="expression" dxfId="412" priority="6" stopIfTrue="1">
      <formula>OR(#REF!="only mentioned in preamble", #REF!="removed from regulation")</formula>
    </cfRule>
  </conditionalFormatting>
  <conditionalFormatting sqref="C2">
    <cfRule type="expression" dxfId="411" priority="1" stopIfTrue="1">
      <formula>LEFT($I2,27)="Not relevant for data model"</formula>
    </cfRule>
    <cfRule type="expression" dxfId="410" priority="2" stopIfTrue="1">
      <formula>OR($I2="only mentioned in preamble", $I2="removed from regulation")</formula>
    </cfRule>
  </conditionalFormatting>
  <hyperlinks>
    <hyperlink ref="G1" location="datatypes!A1" display="toc" xr:uid="{00000000-0004-0000-1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dimension ref="A1:G15"/>
  <sheetViews>
    <sheetView workbookViewId="0"/>
  </sheetViews>
  <sheetFormatPr defaultRowHeight="15" x14ac:dyDescent="0.25"/>
  <cols>
    <col min="1" max="1" width="35.7109375" customWidth="1"/>
    <col min="2" max="2" width="23.5703125" customWidth="1"/>
    <col min="3" max="3" width="34.42578125" customWidth="1"/>
    <col min="4" max="4" width="35.140625" customWidth="1"/>
  </cols>
  <sheetData>
    <row r="1" spans="1:7" x14ac:dyDescent="0.25">
      <c r="A1" s="2" t="s">
        <v>1329</v>
      </c>
      <c r="B1" s="2" t="s">
        <v>1330</v>
      </c>
      <c r="C1" s="2" t="s">
        <v>1331</v>
      </c>
      <c r="D1" s="2" t="s">
        <v>1332</v>
      </c>
      <c r="E1" s="2" t="s">
        <v>1333</v>
      </c>
      <c r="G1" s="17" t="s">
        <v>1334</v>
      </c>
    </row>
    <row r="2" spans="1:7" ht="60" x14ac:dyDescent="0.25">
      <c r="A2" s="2" t="s">
        <v>4542</v>
      </c>
      <c r="B2" s="2" t="s">
        <v>845</v>
      </c>
      <c r="C2" s="3" t="str">
        <f>VLOOKUP(B2,begrip[],4,)</f>
        <v>Financing of residential property
Residential property is defined in Article 4(1)(75) of regulation (EU) No 575/2013.</v>
      </c>
      <c r="D2" s="2" t="s">
        <v>1281</v>
      </c>
      <c r="E2" s="2">
        <f>LEN(instrument_purpose[[#This Row],[code]])</f>
        <v>30</v>
      </c>
    </row>
    <row r="3" spans="1:7" ht="30" x14ac:dyDescent="0.25">
      <c r="A3" s="2" t="s">
        <v>4543</v>
      </c>
      <c r="B3" s="2" t="s">
        <v>847</v>
      </c>
      <c r="C3" s="3" t="str">
        <f>VLOOKUP(B3,begrip[],4,)</f>
        <v>Financing of real estate property other than residential property.</v>
      </c>
      <c r="D3" s="2" t="s">
        <v>1281</v>
      </c>
      <c r="E3" s="2">
        <f>LEN(instrument_purpose[[#This Row],[code]])</f>
        <v>30</v>
      </c>
    </row>
    <row r="4" spans="1:7" ht="120" x14ac:dyDescent="0.25">
      <c r="A4" s="2" t="s">
        <v>4544</v>
      </c>
      <c r="B4" s="2" t="s">
        <v>478</v>
      </c>
      <c r="C4" s="3" t="str">
        <f>VLOOKUP(B4,begrip[],4,)</f>
        <v>Instruments in which an institution extends credit in connection with the purchase, sale, carrying or trading of securities. 
Margin lending instruments do not include other loans that are secured by collateral in the form of securities.</v>
      </c>
      <c r="D4" s="2" t="s">
        <v>1281</v>
      </c>
      <c r="E4" s="2">
        <f>LEN(instrument_purpose[[#This Row],[code]])</f>
        <v>17</v>
      </c>
    </row>
    <row r="5" spans="1:7" ht="45" x14ac:dyDescent="0.25">
      <c r="A5" s="2" t="s">
        <v>4545</v>
      </c>
      <c r="B5" s="2" t="s">
        <v>480</v>
      </c>
      <c r="C5" s="3" t="str">
        <f>VLOOKUP(B5,begrip[],4,)</f>
        <v xml:space="preserve">Financing of outstanding or maturing debt. This includes debt refinancing.
</v>
      </c>
      <c r="D5" s="2" t="s">
        <v>1281</v>
      </c>
      <c r="E5" s="2">
        <f>LEN(instrument_purpose[[#This Row],[code]])</f>
        <v>16</v>
      </c>
    </row>
    <row r="6" spans="1:7" ht="45" x14ac:dyDescent="0.25">
      <c r="A6" s="2" t="s">
        <v>4546</v>
      </c>
      <c r="B6" s="2" t="s">
        <v>482</v>
      </c>
      <c r="C6" s="3" t="str">
        <f>VLOOKUP(B6,begrip[],4,)</f>
        <v>Financing of goods and services (purchases, barter and/or gifts) from non-residents to residents.</v>
      </c>
      <c r="D6" s="2" t="s">
        <v>1281</v>
      </c>
      <c r="E6" s="2">
        <f>LEN(instrument_purpose[[#This Row],[code]])</f>
        <v>14</v>
      </c>
    </row>
    <row r="7" spans="1:7" ht="45" x14ac:dyDescent="0.25">
      <c r="A7" s="2" t="s">
        <v>4547</v>
      </c>
      <c r="B7" s="2" t="s">
        <v>484</v>
      </c>
      <c r="C7" s="3" t="str">
        <f>VLOOKUP(B7,begrip[],4,)</f>
        <v>Financing of goods and services (sales, barter and/or gifts) from residents to non-residents.</v>
      </c>
      <c r="D7" s="2" t="s">
        <v>1281</v>
      </c>
      <c r="E7" s="2">
        <f>LEN(instrument_purpose[[#This Row],[code]])</f>
        <v>14</v>
      </c>
    </row>
    <row r="8" spans="1:7" ht="45" x14ac:dyDescent="0.25">
      <c r="A8" s="2" t="s">
        <v>4548</v>
      </c>
      <c r="B8" s="2" t="s">
        <v>486</v>
      </c>
      <c r="C8" s="3" t="str">
        <f>VLOOKUP(B8,begrip[],4,)</f>
        <v>Financing of construction of buildings, infrastructure and industrial facilities.</v>
      </c>
      <c r="D8" s="2" t="s">
        <v>1281</v>
      </c>
      <c r="E8" s="2">
        <f>LEN(instrument_purpose[[#This Row],[code]])</f>
        <v>21</v>
      </c>
    </row>
    <row r="9" spans="1:7" ht="30" x14ac:dyDescent="0.25">
      <c r="A9" s="2" t="s">
        <v>4549</v>
      </c>
      <c r="B9" s="2" t="s">
        <v>488</v>
      </c>
      <c r="C9" s="3" t="str">
        <f>VLOOKUP(B9,begrip[],4,)</f>
        <v>Financing the cash flow management of an organisation.</v>
      </c>
      <c r="D9" s="2" t="s">
        <v>1281</v>
      </c>
      <c r="E9" s="2">
        <f>LEN(instrument_purpose[[#This Row],[code]])</f>
        <v>21</v>
      </c>
    </row>
    <row r="10" spans="1:7" ht="30" x14ac:dyDescent="0.25">
      <c r="A10" s="2" t="s">
        <v>4550</v>
      </c>
      <c r="B10" s="2" t="s">
        <v>490</v>
      </c>
      <c r="C10" s="3" t="str">
        <f>VLOOKUP(B10,begrip[],4,)</f>
        <v>Other purposes not included in any of the categories listed above.</v>
      </c>
      <c r="D10" s="2" t="s">
        <v>1281</v>
      </c>
      <c r="E10" s="2">
        <f>LEN(instrument_purpose[[#This Row],[code]])</f>
        <v>17</v>
      </c>
    </row>
    <row r="11" spans="1:7" ht="45" x14ac:dyDescent="0.25">
      <c r="A11" s="2" t="s">
        <v>4551</v>
      </c>
      <c r="B11" s="2" t="s">
        <v>1142</v>
      </c>
      <c r="C11" s="2" t="str">
        <f>VLOOKUP(B11,begrip[],4,)</f>
        <v>Purpose unknown is reported when the reporting agent does not yet have the correct value available.</v>
      </c>
      <c r="D11" s="2" t="s">
        <v>1281</v>
      </c>
      <c r="E11" s="2">
        <f>LEN(instrument_purpose[[#This Row],[code]])</f>
        <v>11</v>
      </c>
    </row>
    <row r="14" spans="1:7" x14ac:dyDescent="0.25">
      <c r="A14" t="s">
        <v>1355</v>
      </c>
      <c r="B14">
        <f>MAX(instrument_purpose[length])</f>
        <v>30</v>
      </c>
    </row>
    <row r="15" spans="1:7" x14ac:dyDescent="0.25">
      <c r="A15" t="s">
        <v>1356</v>
      </c>
      <c r="B15">
        <f>(FLOOR((B14/colofon!$H$2),1)+1)*colofon!$H$2</f>
        <v>50</v>
      </c>
    </row>
  </sheetData>
  <conditionalFormatting sqref="C2:D11">
    <cfRule type="expression" dxfId="404" priority="3" stopIfTrue="1">
      <formula>LEFT(#REF!,27)="Not relevant for data model"</formula>
    </cfRule>
    <cfRule type="expression" dxfId="403" priority="4" stopIfTrue="1">
      <formula>OR(#REF!="only mentioned in preamble", #REF!="removed from regulation")</formula>
    </cfRule>
  </conditionalFormatting>
  <hyperlinks>
    <hyperlink ref="G1" location="datatypes!A1" display="toc" xr:uid="{00000000-0004-0000-1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dimension ref="A1:G9"/>
  <sheetViews>
    <sheetView workbookViewId="0"/>
  </sheetViews>
  <sheetFormatPr defaultRowHeight="15" x14ac:dyDescent="0.25"/>
  <cols>
    <col min="1" max="1" width="14.7109375" bestFit="1" customWidth="1"/>
    <col min="2" max="2" width="22.28515625" customWidth="1"/>
    <col min="3" max="3" width="47.42578125" customWidth="1"/>
    <col min="4" max="4" width="16.5703125" bestFit="1" customWidth="1"/>
  </cols>
  <sheetData>
    <row r="1" spans="1:7" x14ac:dyDescent="0.25">
      <c r="A1" s="2" t="s">
        <v>1329</v>
      </c>
      <c r="B1" s="2" t="s">
        <v>1330</v>
      </c>
      <c r="C1" s="2" t="s">
        <v>1331</v>
      </c>
      <c r="D1" s="2" t="s">
        <v>1332</v>
      </c>
      <c r="E1" s="2" t="s">
        <v>1333</v>
      </c>
      <c r="G1" s="17" t="s">
        <v>1334</v>
      </c>
    </row>
    <row r="2" spans="1:7" ht="195" x14ac:dyDescent="0.25">
      <c r="A2" s="2" t="s">
        <v>4552</v>
      </c>
      <c r="B2" s="2" t="s">
        <v>456</v>
      </c>
      <c r="C2" s="3" t="str">
        <f>VLOOKUP(B2,begrip[],4,)</f>
        <v>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v>
      </c>
      <c r="D2" s="2" t="s">
        <v>319</v>
      </c>
      <c r="E2" s="2">
        <f>LEN(interest_rate_type[[#This Row],[code]])</f>
        <v>15</v>
      </c>
    </row>
    <row r="3" spans="1:7" ht="75" x14ac:dyDescent="0.25">
      <c r="A3" s="2" t="s">
        <v>4553</v>
      </c>
      <c r="B3" s="2" t="s">
        <v>458</v>
      </c>
      <c r="C3" s="3" t="str">
        <f>VLOOKUP(B3,begrip[],4,)</f>
        <v>Scheme defining the interest rates during the life of the exposure which only includes interest rates based on the evolution of another variable (the reference variable) and where the interest rate applies to the whole exposure.</v>
      </c>
      <c r="D3" s="2" t="s">
        <v>319</v>
      </c>
      <c r="E3" s="2">
        <f>LEN(interest_rate_type[[#This Row],[code]])</f>
        <v>15</v>
      </c>
    </row>
    <row r="4" spans="1:7" ht="30" x14ac:dyDescent="0.25">
      <c r="A4" s="2" t="s">
        <v>4554</v>
      </c>
      <c r="B4" s="2" t="s">
        <v>461</v>
      </c>
      <c r="C4" s="3" t="str">
        <f>VLOOKUP(B4,begrip[],4,)</f>
        <v>Other interest rate type not included in any of the categories listed above.</v>
      </c>
      <c r="D4" s="2" t="s">
        <v>319</v>
      </c>
      <c r="E4" s="2">
        <f>LEN(interest_rate_type[[#This Row],[code]])</f>
        <v>14</v>
      </c>
    </row>
    <row r="5" spans="1:7" x14ac:dyDescent="0.25">
      <c r="A5" s="2" t="s">
        <v>4555</v>
      </c>
      <c r="B5" s="2" t="s">
        <v>1038</v>
      </c>
      <c r="C5" s="3" t="str">
        <f>VLOOKUP(B5,begrip[],4,)</f>
        <v>Value is not applicable.</v>
      </c>
      <c r="D5" s="2" t="s">
        <v>319</v>
      </c>
      <c r="E5" s="2">
        <f>LEN(interest_rate_type[[#This Row],[code]])</f>
        <v>14</v>
      </c>
    </row>
    <row r="8" spans="1:7" x14ac:dyDescent="0.25">
      <c r="A8" t="s">
        <v>1355</v>
      </c>
      <c r="B8">
        <f>MAX(interest_rate_type[length])</f>
        <v>15</v>
      </c>
    </row>
    <row r="9" spans="1:7" x14ac:dyDescent="0.25">
      <c r="A9" t="s">
        <v>1356</v>
      </c>
      <c r="B9">
        <f>(FLOOR((B8/colofon!$H$2),1)+1)*colofon!$H$2</f>
        <v>25</v>
      </c>
    </row>
  </sheetData>
  <conditionalFormatting sqref="C2:D5">
    <cfRule type="expression" dxfId="395" priority="5" stopIfTrue="1">
      <formula>LEFT(#REF!,27)="Not relevant for data model"</formula>
    </cfRule>
    <cfRule type="expression" dxfId="394" priority="6" stopIfTrue="1">
      <formula>OR(#REF!="only mentioned in preamble", #REF!="removed from regulation")</formula>
    </cfRule>
  </conditionalFormatting>
  <conditionalFormatting sqref="B2:B5">
    <cfRule type="expression" dxfId="393" priority="1" stopIfTrue="1">
      <formula>LEFT($I2,27)="Not relevant for data model"</formula>
    </cfRule>
    <cfRule type="expression" dxfId="392" priority="2" stopIfTrue="1">
      <formula>OR($I2="only mentioned in preamble", $I2="removed from regulation")</formula>
    </cfRule>
  </conditionalFormatting>
  <hyperlinks>
    <hyperlink ref="G1" location="datatypes!A1" display="toc" xr:uid="{00000000-0004-0000-2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G14"/>
  <sheetViews>
    <sheetView workbookViewId="0"/>
  </sheetViews>
  <sheetFormatPr defaultRowHeight="15" x14ac:dyDescent="0.25"/>
  <cols>
    <col min="1" max="1" width="32.85546875" customWidth="1"/>
    <col min="2" max="2" width="35.7109375" customWidth="1"/>
    <col min="3" max="3" width="28.7109375" customWidth="1"/>
    <col min="4" max="4" width="23.7109375" customWidth="1"/>
  </cols>
  <sheetData>
    <row r="1" spans="1:7" x14ac:dyDescent="0.25">
      <c r="A1" s="2" t="s">
        <v>1329</v>
      </c>
      <c r="B1" s="2" t="s">
        <v>1330</v>
      </c>
      <c r="C1" s="2" t="s">
        <v>1331</v>
      </c>
      <c r="D1" s="2" t="s">
        <v>1332</v>
      </c>
      <c r="E1" s="2" t="s">
        <v>1333</v>
      </c>
      <c r="G1" s="17" t="s">
        <v>1334</v>
      </c>
    </row>
    <row r="2" spans="1:7" ht="30" x14ac:dyDescent="0.25">
      <c r="A2" s="2" t="s">
        <v>4556</v>
      </c>
      <c r="B2" s="2" t="s">
        <v>1038</v>
      </c>
      <c r="C2" s="3" t="str">
        <f>VLOOKUP(B2,begrip[],4,)</f>
        <v>Value is not applicable.</v>
      </c>
      <c r="D2" s="2" t="s">
        <v>314</v>
      </c>
      <c r="E2" s="2">
        <f>LEN(interest_rate_reset_frequency[[#This Row],[code]])</f>
        <v>19</v>
      </c>
    </row>
    <row r="3" spans="1:7" ht="45" x14ac:dyDescent="0.25">
      <c r="A3" s="2" t="s">
        <v>4557</v>
      </c>
      <c r="B3" s="2" t="s">
        <v>4558</v>
      </c>
      <c r="C3" s="3" t="s">
        <v>443</v>
      </c>
      <c r="D3" s="2" t="s">
        <v>314</v>
      </c>
      <c r="E3" s="2">
        <f>LEN(interest_rate_reset_frequency[[#This Row],[code]])</f>
        <v>24</v>
      </c>
    </row>
    <row r="4" spans="1:7" ht="60" x14ac:dyDescent="0.25">
      <c r="A4" s="2" t="s">
        <v>4559</v>
      </c>
      <c r="B4" s="2" t="s">
        <v>444</v>
      </c>
      <c r="C4" s="3" t="str">
        <f>VLOOKUP(B4,begrip[],4,)</f>
        <v>Instrument with a contractual agreement to pay the principal or interest rate on a monthly basis</v>
      </c>
      <c r="D4" s="2" t="s">
        <v>314</v>
      </c>
      <c r="E4" s="2">
        <f>LEN(interest_rate_reset_frequency[[#This Row],[code]])</f>
        <v>19</v>
      </c>
    </row>
    <row r="5" spans="1:7" ht="60" x14ac:dyDescent="0.25">
      <c r="A5" s="2" t="s">
        <v>4560</v>
      </c>
      <c r="B5" s="2" t="s">
        <v>446</v>
      </c>
      <c r="C5" s="3" t="str">
        <f>VLOOKUP(B5,begrip[],4,)</f>
        <v>Instrument with a contractual agreement to pay the principal or interest rate on a quarterly basis</v>
      </c>
      <c r="D5" s="2" t="s">
        <v>314</v>
      </c>
      <c r="E5" s="2">
        <f>LEN(interest_rate_reset_frequency[[#This Row],[code]])</f>
        <v>22</v>
      </c>
    </row>
    <row r="6" spans="1:7" ht="60" x14ac:dyDescent="0.25">
      <c r="A6" s="2" t="s">
        <v>4561</v>
      </c>
      <c r="B6" s="2" t="s">
        <v>448</v>
      </c>
      <c r="C6" s="3" t="str">
        <f>VLOOKUP(B6,begrip[],4,)</f>
        <v>Instrument with a contractual agreement to change the interest rate on a semi-annual basis.</v>
      </c>
      <c r="D6" s="2" t="s">
        <v>314</v>
      </c>
      <c r="E6" s="2">
        <f>LEN(interest_rate_reset_frequency[[#This Row],[code]])</f>
        <v>23</v>
      </c>
    </row>
    <row r="7" spans="1:7" ht="60" x14ac:dyDescent="0.25">
      <c r="A7" s="2" t="s">
        <v>4562</v>
      </c>
      <c r="B7" s="2" t="s">
        <v>450</v>
      </c>
      <c r="C7" s="3" t="str">
        <f>VLOOKUP(B7,begrip[],4,)</f>
        <v>Instrument with a contractual agreement to change the interest rate on an annual basis.</v>
      </c>
      <c r="D7" s="2" t="s">
        <v>314</v>
      </c>
      <c r="E7" s="2">
        <f>LEN(interest_rate_reset_frequency[[#This Row],[code]])</f>
        <v>20</v>
      </c>
    </row>
    <row r="8" spans="1:7" ht="75" x14ac:dyDescent="0.25">
      <c r="A8" s="2" t="s">
        <v>4563</v>
      </c>
      <c r="B8" s="2" t="s">
        <v>452</v>
      </c>
      <c r="C8" s="3" t="str">
        <f>VLOOKUP(B8,begrip[],4,)</f>
        <v>Instrument with a contractual agreement by which the creditor has the right to establish the interest rate reset date.</v>
      </c>
      <c r="D8" s="2" t="s">
        <v>314</v>
      </c>
      <c r="E8" s="2">
        <f>LEN(interest_rate_reset_frequency[[#This Row],[code]])</f>
        <v>31</v>
      </c>
    </row>
    <row r="9" spans="1:7" ht="75" x14ac:dyDescent="0.25">
      <c r="A9" s="2" t="s">
        <v>4564</v>
      </c>
      <c r="B9" s="2" t="s">
        <v>454</v>
      </c>
      <c r="C9" s="3" t="str">
        <f>VLOOKUP(B9,begrip[],4,)</f>
        <v>Instrument with a contractual agreement to change the interest rate at a frequency other than any of the categories listed above.</v>
      </c>
      <c r="D9" s="2" t="s">
        <v>314</v>
      </c>
      <c r="E9" s="2">
        <f>LEN(interest_rate_reset_frequency[[#This Row],[code]])</f>
        <v>25</v>
      </c>
    </row>
    <row r="10" spans="1:7" ht="75" x14ac:dyDescent="0.25">
      <c r="A10" s="2" t="s">
        <v>4565</v>
      </c>
      <c r="B10" s="2" t="s">
        <v>1130</v>
      </c>
      <c r="C10" s="2" t="str">
        <f>VLOOKUP(B10,begrip[],4,)</f>
        <v>Interest rate reset frequency unknown is reported when the reporting agent does not yet have the correct value available.</v>
      </c>
      <c r="D10" s="2" t="s">
        <v>314</v>
      </c>
      <c r="E10" s="2">
        <f>LEN(interest_rate_reset_frequency[[#This Row],[code]])</f>
        <v>20</v>
      </c>
    </row>
    <row r="13" spans="1:7" x14ac:dyDescent="0.25">
      <c r="A13" t="s">
        <v>1355</v>
      </c>
      <c r="B13">
        <f>MAX(interest_rate_reset_frequency[length])</f>
        <v>31</v>
      </c>
    </row>
    <row r="14" spans="1:7" x14ac:dyDescent="0.25">
      <c r="A14" t="s">
        <v>1356</v>
      </c>
      <c r="B14">
        <f>(FLOOR((B13/colofon!$H$2),1)+1)*colofon!$H$2</f>
        <v>50</v>
      </c>
    </row>
  </sheetData>
  <conditionalFormatting sqref="C2:D10">
    <cfRule type="expression" dxfId="384" priority="5" stopIfTrue="1">
      <formula>LEFT(#REF!,27)="Not relevant for data model"</formula>
    </cfRule>
    <cfRule type="expression" dxfId="383" priority="6" stopIfTrue="1">
      <formula>OR(#REF!="only mentioned in preamble", #REF!="removed from regulation")</formula>
    </cfRule>
  </conditionalFormatting>
  <conditionalFormatting sqref="B2:B10">
    <cfRule type="expression" dxfId="382" priority="1" stopIfTrue="1">
      <formula>LEFT($I2,27)="Not relevant for data model"</formula>
    </cfRule>
    <cfRule type="expression" dxfId="381" priority="2" stopIfTrue="1">
      <formula>OR($I2="only mentioned in preamble", $I2="removed from regulation")</formula>
    </cfRule>
  </conditionalFormatting>
  <hyperlinks>
    <hyperlink ref="G1" location="datatypes!A1" display="toc" xr:uid="{00000000-0004-0000-2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3" calculatedColumn="1"/>
  </ignoredErrors>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dimension ref="A1:G6"/>
  <sheetViews>
    <sheetView workbookViewId="0"/>
  </sheetViews>
  <sheetFormatPr defaultRowHeight="15" x14ac:dyDescent="0.25"/>
  <cols>
    <col min="1" max="1" width="24.7109375" customWidth="1"/>
    <col min="2" max="2" width="21.42578125" customWidth="1"/>
    <col min="3" max="3" width="35.28515625" customWidth="1"/>
    <col min="4" max="4" width="21.140625" bestFit="1" customWidth="1"/>
  </cols>
  <sheetData>
    <row r="1" spans="1:7" x14ac:dyDescent="0.25">
      <c r="A1" s="2" t="s">
        <v>1329</v>
      </c>
      <c r="B1" s="2" t="s">
        <v>1330</v>
      </c>
      <c r="C1" s="2" t="s">
        <v>1331</v>
      </c>
      <c r="D1" s="2" t="s">
        <v>1332</v>
      </c>
      <c r="E1" s="2" t="s">
        <v>1333</v>
      </c>
      <c r="G1" s="17" t="s">
        <v>1334</v>
      </c>
    </row>
    <row r="2" spans="1:7" ht="120" x14ac:dyDescent="0.25">
      <c r="A2" s="2" t="s">
        <v>4566</v>
      </c>
      <c r="B2" s="2" t="s">
        <v>360</v>
      </c>
      <c r="C2" s="3" t="str">
        <f>VLOOKUP(B2,begrip[],4,)</f>
        <v>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v>
      </c>
      <c r="D2" s="2" t="s">
        <v>963</v>
      </c>
      <c r="E2" s="2">
        <f>LEN(interest_only_indicator[[#This Row],[code]])</f>
        <v>25</v>
      </c>
    </row>
    <row r="3" spans="1:7" ht="45" x14ac:dyDescent="0.25">
      <c r="A3" s="2" t="s">
        <v>4567</v>
      </c>
      <c r="B3" s="2" t="s">
        <v>961</v>
      </c>
      <c r="C3" s="3" t="str">
        <f>VLOOKUP(B3,begrip[],4,)</f>
        <v>Non-interest-only instrument is an instrument that is not an interest-only instrument.</v>
      </c>
      <c r="D3" s="2" t="s">
        <v>963</v>
      </c>
      <c r="E3" s="2">
        <f>LEN(interest_only_indicator[[#This Row],[code]])</f>
        <v>29</v>
      </c>
    </row>
    <row r="5" spans="1:7" x14ac:dyDescent="0.25">
      <c r="A5" t="s">
        <v>1355</v>
      </c>
      <c r="B5">
        <f>MAX(interest_only_indicator[length])</f>
        <v>29</v>
      </c>
    </row>
    <row r="6" spans="1:7" x14ac:dyDescent="0.25">
      <c r="A6" t="s">
        <v>1356</v>
      </c>
      <c r="B6">
        <f>(FLOOR((B5/colofon!$H$2),1)+1)*colofon!$H$2</f>
        <v>50</v>
      </c>
    </row>
  </sheetData>
  <conditionalFormatting sqref="C2:D3">
    <cfRule type="expression" dxfId="373" priority="3" stopIfTrue="1">
      <formula>LEFT(#REF!,27)="Not relevant for data model"</formula>
    </cfRule>
    <cfRule type="expression" dxfId="372" priority="4" stopIfTrue="1">
      <formula>OR(#REF!="only mentioned in preamble", #REF!="removed from regulation")</formula>
    </cfRule>
  </conditionalFormatting>
  <conditionalFormatting sqref="B2:B3">
    <cfRule type="expression" dxfId="371" priority="1" stopIfTrue="1">
      <formula>LEFT($I2,27)="Not relevant for data model"</formula>
    </cfRule>
    <cfRule type="expression" dxfId="370" priority="2" stopIfTrue="1">
      <formula>OR($I2="only mentioned in preamble", $I2="removed from regulation")</formula>
    </cfRule>
  </conditionalFormatting>
  <hyperlinks>
    <hyperlink ref="G1" location="datatypes!A1" display="toc" xr:uid="{00000000-0004-0000-2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9"/>
  <dimension ref="A1:G6"/>
  <sheetViews>
    <sheetView workbookViewId="0"/>
  </sheetViews>
  <sheetFormatPr defaultRowHeight="15" x14ac:dyDescent="0.25"/>
  <cols>
    <col min="1" max="1" width="24.7109375" customWidth="1"/>
    <col min="2" max="2" width="21.42578125" customWidth="1"/>
    <col min="3" max="3" width="35.28515625" customWidth="1"/>
    <col min="4" max="4" width="21.140625" bestFit="1" customWidth="1"/>
  </cols>
  <sheetData>
    <row r="1" spans="1:7" x14ac:dyDescent="0.25">
      <c r="A1" s="2" t="s">
        <v>1329</v>
      </c>
      <c r="B1" s="2" t="s">
        <v>1330</v>
      </c>
      <c r="C1" s="2" t="s">
        <v>1331</v>
      </c>
      <c r="D1" s="2" t="s">
        <v>1332</v>
      </c>
      <c r="E1" s="2" t="s">
        <v>1333</v>
      </c>
      <c r="G1" s="17" t="s">
        <v>1334</v>
      </c>
    </row>
    <row r="2" spans="1:7" ht="150" x14ac:dyDescent="0.25">
      <c r="A2" s="2" t="s">
        <v>4568</v>
      </c>
      <c r="B2" s="2" t="s">
        <v>142</v>
      </c>
      <c r="C2" s="3" t="str">
        <f>VLOOKUP(B2,begrip[],4,)</f>
        <v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v>
      </c>
      <c r="D2" s="2" t="s">
        <v>144</v>
      </c>
      <c r="E2" s="2">
        <f>LEN(legal_entity_indicator[[#This Row],[code]])</f>
        <v>19</v>
      </c>
    </row>
    <row r="3" spans="1:7" ht="60" x14ac:dyDescent="0.25">
      <c r="A3" s="2" t="s">
        <v>4569</v>
      </c>
      <c r="B3" s="2" t="s">
        <v>885</v>
      </c>
      <c r="C3" s="3" t="str">
        <f>VLOOKUP(B3,begrip[],4,)</f>
        <v>The counterparties to be registered are all institutional units which are legal entities or form part of legal entities</v>
      </c>
      <c r="D3" s="2" t="s">
        <v>144</v>
      </c>
      <c r="E3" s="2">
        <f>LEN(legal_entity_indicator[[#This Row],[code]])</f>
        <v>26</v>
      </c>
    </row>
    <row r="5" spans="1:7" x14ac:dyDescent="0.25">
      <c r="A5" t="s">
        <v>1355</v>
      </c>
      <c r="B5">
        <f>MAX(legal_entity_indicator[length])</f>
        <v>26</v>
      </c>
    </row>
    <row r="6" spans="1:7" x14ac:dyDescent="0.25">
      <c r="A6" t="s">
        <v>1356</v>
      </c>
      <c r="B6">
        <f>(FLOOR((B5/colofon!$H$2),1)+1)*colofon!$H$2</f>
        <v>50</v>
      </c>
    </row>
  </sheetData>
  <conditionalFormatting sqref="C2:D3">
    <cfRule type="expression" dxfId="362" priority="3" stopIfTrue="1">
      <formula>LEFT(#REF!,27)="Not relevant for data model"</formula>
    </cfRule>
    <cfRule type="expression" dxfId="361" priority="4" stopIfTrue="1">
      <formula>OR(#REF!="only mentioned in preamble", #REF!="removed from regulation")</formula>
    </cfRule>
  </conditionalFormatting>
  <conditionalFormatting sqref="B2:B3">
    <cfRule type="expression" dxfId="360" priority="1" stopIfTrue="1">
      <formula>LEFT($I2,27)="Not relevant for data model"</formula>
    </cfRule>
    <cfRule type="expression" dxfId="359" priority="2" stopIfTrue="1">
      <formula>OR($I2="only mentioned in preamble", $I2="removed from regulation")</formula>
    </cfRule>
  </conditionalFormatting>
  <hyperlinks>
    <hyperlink ref="G1" location="datatypes!A1" display="toc" xr:uid="{00000000-0004-0000-2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5"/>
  <dimension ref="A1:I4"/>
  <sheetViews>
    <sheetView workbookViewId="0"/>
  </sheetViews>
  <sheetFormatPr defaultRowHeight="15" x14ac:dyDescent="0.25"/>
  <cols>
    <col min="1" max="1" width="15.42578125" customWidth="1"/>
    <col min="2" max="2" width="43.42578125" customWidth="1"/>
    <col min="3" max="3" width="22.85546875" customWidth="1"/>
    <col min="4" max="4" width="27.5703125" customWidth="1"/>
    <col min="5" max="5" width="32.7109375" customWidth="1"/>
    <col min="6" max="6" width="32.140625" customWidth="1"/>
    <col min="7" max="7" width="49.140625" customWidth="1"/>
  </cols>
  <sheetData>
    <row r="1" spans="1:9" ht="45.75" x14ac:dyDescent="0.25">
      <c r="A1" s="48" t="s">
        <v>4570</v>
      </c>
      <c r="B1" s="48" t="s">
        <v>4571</v>
      </c>
      <c r="C1" s="48" t="s">
        <v>4572</v>
      </c>
      <c r="D1" s="48" t="s">
        <v>4573</v>
      </c>
      <c r="E1" s="48" t="s">
        <v>4574</v>
      </c>
      <c r="F1" s="48" t="s">
        <v>4575</v>
      </c>
      <c r="G1" s="48" t="s">
        <v>4576</v>
      </c>
      <c r="I1" s="17" t="s">
        <v>1334</v>
      </c>
    </row>
    <row r="2" spans="1:9" ht="42.75" x14ac:dyDescent="0.25">
      <c r="A2" s="47" t="s">
        <v>4577</v>
      </c>
      <c r="B2" s="47" t="s">
        <v>4578</v>
      </c>
      <c r="C2" s="47" t="s">
        <v>2243</v>
      </c>
      <c r="D2" s="47" t="s">
        <v>4579</v>
      </c>
      <c r="E2" s="47" t="s">
        <v>4580</v>
      </c>
      <c r="F2" s="47" t="s">
        <v>4580</v>
      </c>
      <c r="G2" s="47" t="s">
        <v>4581</v>
      </c>
    </row>
    <row r="4" spans="1:9" x14ac:dyDescent="0.25">
      <c r="A4" t="s">
        <v>4582</v>
      </c>
    </row>
  </sheetData>
  <hyperlinks>
    <hyperlink ref="I1" location="datatypes!A1" display="toc" xr:uid="{00000000-0004-0000-24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6"/>
  <dimension ref="A1:E2"/>
  <sheetViews>
    <sheetView workbookViewId="0"/>
  </sheetViews>
  <sheetFormatPr defaultRowHeight="15" x14ac:dyDescent="0.25"/>
  <cols>
    <col min="1" max="1" width="26.42578125" bestFit="1" customWidth="1"/>
    <col min="2" max="2" width="27.42578125" bestFit="1" customWidth="1"/>
    <col min="3" max="3" width="9.5703125" customWidth="1"/>
  </cols>
  <sheetData>
    <row r="1" spans="1:5" x14ac:dyDescent="0.25">
      <c r="A1" t="s">
        <v>1329</v>
      </c>
      <c r="B1" t="s">
        <v>369</v>
      </c>
      <c r="C1" t="s">
        <v>4583</v>
      </c>
      <c r="E1" s="17" t="s">
        <v>1334</v>
      </c>
    </row>
    <row r="2" spans="1:5" x14ac:dyDescent="0.25">
      <c r="A2" t="s">
        <v>1378</v>
      </c>
      <c r="B2" t="s">
        <v>4584</v>
      </c>
      <c r="C2" t="s">
        <v>4585</v>
      </c>
    </row>
  </sheetData>
  <hyperlinks>
    <hyperlink ref="E1" location="datatypes!A1" display="toc" xr:uid="{00000000-0004-0000-2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6"/>
  <dimension ref="A1:P7"/>
  <sheetViews>
    <sheetView workbookViewId="0"/>
  </sheetViews>
  <sheetFormatPr defaultRowHeight="15" x14ac:dyDescent="0.25"/>
  <cols>
    <col min="1" max="1" width="26.85546875" customWidth="1"/>
    <col min="2" max="2" width="33" customWidth="1"/>
    <col min="3" max="3" width="34.28515625" customWidth="1"/>
    <col min="4" max="4" width="19.5703125" customWidth="1"/>
    <col min="5" max="5" width="26" customWidth="1"/>
    <col min="6" max="6" width="13.28515625" customWidth="1"/>
    <col min="7" max="7" width="29.7109375" customWidth="1"/>
    <col min="8" max="8" width="31.140625" customWidth="1"/>
    <col min="9" max="9" width="59" customWidth="1"/>
    <col min="10" max="10" width="22.85546875" customWidth="1"/>
    <col min="11" max="15" width="37.85546875" customWidth="1"/>
  </cols>
  <sheetData>
    <row r="1" spans="1:16" ht="75.75" x14ac:dyDescent="0.25">
      <c r="A1" s="46" t="s">
        <v>4586</v>
      </c>
      <c r="B1" s="46" t="s">
        <v>4587</v>
      </c>
      <c r="C1" s="46" t="s">
        <v>4588</v>
      </c>
      <c r="D1" s="46" t="s">
        <v>4572</v>
      </c>
      <c r="E1" s="46" t="s">
        <v>4589</v>
      </c>
      <c r="F1" s="64" t="s">
        <v>4590</v>
      </c>
      <c r="G1" s="64" t="s">
        <v>27</v>
      </c>
      <c r="H1" s="64" t="s">
        <v>4591</v>
      </c>
      <c r="I1" s="65" t="s">
        <v>4592</v>
      </c>
      <c r="J1" s="65" t="s">
        <v>4593</v>
      </c>
      <c r="K1" s="65" t="s">
        <v>4594</v>
      </c>
      <c r="L1" s="64" t="s">
        <v>4595</v>
      </c>
      <c r="M1" s="64" t="s">
        <v>4596</v>
      </c>
      <c r="N1" s="64" t="s">
        <v>4597</v>
      </c>
      <c r="P1" s="17" t="s">
        <v>1334</v>
      </c>
    </row>
    <row r="2" spans="1:16" ht="75" x14ac:dyDescent="0.25">
      <c r="A2" s="2" t="s">
        <v>4598</v>
      </c>
      <c r="B2" s="2">
        <v>999</v>
      </c>
      <c r="C2" s="3" t="s">
        <v>4599</v>
      </c>
      <c r="D2" s="2" t="s">
        <v>887</v>
      </c>
      <c r="E2" s="2" t="s">
        <v>4600</v>
      </c>
      <c r="F2" s="2" t="s">
        <v>887</v>
      </c>
      <c r="G2" s="2" t="s">
        <v>4601</v>
      </c>
      <c r="H2" s="2" t="s">
        <v>4602</v>
      </c>
      <c r="I2" s="2" t="s">
        <v>4603</v>
      </c>
      <c r="J2" s="2" t="s">
        <v>4604</v>
      </c>
      <c r="K2" s="2" t="s">
        <v>4605</v>
      </c>
      <c r="L2" s="2" t="s">
        <v>4606</v>
      </c>
      <c r="M2" s="2" t="s">
        <v>4607</v>
      </c>
      <c r="N2" s="2" t="s">
        <v>4608</v>
      </c>
    </row>
    <row r="4" spans="1:16" ht="90" x14ac:dyDescent="0.25">
      <c r="A4" s="30" t="s">
        <v>4609</v>
      </c>
    </row>
    <row r="6" spans="1:16" x14ac:dyDescent="0.25">
      <c r="A6" t="s">
        <v>1355</v>
      </c>
      <c r="B6">
        <f>MAX(LEN(national_identifier_type[Identifier type 
(item to be reported, together with the corresponding identifier value)]))</f>
        <v>10</v>
      </c>
    </row>
    <row r="7" spans="1:16" x14ac:dyDescent="0.25">
      <c r="A7" t="s">
        <v>1356</v>
      </c>
      <c r="B7">
        <f>(FLOOR((B6/colofon!$H$2),1)+1)*colofon!$H$2</f>
        <v>25</v>
      </c>
    </row>
  </sheetData>
  <conditionalFormatting sqref="C2:D2">
    <cfRule type="expression" dxfId="340" priority="3" stopIfTrue="1">
      <formula>LEFT(#REF!,27)="Not relevant for data model"</formula>
    </cfRule>
    <cfRule type="expression" dxfId="339" priority="4" stopIfTrue="1">
      <formula>OR(#REF!="only mentioned in preamble", #REF!="removed from regulation")</formula>
    </cfRule>
  </conditionalFormatting>
  <conditionalFormatting sqref="E2">
    <cfRule type="expression" dxfId="338" priority="271" stopIfTrue="1">
      <formula>LEFT($I1,27)="Not relevant for data model"</formula>
    </cfRule>
    <cfRule type="expression" dxfId="337" priority="272" stopIfTrue="1">
      <formula>OR($I1="only mentioned in preamble", $I1="removed from regulation")</formula>
    </cfRule>
  </conditionalFormatting>
  <hyperlinks>
    <hyperlink ref="P1" location="datatypes!A1" display="toc" xr:uid="{00000000-0004-0000-26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4"/>
  <dimension ref="A1:E1195"/>
  <sheetViews>
    <sheetView workbookViewId="0"/>
  </sheetViews>
  <sheetFormatPr defaultRowHeight="15" x14ac:dyDescent="0.25"/>
  <cols>
    <col min="1" max="1" width="26.42578125" bestFit="1" customWidth="1"/>
    <col min="2" max="2" width="120.140625" bestFit="1" customWidth="1"/>
    <col min="3" max="3" width="14.7109375" bestFit="1" customWidth="1"/>
  </cols>
  <sheetData>
    <row r="1" spans="1:5" x14ac:dyDescent="0.25">
      <c r="A1" t="s">
        <v>1329</v>
      </c>
      <c r="B1" t="s">
        <v>1331</v>
      </c>
      <c r="C1" t="s">
        <v>4610</v>
      </c>
      <c r="E1" s="17" t="s">
        <v>1334</v>
      </c>
    </row>
    <row r="2" spans="1:5" x14ac:dyDescent="0.25">
      <c r="A2" t="s">
        <v>4611</v>
      </c>
      <c r="B2" t="s">
        <v>4612</v>
      </c>
      <c r="C2" t="s">
        <v>2079</v>
      </c>
    </row>
    <row r="3" spans="1:5" x14ac:dyDescent="0.25">
      <c r="A3" t="s">
        <v>4613</v>
      </c>
      <c r="B3" t="s">
        <v>4614</v>
      </c>
      <c r="C3" t="s">
        <v>2079</v>
      </c>
    </row>
    <row r="4" spans="1:5" x14ac:dyDescent="0.25">
      <c r="A4" t="s">
        <v>4615</v>
      </c>
      <c r="B4" t="s">
        <v>4616</v>
      </c>
      <c r="C4" t="s">
        <v>2079</v>
      </c>
    </row>
    <row r="5" spans="1:5" x14ac:dyDescent="0.25">
      <c r="A5" t="s">
        <v>4617</v>
      </c>
      <c r="B5" t="s">
        <v>4618</v>
      </c>
      <c r="C5" t="s">
        <v>2079</v>
      </c>
    </row>
    <row r="6" spans="1:5" x14ac:dyDescent="0.25">
      <c r="A6" t="s">
        <v>4619</v>
      </c>
      <c r="B6" t="s">
        <v>4620</v>
      </c>
      <c r="C6" t="s">
        <v>2079</v>
      </c>
    </row>
    <row r="7" spans="1:5" x14ac:dyDescent="0.25">
      <c r="A7" t="s">
        <v>4621</v>
      </c>
      <c r="B7" t="s">
        <v>4622</v>
      </c>
      <c r="C7" t="s">
        <v>2079</v>
      </c>
    </row>
    <row r="8" spans="1:5" x14ac:dyDescent="0.25">
      <c r="A8" t="s">
        <v>4623</v>
      </c>
      <c r="B8" t="s">
        <v>4624</v>
      </c>
      <c r="C8" t="s">
        <v>2079</v>
      </c>
    </row>
    <row r="9" spans="1:5" x14ac:dyDescent="0.25">
      <c r="A9" t="s">
        <v>4625</v>
      </c>
      <c r="B9" t="s">
        <v>4626</v>
      </c>
      <c r="C9" t="s">
        <v>2079</v>
      </c>
    </row>
    <row r="10" spans="1:5" x14ac:dyDescent="0.25">
      <c r="A10" t="s">
        <v>4627</v>
      </c>
      <c r="B10" t="s">
        <v>4628</v>
      </c>
      <c r="C10" t="s">
        <v>2079</v>
      </c>
    </row>
    <row r="11" spans="1:5" x14ac:dyDescent="0.25">
      <c r="A11" t="s">
        <v>4629</v>
      </c>
      <c r="B11" t="s">
        <v>4630</v>
      </c>
      <c r="C11" t="s">
        <v>2079</v>
      </c>
    </row>
    <row r="12" spans="1:5" x14ac:dyDescent="0.25">
      <c r="A12" t="s">
        <v>4631</v>
      </c>
      <c r="B12" t="s">
        <v>4632</v>
      </c>
      <c r="C12" t="s">
        <v>2079</v>
      </c>
    </row>
    <row r="13" spans="1:5" x14ac:dyDescent="0.25">
      <c r="A13" t="s">
        <v>4633</v>
      </c>
      <c r="B13" t="s">
        <v>4634</v>
      </c>
      <c r="C13" t="s">
        <v>2079</v>
      </c>
    </row>
    <row r="14" spans="1:5" x14ac:dyDescent="0.25">
      <c r="A14" t="s">
        <v>4635</v>
      </c>
      <c r="B14" t="s">
        <v>4636</v>
      </c>
      <c r="C14" t="s">
        <v>2079</v>
      </c>
    </row>
    <row r="15" spans="1:5" x14ac:dyDescent="0.25">
      <c r="A15" t="s">
        <v>4637</v>
      </c>
      <c r="B15" t="s">
        <v>4638</v>
      </c>
      <c r="C15" t="s">
        <v>2079</v>
      </c>
    </row>
    <row r="16" spans="1:5" x14ac:dyDescent="0.25">
      <c r="A16" t="s">
        <v>4639</v>
      </c>
      <c r="B16" t="s">
        <v>4640</v>
      </c>
      <c r="C16" t="s">
        <v>2079</v>
      </c>
    </row>
    <row r="17" spans="1:3" x14ac:dyDescent="0.25">
      <c r="A17" t="s">
        <v>4641</v>
      </c>
      <c r="B17" t="s">
        <v>4642</v>
      </c>
      <c r="C17" t="s">
        <v>2079</v>
      </c>
    </row>
    <row r="18" spans="1:3" x14ac:dyDescent="0.25">
      <c r="A18" t="s">
        <v>4643</v>
      </c>
      <c r="B18" t="s">
        <v>4644</v>
      </c>
      <c r="C18" t="s">
        <v>2079</v>
      </c>
    </row>
    <row r="19" spans="1:3" x14ac:dyDescent="0.25">
      <c r="A19" t="s">
        <v>4645</v>
      </c>
      <c r="B19" t="s">
        <v>4646</v>
      </c>
      <c r="C19" t="s">
        <v>2079</v>
      </c>
    </row>
    <row r="20" spans="1:3" x14ac:dyDescent="0.25">
      <c r="A20" t="s">
        <v>4647</v>
      </c>
      <c r="B20" t="s">
        <v>4648</v>
      </c>
      <c r="C20" t="s">
        <v>2079</v>
      </c>
    </row>
    <row r="21" spans="1:3" x14ac:dyDescent="0.25">
      <c r="A21" t="s">
        <v>4649</v>
      </c>
      <c r="B21" t="s">
        <v>4650</v>
      </c>
      <c r="C21" t="s">
        <v>2079</v>
      </c>
    </row>
    <row r="22" spans="1:3" x14ac:dyDescent="0.25">
      <c r="A22" t="s">
        <v>4651</v>
      </c>
      <c r="B22" t="s">
        <v>4652</v>
      </c>
      <c r="C22" t="s">
        <v>2079</v>
      </c>
    </row>
    <row r="23" spans="1:3" x14ac:dyDescent="0.25">
      <c r="A23" t="s">
        <v>4653</v>
      </c>
      <c r="B23" t="s">
        <v>4654</v>
      </c>
      <c r="C23" t="s">
        <v>2079</v>
      </c>
    </row>
    <row r="24" spans="1:3" x14ac:dyDescent="0.25">
      <c r="A24" t="s">
        <v>4655</v>
      </c>
      <c r="B24" t="s">
        <v>4656</v>
      </c>
      <c r="C24" t="s">
        <v>2079</v>
      </c>
    </row>
    <row r="25" spans="1:3" x14ac:dyDescent="0.25">
      <c r="A25" t="s">
        <v>4657</v>
      </c>
      <c r="B25" t="s">
        <v>4658</v>
      </c>
      <c r="C25" t="s">
        <v>2079</v>
      </c>
    </row>
    <row r="26" spans="1:3" x14ac:dyDescent="0.25">
      <c r="A26" t="s">
        <v>4659</v>
      </c>
      <c r="B26" t="s">
        <v>4660</v>
      </c>
      <c r="C26" t="s">
        <v>2079</v>
      </c>
    </row>
    <row r="27" spans="1:3" x14ac:dyDescent="0.25">
      <c r="A27" t="s">
        <v>4661</v>
      </c>
      <c r="B27" t="s">
        <v>4662</v>
      </c>
      <c r="C27" t="s">
        <v>2079</v>
      </c>
    </row>
    <row r="28" spans="1:3" x14ac:dyDescent="0.25">
      <c r="A28" t="s">
        <v>4663</v>
      </c>
      <c r="B28" t="s">
        <v>4664</v>
      </c>
      <c r="C28" t="s">
        <v>2079</v>
      </c>
    </row>
    <row r="29" spans="1:3" x14ac:dyDescent="0.25">
      <c r="A29" t="s">
        <v>4665</v>
      </c>
      <c r="B29" t="s">
        <v>4666</v>
      </c>
      <c r="C29" t="s">
        <v>2079</v>
      </c>
    </row>
    <row r="30" spans="1:3" x14ac:dyDescent="0.25">
      <c r="A30" t="s">
        <v>4667</v>
      </c>
      <c r="B30" t="s">
        <v>4668</v>
      </c>
      <c r="C30" t="s">
        <v>2079</v>
      </c>
    </row>
    <row r="31" spans="1:3" x14ac:dyDescent="0.25">
      <c r="A31" t="s">
        <v>4669</v>
      </c>
      <c r="B31" t="s">
        <v>4670</v>
      </c>
      <c r="C31" t="s">
        <v>2079</v>
      </c>
    </row>
    <row r="32" spans="1:3" x14ac:dyDescent="0.25">
      <c r="A32" t="s">
        <v>4671</v>
      </c>
      <c r="B32" t="s">
        <v>4672</v>
      </c>
      <c r="C32" t="s">
        <v>2079</v>
      </c>
    </row>
    <row r="33" spans="1:3" x14ac:dyDescent="0.25">
      <c r="A33" t="s">
        <v>4673</v>
      </c>
      <c r="B33" t="s">
        <v>4674</v>
      </c>
      <c r="C33" t="s">
        <v>2079</v>
      </c>
    </row>
    <row r="34" spans="1:3" x14ac:dyDescent="0.25">
      <c r="A34" t="s">
        <v>4675</v>
      </c>
      <c r="B34" t="s">
        <v>4676</v>
      </c>
      <c r="C34" t="s">
        <v>2079</v>
      </c>
    </row>
    <row r="35" spans="1:3" x14ac:dyDescent="0.25">
      <c r="A35" t="s">
        <v>4677</v>
      </c>
      <c r="B35" t="s">
        <v>4678</v>
      </c>
      <c r="C35" t="s">
        <v>2079</v>
      </c>
    </row>
    <row r="36" spans="1:3" x14ac:dyDescent="0.25">
      <c r="A36" t="s">
        <v>4679</v>
      </c>
      <c r="B36" t="s">
        <v>4680</v>
      </c>
      <c r="C36" t="s">
        <v>2079</v>
      </c>
    </row>
    <row r="37" spans="1:3" x14ac:dyDescent="0.25">
      <c r="A37" t="s">
        <v>4681</v>
      </c>
      <c r="B37" t="s">
        <v>4682</v>
      </c>
      <c r="C37" t="s">
        <v>2079</v>
      </c>
    </row>
    <row r="38" spans="1:3" x14ac:dyDescent="0.25">
      <c r="A38" t="s">
        <v>4683</v>
      </c>
      <c r="B38" t="s">
        <v>4684</v>
      </c>
      <c r="C38" t="s">
        <v>1777</v>
      </c>
    </row>
    <row r="39" spans="1:3" x14ac:dyDescent="0.25">
      <c r="A39" t="s">
        <v>4685</v>
      </c>
      <c r="B39" t="s">
        <v>4686</v>
      </c>
      <c r="C39" t="s">
        <v>1777</v>
      </c>
    </row>
    <row r="40" spans="1:3" x14ac:dyDescent="0.25">
      <c r="A40" t="s">
        <v>4687</v>
      </c>
      <c r="B40" t="s">
        <v>4688</v>
      </c>
      <c r="C40" t="s">
        <v>1777</v>
      </c>
    </row>
    <row r="41" spans="1:3" x14ac:dyDescent="0.25">
      <c r="A41" t="s">
        <v>4689</v>
      </c>
      <c r="B41" t="s">
        <v>4690</v>
      </c>
      <c r="C41" t="s">
        <v>1777</v>
      </c>
    </row>
    <row r="42" spans="1:3" x14ac:dyDescent="0.25">
      <c r="A42" t="s">
        <v>4691</v>
      </c>
      <c r="B42" t="s">
        <v>4692</v>
      </c>
      <c r="C42" t="s">
        <v>1777</v>
      </c>
    </row>
    <row r="43" spans="1:3" x14ac:dyDescent="0.25">
      <c r="A43" t="s">
        <v>4693</v>
      </c>
      <c r="B43" t="s">
        <v>4694</v>
      </c>
      <c r="C43" t="s">
        <v>1777</v>
      </c>
    </row>
    <row r="44" spans="1:3" x14ac:dyDescent="0.25">
      <c r="A44" t="s">
        <v>4695</v>
      </c>
      <c r="B44" t="s">
        <v>4696</v>
      </c>
      <c r="C44" t="s">
        <v>1777</v>
      </c>
    </row>
    <row r="45" spans="1:3" x14ac:dyDescent="0.25">
      <c r="A45" t="s">
        <v>4697</v>
      </c>
      <c r="B45" t="s">
        <v>4698</v>
      </c>
      <c r="C45" t="s">
        <v>1777</v>
      </c>
    </row>
    <row r="46" spans="1:3" x14ac:dyDescent="0.25">
      <c r="A46" t="s">
        <v>4699</v>
      </c>
      <c r="B46" t="s">
        <v>4700</v>
      </c>
      <c r="C46" t="s">
        <v>1777</v>
      </c>
    </row>
    <row r="47" spans="1:3" x14ac:dyDescent="0.25">
      <c r="A47" t="s">
        <v>4701</v>
      </c>
      <c r="B47" t="s">
        <v>4702</v>
      </c>
      <c r="C47" t="s">
        <v>1777</v>
      </c>
    </row>
    <row r="48" spans="1:3" x14ac:dyDescent="0.25">
      <c r="A48" t="s">
        <v>4703</v>
      </c>
      <c r="B48" t="s">
        <v>4704</v>
      </c>
      <c r="C48" t="s">
        <v>1777</v>
      </c>
    </row>
    <row r="49" spans="1:3" x14ac:dyDescent="0.25">
      <c r="A49" t="s">
        <v>4705</v>
      </c>
      <c r="B49" t="s">
        <v>4706</v>
      </c>
      <c r="C49" t="s">
        <v>1777</v>
      </c>
    </row>
    <row r="50" spans="1:3" x14ac:dyDescent="0.25">
      <c r="A50" t="s">
        <v>4707</v>
      </c>
      <c r="B50" t="s">
        <v>4708</v>
      </c>
      <c r="C50" t="s">
        <v>1777</v>
      </c>
    </row>
    <row r="51" spans="1:3" x14ac:dyDescent="0.25">
      <c r="A51" t="s">
        <v>4709</v>
      </c>
      <c r="B51" t="s">
        <v>4710</v>
      </c>
      <c r="C51" t="s">
        <v>1777</v>
      </c>
    </row>
    <row r="52" spans="1:3" x14ac:dyDescent="0.25">
      <c r="A52" t="s">
        <v>4711</v>
      </c>
      <c r="B52" t="s">
        <v>4712</v>
      </c>
      <c r="C52" t="s">
        <v>1777</v>
      </c>
    </row>
    <row r="53" spans="1:3" x14ac:dyDescent="0.25">
      <c r="A53" t="s">
        <v>4713</v>
      </c>
      <c r="B53" t="s">
        <v>4714</v>
      </c>
      <c r="C53" t="s">
        <v>1777</v>
      </c>
    </row>
    <row r="54" spans="1:3" x14ac:dyDescent="0.25">
      <c r="A54" t="s">
        <v>4715</v>
      </c>
      <c r="B54" t="s">
        <v>4716</v>
      </c>
      <c r="C54" t="s">
        <v>1777</v>
      </c>
    </row>
    <row r="55" spans="1:3" x14ac:dyDescent="0.25">
      <c r="A55" t="s">
        <v>4717</v>
      </c>
      <c r="B55" t="s">
        <v>4718</v>
      </c>
      <c r="C55" t="s">
        <v>1777</v>
      </c>
    </row>
    <row r="56" spans="1:3" x14ac:dyDescent="0.25">
      <c r="A56" t="s">
        <v>4719</v>
      </c>
      <c r="B56" t="s">
        <v>4720</v>
      </c>
      <c r="C56" t="s">
        <v>1777</v>
      </c>
    </row>
    <row r="57" spans="1:3" x14ac:dyDescent="0.25">
      <c r="A57" t="s">
        <v>4721</v>
      </c>
      <c r="B57" t="s">
        <v>4722</v>
      </c>
      <c r="C57" t="s">
        <v>1777</v>
      </c>
    </row>
    <row r="58" spans="1:3" x14ac:dyDescent="0.25">
      <c r="A58" t="s">
        <v>4723</v>
      </c>
      <c r="B58" t="s">
        <v>4724</v>
      </c>
      <c r="C58" t="s">
        <v>1777</v>
      </c>
    </row>
    <row r="59" spans="1:3" x14ac:dyDescent="0.25">
      <c r="A59" t="s">
        <v>4725</v>
      </c>
      <c r="B59" t="s">
        <v>4726</v>
      </c>
      <c r="C59" t="s">
        <v>1777</v>
      </c>
    </row>
    <row r="60" spans="1:3" x14ac:dyDescent="0.25">
      <c r="A60" t="s">
        <v>4727</v>
      </c>
      <c r="B60" t="s">
        <v>4728</v>
      </c>
      <c r="C60" t="s">
        <v>1777</v>
      </c>
    </row>
    <row r="61" spans="1:3" x14ac:dyDescent="0.25">
      <c r="A61" t="s">
        <v>4729</v>
      </c>
      <c r="B61" t="s">
        <v>4730</v>
      </c>
      <c r="C61" t="s">
        <v>1777</v>
      </c>
    </row>
    <row r="62" spans="1:3" x14ac:dyDescent="0.25">
      <c r="A62" t="s">
        <v>4731</v>
      </c>
      <c r="B62" t="s">
        <v>4732</v>
      </c>
      <c r="C62" t="s">
        <v>1777</v>
      </c>
    </row>
    <row r="63" spans="1:3" x14ac:dyDescent="0.25">
      <c r="A63" t="s">
        <v>4733</v>
      </c>
      <c r="B63" t="s">
        <v>4734</v>
      </c>
      <c r="C63" t="s">
        <v>1777</v>
      </c>
    </row>
    <row r="64" spans="1:3" x14ac:dyDescent="0.25">
      <c r="A64" t="s">
        <v>4735</v>
      </c>
      <c r="B64" t="s">
        <v>4736</v>
      </c>
      <c r="C64" t="s">
        <v>1777</v>
      </c>
    </row>
    <row r="65" spans="1:3" x14ac:dyDescent="0.25">
      <c r="A65" t="s">
        <v>4737</v>
      </c>
      <c r="B65" t="s">
        <v>4738</v>
      </c>
      <c r="C65" t="s">
        <v>1777</v>
      </c>
    </row>
    <row r="66" spans="1:3" x14ac:dyDescent="0.25">
      <c r="A66" t="s">
        <v>4739</v>
      </c>
      <c r="B66" t="s">
        <v>4740</v>
      </c>
      <c r="C66" t="s">
        <v>1777</v>
      </c>
    </row>
    <row r="67" spans="1:3" x14ac:dyDescent="0.25">
      <c r="A67" t="s">
        <v>4741</v>
      </c>
      <c r="B67" t="s">
        <v>4742</v>
      </c>
      <c r="C67" t="s">
        <v>1777</v>
      </c>
    </row>
    <row r="68" spans="1:3" x14ac:dyDescent="0.25">
      <c r="A68" t="s">
        <v>4743</v>
      </c>
      <c r="B68" t="s">
        <v>4744</v>
      </c>
      <c r="C68" t="s">
        <v>1777</v>
      </c>
    </row>
    <row r="69" spans="1:3" x14ac:dyDescent="0.25">
      <c r="A69" t="s">
        <v>4745</v>
      </c>
      <c r="B69" t="s">
        <v>4746</v>
      </c>
      <c r="C69" t="s">
        <v>1777</v>
      </c>
    </row>
    <row r="70" spans="1:3" x14ac:dyDescent="0.25">
      <c r="A70" t="s">
        <v>4747</v>
      </c>
      <c r="B70" t="s">
        <v>4748</v>
      </c>
      <c r="C70" t="s">
        <v>1777</v>
      </c>
    </row>
    <row r="71" spans="1:3" x14ac:dyDescent="0.25">
      <c r="A71" t="s">
        <v>4749</v>
      </c>
      <c r="B71" t="s">
        <v>4750</v>
      </c>
      <c r="C71" t="s">
        <v>1777</v>
      </c>
    </row>
    <row r="72" spans="1:3" x14ac:dyDescent="0.25">
      <c r="A72" t="s">
        <v>4751</v>
      </c>
      <c r="B72" t="s">
        <v>4752</v>
      </c>
      <c r="C72" t="s">
        <v>1777</v>
      </c>
    </row>
    <row r="73" spans="1:3" x14ac:dyDescent="0.25">
      <c r="A73" t="s">
        <v>4753</v>
      </c>
      <c r="B73" t="s">
        <v>4754</v>
      </c>
      <c r="C73" t="s">
        <v>1777</v>
      </c>
    </row>
    <row r="74" spans="1:3" x14ac:dyDescent="0.25">
      <c r="A74" t="s">
        <v>4755</v>
      </c>
      <c r="B74" t="s">
        <v>4682</v>
      </c>
      <c r="C74" t="s">
        <v>1777</v>
      </c>
    </row>
    <row r="75" spans="1:3" x14ac:dyDescent="0.25">
      <c r="A75" t="s">
        <v>4756</v>
      </c>
      <c r="B75" t="s">
        <v>4757</v>
      </c>
      <c r="C75" t="s">
        <v>1805</v>
      </c>
    </row>
    <row r="76" spans="1:3" x14ac:dyDescent="0.25">
      <c r="A76" t="s">
        <v>4758</v>
      </c>
      <c r="B76" t="s">
        <v>4759</v>
      </c>
      <c r="C76" t="s">
        <v>1805</v>
      </c>
    </row>
    <row r="77" spans="1:3" x14ac:dyDescent="0.25">
      <c r="A77" t="s">
        <v>4760</v>
      </c>
      <c r="B77" t="s">
        <v>4761</v>
      </c>
      <c r="C77" t="s">
        <v>1805</v>
      </c>
    </row>
    <row r="78" spans="1:3" x14ac:dyDescent="0.25">
      <c r="A78" t="s">
        <v>4762</v>
      </c>
      <c r="B78" t="s">
        <v>4763</v>
      </c>
      <c r="C78" t="s">
        <v>1805</v>
      </c>
    </row>
    <row r="79" spans="1:3" x14ac:dyDescent="0.25">
      <c r="A79" t="s">
        <v>4764</v>
      </c>
      <c r="B79" t="s">
        <v>4765</v>
      </c>
      <c r="C79" t="s">
        <v>1805</v>
      </c>
    </row>
    <row r="80" spans="1:3" x14ac:dyDescent="0.25">
      <c r="A80" t="s">
        <v>4766</v>
      </c>
      <c r="B80" t="s">
        <v>4767</v>
      </c>
      <c r="C80" t="s">
        <v>1805</v>
      </c>
    </row>
    <row r="81" spans="1:3" x14ac:dyDescent="0.25">
      <c r="A81" t="s">
        <v>4768</v>
      </c>
      <c r="B81" t="s">
        <v>4769</v>
      </c>
      <c r="C81" t="s">
        <v>1805</v>
      </c>
    </row>
    <row r="82" spans="1:3" x14ac:dyDescent="0.25">
      <c r="A82" t="s">
        <v>4770</v>
      </c>
      <c r="B82" t="s">
        <v>4771</v>
      </c>
      <c r="C82" t="s">
        <v>1805</v>
      </c>
    </row>
    <row r="83" spans="1:3" x14ac:dyDescent="0.25">
      <c r="A83" t="s">
        <v>4772</v>
      </c>
      <c r="B83" t="s">
        <v>4773</v>
      </c>
      <c r="C83" t="s">
        <v>1805</v>
      </c>
    </row>
    <row r="84" spans="1:3" x14ac:dyDescent="0.25">
      <c r="A84" t="s">
        <v>4774</v>
      </c>
      <c r="B84" t="s">
        <v>4775</v>
      </c>
      <c r="C84" t="s">
        <v>1805</v>
      </c>
    </row>
    <row r="85" spans="1:3" x14ac:dyDescent="0.25">
      <c r="A85" t="s">
        <v>4776</v>
      </c>
      <c r="B85" t="s">
        <v>4777</v>
      </c>
      <c r="C85" t="s">
        <v>1805</v>
      </c>
    </row>
    <row r="86" spans="1:3" x14ac:dyDescent="0.25">
      <c r="A86" t="s">
        <v>4778</v>
      </c>
      <c r="B86" t="s">
        <v>4779</v>
      </c>
      <c r="C86" t="s">
        <v>1805</v>
      </c>
    </row>
    <row r="87" spans="1:3" x14ac:dyDescent="0.25">
      <c r="A87" t="s">
        <v>4780</v>
      </c>
      <c r="B87" t="s">
        <v>4781</v>
      </c>
      <c r="C87" t="s">
        <v>1805</v>
      </c>
    </row>
    <row r="88" spans="1:3" x14ac:dyDescent="0.25">
      <c r="A88" t="s">
        <v>4782</v>
      </c>
      <c r="B88" t="s">
        <v>4783</v>
      </c>
      <c r="C88" t="s">
        <v>1805</v>
      </c>
    </row>
    <row r="89" spans="1:3" x14ac:dyDescent="0.25">
      <c r="A89" t="s">
        <v>4784</v>
      </c>
      <c r="B89" t="s">
        <v>4785</v>
      </c>
      <c r="C89" t="s">
        <v>1805</v>
      </c>
    </row>
    <row r="90" spans="1:3" x14ac:dyDescent="0.25">
      <c r="A90" t="s">
        <v>4786</v>
      </c>
      <c r="B90" t="s">
        <v>4787</v>
      </c>
      <c r="C90" t="s">
        <v>1805</v>
      </c>
    </row>
    <row r="91" spans="1:3" x14ac:dyDescent="0.25">
      <c r="A91" t="s">
        <v>4788</v>
      </c>
      <c r="B91" t="s">
        <v>4789</v>
      </c>
      <c r="C91" t="s">
        <v>1805</v>
      </c>
    </row>
    <row r="92" spans="1:3" x14ac:dyDescent="0.25">
      <c r="A92" t="s">
        <v>4790</v>
      </c>
      <c r="B92" t="s">
        <v>4791</v>
      </c>
      <c r="C92" t="s">
        <v>1805</v>
      </c>
    </row>
    <row r="93" spans="1:3" x14ac:dyDescent="0.25">
      <c r="A93" t="s">
        <v>4792</v>
      </c>
      <c r="B93" t="s">
        <v>4793</v>
      </c>
      <c r="C93" t="s">
        <v>1805</v>
      </c>
    </row>
    <row r="94" spans="1:3" x14ac:dyDescent="0.25">
      <c r="A94" t="s">
        <v>4794</v>
      </c>
      <c r="B94" t="s">
        <v>4795</v>
      </c>
      <c r="C94" t="s">
        <v>1805</v>
      </c>
    </row>
    <row r="95" spans="1:3" x14ac:dyDescent="0.25">
      <c r="A95" t="s">
        <v>4796</v>
      </c>
      <c r="B95" t="s">
        <v>4797</v>
      </c>
      <c r="C95" t="s">
        <v>1805</v>
      </c>
    </row>
    <row r="96" spans="1:3" x14ac:dyDescent="0.25">
      <c r="A96" t="s">
        <v>4798</v>
      </c>
      <c r="B96" t="s">
        <v>4799</v>
      </c>
      <c r="C96" t="s">
        <v>1805</v>
      </c>
    </row>
    <row r="97" spans="1:3" x14ac:dyDescent="0.25">
      <c r="A97" t="s">
        <v>4800</v>
      </c>
      <c r="B97" t="s">
        <v>4801</v>
      </c>
      <c r="C97" t="s">
        <v>1805</v>
      </c>
    </row>
    <row r="98" spans="1:3" x14ac:dyDescent="0.25">
      <c r="A98" t="s">
        <v>4802</v>
      </c>
      <c r="B98" t="s">
        <v>4803</v>
      </c>
      <c r="C98" t="s">
        <v>1805</v>
      </c>
    </row>
    <row r="99" spans="1:3" x14ac:dyDescent="0.25">
      <c r="A99" t="s">
        <v>4804</v>
      </c>
      <c r="B99" t="s">
        <v>4805</v>
      </c>
      <c r="C99" t="s">
        <v>1805</v>
      </c>
    </row>
    <row r="100" spans="1:3" x14ac:dyDescent="0.25">
      <c r="A100" t="s">
        <v>4806</v>
      </c>
      <c r="B100" t="s">
        <v>4807</v>
      </c>
      <c r="C100" t="s">
        <v>1805</v>
      </c>
    </row>
    <row r="101" spans="1:3" x14ac:dyDescent="0.25">
      <c r="A101" t="s">
        <v>4808</v>
      </c>
      <c r="B101" t="s">
        <v>4809</v>
      </c>
      <c r="C101" t="s">
        <v>1805</v>
      </c>
    </row>
    <row r="102" spans="1:3" x14ac:dyDescent="0.25">
      <c r="A102" t="s">
        <v>4810</v>
      </c>
      <c r="B102" t="s">
        <v>4811</v>
      </c>
      <c r="C102" t="s">
        <v>1805</v>
      </c>
    </row>
    <row r="103" spans="1:3" x14ac:dyDescent="0.25">
      <c r="A103" t="s">
        <v>4812</v>
      </c>
      <c r="B103" t="s">
        <v>4682</v>
      </c>
      <c r="C103" t="s">
        <v>1805</v>
      </c>
    </row>
    <row r="104" spans="1:3" x14ac:dyDescent="0.25">
      <c r="A104" t="s">
        <v>4813</v>
      </c>
      <c r="B104" t="s">
        <v>4814</v>
      </c>
      <c r="C104" t="s">
        <v>1843</v>
      </c>
    </row>
    <row r="105" spans="1:3" x14ac:dyDescent="0.25">
      <c r="A105" t="s">
        <v>4815</v>
      </c>
      <c r="B105" t="s">
        <v>4682</v>
      </c>
      <c r="C105" t="s">
        <v>1843</v>
      </c>
    </row>
    <row r="106" spans="1:3" x14ac:dyDescent="0.25">
      <c r="A106" t="s">
        <v>4816</v>
      </c>
      <c r="B106" t="s">
        <v>4817</v>
      </c>
      <c r="C106" t="s">
        <v>2187</v>
      </c>
    </row>
    <row r="107" spans="1:3" x14ac:dyDescent="0.25">
      <c r="A107" t="s">
        <v>4818</v>
      </c>
      <c r="B107" t="s">
        <v>4819</v>
      </c>
      <c r="C107" t="s">
        <v>2187</v>
      </c>
    </row>
    <row r="108" spans="1:3" x14ac:dyDescent="0.25">
      <c r="A108" t="s">
        <v>4820</v>
      </c>
      <c r="B108" t="s">
        <v>4821</v>
      </c>
      <c r="C108" t="s">
        <v>2187</v>
      </c>
    </row>
    <row r="109" spans="1:3" x14ac:dyDescent="0.25">
      <c r="A109" t="s">
        <v>4822</v>
      </c>
      <c r="B109" t="s">
        <v>4823</v>
      </c>
      <c r="C109" t="s">
        <v>2187</v>
      </c>
    </row>
    <row r="110" spans="1:3" x14ac:dyDescent="0.25">
      <c r="A110" t="s">
        <v>4824</v>
      </c>
      <c r="B110" t="s">
        <v>4825</v>
      </c>
      <c r="C110" t="s">
        <v>2187</v>
      </c>
    </row>
    <row r="111" spans="1:3" x14ac:dyDescent="0.25">
      <c r="A111" t="s">
        <v>4826</v>
      </c>
      <c r="B111" t="s">
        <v>4827</v>
      </c>
      <c r="C111" t="s">
        <v>2187</v>
      </c>
    </row>
    <row r="112" spans="1:3" x14ac:dyDescent="0.25">
      <c r="A112" t="s">
        <v>4828</v>
      </c>
      <c r="B112" t="s">
        <v>4829</v>
      </c>
      <c r="C112" t="s">
        <v>2187</v>
      </c>
    </row>
    <row r="113" spans="1:3" x14ac:dyDescent="0.25">
      <c r="A113" t="s">
        <v>4830</v>
      </c>
      <c r="B113" t="s">
        <v>4831</v>
      </c>
      <c r="C113" t="s">
        <v>2187</v>
      </c>
    </row>
    <row r="114" spans="1:3" x14ac:dyDescent="0.25">
      <c r="A114" t="s">
        <v>4832</v>
      </c>
      <c r="B114" t="s">
        <v>4833</v>
      </c>
      <c r="C114" t="s">
        <v>2187</v>
      </c>
    </row>
    <row r="115" spans="1:3" x14ac:dyDescent="0.25">
      <c r="A115" t="s">
        <v>4834</v>
      </c>
      <c r="B115" t="s">
        <v>4835</v>
      </c>
      <c r="C115" t="s">
        <v>2187</v>
      </c>
    </row>
    <row r="116" spans="1:3" x14ac:dyDescent="0.25">
      <c r="A116" t="s">
        <v>4836</v>
      </c>
      <c r="B116" t="s">
        <v>4837</v>
      </c>
      <c r="C116" t="s">
        <v>2187</v>
      </c>
    </row>
    <row r="117" spans="1:3" x14ac:dyDescent="0.25">
      <c r="A117" t="s">
        <v>4838</v>
      </c>
      <c r="B117" t="s">
        <v>4839</v>
      </c>
      <c r="C117" t="s">
        <v>2187</v>
      </c>
    </row>
    <row r="118" spans="1:3" x14ac:dyDescent="0.25">
      <c r="A118" t="s">
        <v>4840</v>
      </c>
      <c r="B118" t="s">
        <v>4841</v>
      </c>
      <c r="C118" t="s">
        <v>2187</v>
      </c>
    </row>
    <row r="119" spans="1:3" x14ac:dyDescent="0.25">
      <c r="A119" t="s">
        <v>4842</v>
      </c>
      <c r="B119" t="s">
        <v>4843</v>
      </c>
      <c r="C119" t="s">
        <v>2187</v>
      </c>
    </row>
    <row r="120" spans="1:3" x14ac:dyDescent="0.25">
      <c r="A120" t="s">
        <v>4844</v>
      </c>
      <c r="B120" t="s">
        <v>4682</v>
      </c>
      <c r="C120" t="s">
        <v>2187</v>
      </c>
    </row>
    <row r="121" spans="1:3" x14ac:dyDescent="0.25">
      <c r="A121" t="s">
        <v>4845</v>
      </c>
      <c r="B121" t="s">
        <v>4846</v>
      </c>
      <c r="C121" t="s">
        <v>1853</v>
      </c>
    </row>
    <row r="122" spans="1:3" x14ac:dyDescent="0.25">
      <c r="A122" t="s">
        <v>4847</v>
      </c>
      <c r="B122" t="s">
        <v>4848</v>
      </c>
      <c r="C122" t="s">
        <v>1853</v>
      </c>
    </row>
    <row r="123" spans="1:3" x14ac:dyDescent="0.25">
      <c r="A123" t="s">
        <v>4849</v>
      </c>
      <c r="B123" t="s">
        <v>4850</v>
      </c>
      <c r="C123" t="s">
        <v>1853</v>
      </c>
    </row>
    <row r="124" spans="1:3" x14ac:dyDescent="0.25">
      <c r="A124" t="s">
        <v>4851</v>
      </c>
      <c r="B124" t="s">
        <v>4852</v>
      </c>
      <c r="C124" t="s">
        <v>1853</v>
      </c>
    </row>
    <row r="125" spans="1:3" x14ac:dyDescent="0.25">
      <c r="A125" t="s">
        <v>4853</v>
      </c>
      <c r="B125" t="s">
        <v>4854</v>
      </c>
      <c r="C125" t="s">
        <v>1853</v>
      </c>
    </row>
    <row r="126" spans="1:3" x14ac:dyDescent="0.25">
      <c r="A126" t="s">
        <v>4855</v>
      </c>
      <c r="B126" t="s">
        <v>4856</v>
      </c>
      <c r="C126" t="s">
        <v>1853</v>
      </c>
    </row>
    <row r="127" spans="1:3" x14ac:dyDescent="0.25">
      <c r="A127" t="s">
        <v>4857</v>
      </c>
      <c r="B127" t="s">
        <v>4858</v>
      </c>
      <c r="C127" t="s">
        <v>1853</v>
      </c>
    </row>
    <row r="128" spans="1:3" x14ac:dyDescent="0.25">
      <c r="A128" t="s">
        <v>4859</v>
      </c>
      <c r="B128" t="s">
        <v>4860</v>
      </c>
      <c r="C128" t="s">
        <v>1853</v>
      </c>
    </row>
    <row r="129" spans="1:3" x14ac:dyDescent="0.25">
      <c r="A129" t="s">
        <v>4861</v>
      </c>
      <c r="B129" t="s">
        <v>4862</v>
      </c>
      <c r="C129" t="s">
        <v>1853</v>
      </c>
    </row>
    <row r="130" spans="1:3" x14ac:dyDescent="0.25">
      <c r="A130" t="s">
        <v>4863</v>
      </c>
      <c r="B130" t="s">
        <v>4864</v>
      </c>
      <c r="C130" t="s">
        <v>1853</v>
      </c>
    </row>
    <row r="131" spans="1:3" x14ac:dyDescent="0.25">
      <c r="A131" t="s">
        <v>4865</v>
      </c>
      <c r="B131" t="s">
        <v>4866</v>
      </c>
      <c r="C131" t="s">
        <v>1853</v>
      </c>
    </row>
    <row r="132" spans="1:3" x14ac:dyDescent="0.25">
      <c r="A132" t="s">
        <v>4867</v>
      </c>
      <c r="B132" t="s">
        <v>4868</v>
      </c>
      <c r="C132" t="s">
        <v>1853</v>
      </c>
    </row>
    <row r="133" spans="1:3" x14ac:dyDescent="0.25">
      <c r="A133" t="s">
        <v>4869</v>
      </c>
      <c r="B133" t="s">
        <v>4870</v>
      </c>
      <c r="C133" t="s">
        <v>1853</v>
      </c>
    </row>
    <row r="134" spans="1:3" x14ac:dyDescent="0.25">
      <c r="A134" t="s">
        <v>4871</v>
      </c>
      <c r="B134" t="s">
        <v>4872</v>
      </c>
      <c r="C134" t="s">
        <v>1853</v>
      </c>
    </row>
    <row r="135" spans="1:3" x14ac:dyDescent="0.25">
      <c r="A135" t="s">
        <v>4873</v>
      </c>
      <c r="B135" t="s">
        <v>4874</v>
      </c>
      <c r="C135" t="s">
        <v>1853</v>
      </c>
    </row>
    <row r="136" spans="1:3" x14ac:dyDescent="0.25">
      <c r="A136" t="s">
        <v>4875</v>
      </c>
      <c r="B136" t="s">
        <v>4876</v>
      </c>
      <c r="C136" t="s">
        <v>1853</v>
      </c>
    </row>
    <row r="137" spans="1:3" x14ac:dyDescent="0.25">
      <c r="A137" t="s">
        <v>4877</v>
      </c>
      <c r="B137" t="s">
        <v>4878</v>
      </c>
      <c r="C137" t="s">
        <v>1853</v>
      </c>
    </row>
    <row r="138" spans="1:3" x14ac:dyDescent="0.25">
      <c r="A138" t="s">
        <v>4879</v>
      </c>
      <c r="B138" t="s">
        <v>4880</v>
      </c>
      <c r="C138" t="s">
        <v>1853</v>
      </c>
    </row>
    <row r="139" spans="1:3" x14ac:dyDescent="0.25">
      <c r="A139" t="s">
        <v>4881</v>
      </c>
      <c r="B139" t="s">
        <v>4882</v>
      </c>
      <c r="C139" t="s">
        <v>1853</v>
      </c>
    </row>
    <row r="140" spans="1:3" x14ac:dyDescent="0.25">
      <c r="A140" t="s">
        <v>4883</v>
      </c>
      <c r="B140" t="s">
        <v>4884</v>
      </c>
      <c r="C140" t="s">
        <v>1853</v>
      </c>
    </row>
    <row r="141" spans="1:3" x14ac:dyDescent="0.25">
      <c r="A141" t="s">
        <v>4885</v>
      </c>
      <c r="B141" t="s">
        <v>4886</v>
      </c>
      <c r="C141" t="s">
        <v>1853</v>
      </c>
    </row>
    <row r="142" spans="1:3" x14ac:dyDescent="0.25">
      <c r="A142" t="s">
        <v>4887</v>
      </c>
      <c r="B142" t="s">
        <v>4888</v>
      </c>
      <c r="C142" t="s">
        <v>1853</v>
      </c>
    </row>
    <row r="143" spans="1:3" x14ac:dyDescent="0.25">
      <c r="A143" t="s">
        <v>4889</v>
      </c>
      <c r="B143" t="s">
        <v>4890</v>
      </c>
      <c r="C143" t="s">
        <v>1853</v>
      </c>
    </row>
    <row r="144" spans="1:3" x14ac:dyDescent="0.25">
      <c r="A144" t="s">
        <v>4891</v>
      </c>
      <c r="B144" t="s">
        <v>4892</v>
      </c>
      <c r="C144" t="s">
        <v>1853</v>
      </c>
    </row>
    <row r="145" spans="1:3" x14ac:dyDescent="0.25">
      <c r="A145" t="s">
        <v>4893</v>
      </c>
      <c r="B145" t="s">
        <v>4894</v>
      </c>
      <c r="C145" t="s">
        <v>1853</v>
      </c>
    </row>
    <row r="146" spans="1:3" x14ac:dyDescent="0.25">
      <c r="A146" t="s">
        <v>4895</v>
      </c>
      <c r="B146" t="s">
        <v>4896</v>
      </c>
      <c r="C146" t="s">
        <v>1853</v>
      </c>
    </row>
    <row r="147" spans="1:3" x14ac:dyDescent="0.25">
      <c r="A147" t="s">
        <v>4897</v>
      </c>
      <c r="B147" t="s">
        <v>4898</v>
      </c>
      <c r="C147" t="s">
        <v>1853</v>
      </c>
    </row>
    <row r="148" spans="1:3" x14ac:dyDescent="0.25">
      <c r="A148" t="s">
        <v>4899</v>
      </c>
      <c r="B148" t="s">
        <v>4900</v>
      </c>
      <c r="C148" t="s">
        <v>1853</v>
      </c>
    </row>
    <row r="149" spans="1:3" x14ac:dyDescent="0.25">
      <c r="A149" t="s">
        <v>4901</v>
      </c>
      <c r="B149" t="s">
        <v>4902</v>
      </c>
      <c r="C149" t="s">
        <v>1853</v>
      </c>
    </row>
    <row r="150" spans="1:3" x14ac:dyDescent="0.25">
      <c r="A150" t="s">
        <v>4903</v>
      </c>
      <c r="B150" t="s">
        <v>4904</v>
      </c>
      <c r="C150" t="s">
        <v>1853</v>
      </c>
    </row>
    <row r="151" spans="1:3" x14ac:dyDescent="0.25">
      <c r="A151" t="s">
        <v>4905</v>
      </c>
      <c r="B151" t="s">
        <v>4906</v>
      </c>
      <c r="C151" t="s">
        <v>1853</v>
      </c>
    </row>
    <row r="152" spans="1:3" x14ac:dyDescent="0.25">
      <c r="A152" t="s">
        <v>4907</v>
      </c>
      <c r="B152" t="s">
        <v>4908</v>
      </c>
      <c r="C152" t="s">
        <v>1853</v>
      </c>
    </row>
    <row r="153" spans="1:3" x14ac:dyDescent="0.25">
      <c r="A153" t="s">
        <v>4909</v>
      </c>
      <c r="B153" t="s">
        <v>4910</v>
      </c>
      <c r="C153" t="s">
        <v>1853</v>
      </c>
    </row>
    <row r="154" spans="1:3" x14ac:dyDescent="0.25">
      <c r="A154" t="s">
        <v>4911</v>
      </c>
      <c r="B154" t="s">
        <v>4912</v>
      </c>
      <c r="C154" t="s">
        <v>1853</v>
      </c>
    </row>
    <row r="155" spans="1:3" x14ac:dyDescent="0.25">
      <c r="A155" t="s">
        <v>4913</v>
      </c>
      <c r="B155" t="s">
        <v>4914</v>
      </c>
      <c r="C155" t="s">
        <v>1853</v>
      </c>
    </row>
    <row r="156" spans="1:3" x14ac:dyDescent="0.25">
      <c r="A156" t="s">
        <v>4915</v>
      </c>
      <c r="B156" t="s">
        <v>4916</v>
      </c>
      <c r="C156" t="s">
        <v>1853</v>
      </c>
    </row>
    <row r="157" spans="1:3" x14ac:dyDescent="0.25">
      <c r="A157" t="s">
        <v>4917</v>
      </c>
      <c r="B157" t="s">
        <v>4918</v>
      </c>
      <c r="C157" t="s">
        <v>1853</v>
      </c>
    </row>
    <row r="158" spans="1:3" x14ac:dyDescent="0.25">
      <c r="A158" t="s">
        <v>4919</v>
      </c>
      <c r="B158" t="s">
        <v>4920</v>
      </c>
      <c r="C158" t="s">
        <v>1853</v>
      </c>
    </row>
    <row r="159" spans="1:3" x14ac:dyDescent="0.25">
      <c r="A159" t="s">
        <v>4921</v>
      </c>
      <c r="B159" t="s">
        <v>4922</v>
      </c>
      <c r="C159" t="s">
        <v>1853</v>
      </c>
    </row>
    <row r="160" spans="1:3" x14ac:dyDescent="0.25">
      <c r="A160" t="s">
        <v>4923</v>
      </c>
      <c r="B160" t="s">
        <v>4924</v>
      </c>
      <c r="C160" t="s">
        <v>1853</v>
      </c>
    </row>
    <row r="161" spans="1:3" x14ac:dyDescent="0.25">
      <c r="A161" t="s">
        <v>4925</v>
      </c>
      <c r="B161" t="s">
        <v>4926</v>
      </c>
      <c r="C161" t="s">
        <v>1853</v>
      </c>
    </row>
    <row r="162" spans="1:3" x14ac:dyDescent="0.25">
      <c r="A162" t="s">
        <v>4927</v>
      </c>
      <c r="B162" t="s">
        <v>4928</v>
      </c>
      <c r="C162" t="s">
        <v>1853</v>
      </c>
    </row>
    <row r="163" spans="1:3" x14ac:dyDescent="0.25">
      <c r="A163" t="s">
        <v>4929</v>
      </c>
      <c r="B163" t="s">
        <v>4930</v>
      </c>
      <c r="C163" t="s">
        <v>1853</v>
      </c>
    </row>
    <row r="164" spans="1:3" x14ac:dyDescent="0.25">
      <c r="A164" t="s">
        <v>4931</v>
      </c>
      <c r="B164" t="s">
        <v>4932</v>
      </c>
      <c r="C164" t="s">
        <v>1853</v>
      </c>
    </row>
    <row r="165" spans="1:3" x14ac:dyDescent="0.25">
      <c r="A165" t="s">
        <v>4933</v>
      </c>
      <c r="B165" t="s">
        <v>4934</v>
      </c>
      <c r="C165" t="s">
        <v>1853</v>
      </c>
    </row>
    <row r="166" spans="1:3" x14ac:dyDescent="0.25">
      <c r="A166" t="s">
        <v>4935</v>
      </c>
      <c r="B166" t="s">
        <v>4936</v>
      </c>
      <c r="C166" t="s">
        <v>1853</v>
      </c>
    </row>
    <row r="167" spans="1:3" x14ac:dyDescent="0.25">
      <c r="A167" t="s">
        <v>4937</v>
      </c>
      <c r="B167" t="s">
        <v>4938</v>
      </c>
      <c r="C167" t="s">
        <v>1853</v>
      </c>
    </row>
    <row r="168" spans="1:3" x14ac:dyDescent="0.25">
      <c r="A168" t="s">
        <v>4939</v>
      </c>
      <c r="B168" t="s">
        <v>4940</v>
      </c>
      <c r="C168" t="s">
        <v>1853</v>
      </c>
    </row>
    <row r="169" spans="1:3" x14ac:dyDescent="0.25">
      <c r="A169" t="s">
        <v>4941</v>
      </c>
      <c r="B169" t="s">
        <v>4942</v>
      </c>
      <c r="C169" t="s">
        <v>1853</v>
      </c>
    </row>
    <row r="170" spans="1:3" x14ac:dyDescent="0.25">
      <c r="A170" t="s">
        <v>4943</v>
      </c>
      <c r="B170" t="s">
        <v>4944</v>
      </c>
      <c r="C170" t="s">
        <v>1853</v>
      </c>
    </row>
    <row r="171" spans="1:3" x14ac:dyDescent="0.25">
      <c r="A171" t="s">
        <v>4945</v>
      </c>
      <c r="B171" t="s">
        <v>4946</v>
      </c>
      <c r="C171" t="s">
        <v>1853</v>
      </c>
    </row>
    <row r="172" spans="1:3" x14ac:dyDescent="0.25">
      <c r="A172" t="s">
        <v>4947</v>
      </c>
      <c r="B172" t="s">
        <v>4948</v>
      </c>
      <c r="C172" t="s">
        <v>1853</v>
      </c>
    </row>
    <row r="173" spans="1:3" x14ac:dyDescent="0.25">
      <c r="A173" t="s">
        <v>4949</v>
      </c>
      <c r="B173" t="s">
        <v>4950</v>
      </c>
      <c r="C173" t="s">
        <v>1853</v>
      </c>
    </row>
    <row r="174" spans="1:3" x14ac:dyDescent="0.25">
      <c r="A174" t="s">
        <v>4951</v>
      </c>
      <c r="B174" t="s">
        <v>4952</v>
      </c>
      <c r="C174" t="s">
        <v>1853</v>
      </c>
    </row>
    <row r="175" spans="1:3" x14ac:dyDescent="0.25">
      <c r="A175" t="s">
        <v>4953</v>
      </c>
      <c r="B175" t="s">
        <v>4954</v>
      </c>
      <c r="C175" t="s">
        <v>1853</v>
      </c>
    </row>
    <row r="176" spans="1:3" x14ac:dyDescent="0.25">
      <c r="A176" t="s">
        <v>4955</v>
      </c>
      <c r="B176" t="s">
        <v>4956</v>
      </c>
      <c r="C176" t="s">
        <v>1853</v>
      </c>
    </row>
    <row r="177" spans="1:3" x14ac:dyDescent="0.25">
      <c r="A177" t="s">
        <v>4957</v>
      </c>
      <c r="B177" t="s">
        <v>4958</v>
      </c>
      <c r="C177" t="s">
        <v>1853</v>
      </c>
    </row>
    <row r="178" spans="1:3" x14ac:dyDescent="0.25">
      <c r="A178" t="s">
        <v>4959</v>
      </c>
      <c r="B178" t="s">
        <v>4960</v>
      </c>
      <c r="C178" t="s">
        <v>1853</v>
      </c>
    </row>
    <row r="179" spans="1:3" x14ac:dyDescent="0.25">
      <c r="A179" t="s">
        <v>4961</v>
      </c>
      <c r="B179" t="s">
        <v>4962</v>
      </c>
      <c r="C179" t="s">
        <v>1853</v>
      </c>
    </row>
    <row r="180" spans="1:3" x14ac:dyDescent="0.25">
      <c r="A180" t="s">
        <v>4963</v>
      </c>
      <c r="B180" t="s">
        <v>4964</v>
      </c>
      <c r="C180" t="s">
        <v>1853</v>
      </c>
    </row>
    <row r="181" spans="1:3" x14ac:dyDescent="0.25">
      <c r="A181" t="s">
        <v>4965</v>
      </c>
      <c r="B181" t="s">
        <v>4966</v>
      </c>
      <c r="C181" t="s">
        <v>1853</v>
      </c>
    </row>
    <row r="182" spans="1:3" x14ac:dyDescent="0.25">
      <c r="A182" t="s">
        <v>4967</v>
      </c>
      <c r="B182" t="s">
        <v>4968</v>
      </c>
      <c r="C182" t="s">
        <v>1853</v>
      </c>
    </row>
    <row r="183" spans="1:3" x14ac:dyDescent="0.25">
      <c r="A183" t="s">
        <v>4969</v>
      </c>
      <c r="B183" t="s">
        <v>4970</v>
      </c>
      <c r="C183" t="s">
        <v>1853</v>
      </c>
    </row>
    <row r="184" spans="1:3" x14ac:dyDescent="0.25">
      <c r="A184" t="s">
        <v>4971</v>
      </c>
      <c r="B184" t="s">
        <v>4972</v>
      </c>
      <c r="C184" t="s">
        <v>1853</v>
      </c>
    </row>
    <row r="185" spans="1:3" x14ac:dyDescent="0.25">
      <c r="A185" t="s">
        <v>4973</v>
      </c>
      <c r="B185" t="s">
        <v>4974</v>
      </c>
      <c r="C185" t="s">
        <v>1853</v>
      </c>
    </row>
    <row r="186" spans="1:3" x14ac:dyDescent="0.25">
      <c r="A186" t="s">
        <v>4975</v>
      </c>
      <c r="B186" t="s">
        <v>4976</v>
      </c>
      <c r="C186" t="s">
        <v>1853</v>
      </c>
    </row>
    <row r="187" spans="1:3" x14ac:dyDescent="0.25">
      <c r="A187" t="s">
        <v>4977</v>
      </c>
      <c r="B187" t="s">
        <v>4978</v>
      </c>
      <c r="C187" t="s">
        <v>1853</v>
      </c>
    </row>
    <row r="188" spans="1:3" x14ac:dyDescent="0.25">
      <c r="A188" t="s">
        <v>4979</v>
      </c>
      <c r="B188" t="s">
        <v>4980</v>
      </c>
      <c r="C188" t="s">
        <v>1853</v>
      </c>
    </row>
    <row r="189" spans="1:3" x14ac:dyDescent="0.25">
      <c r="A189" t="s">
        <v>4981</v>
      </c>
      <c r="B189" t="s">
        <v>4982</v>
      </c>
      <c r="C189" t="s">
        <v>1853</v>
      </c>
    </row>
    <row r="190" spans="1:3" x14ac:dyDescent="0.25">
      <c r="A190" t="s">
        <v>4983</v>
      </c>
      <c r="B190" t="s">
        <v>4984</v>
      </c>
      <c r="C190" t="s">
        <v>1853</v>
      </c>
    </row>
    <row r="191" spans="1:3" x14ac:dyDescent="0.25">
      <c r="A191" t="s">
        <v>4985</v>
      </c>
      <c r="B191" t="s">
        <v>4986</v>
      </c>
      <c r="C191" t="s">
        <v>1853</v>
      </c>
    </row>
    <row r="192" spans="1:3" x14ac:dyDescent="0.25">
      <c r="A192" t="s">
        <v>4987</v>
      </c>
      <c r="B192" t="s">
        <v>4988</v>
      </c>
      <c r="C192" t="s">
        <v>1853</v>
      </c>
    </row>
    <row r="193" spans="1:3" x14ac:dyDescent="0.25">
      <c r="A193" t="s">
        <v>4989</v>
      </c>
      <c r="B193" t="s">
        <v>4990</v>
      </c>
      <c r="C193" t="s">
        <v>1853</v>
      </c>
    </row>
    <row r="194" spans="1:3" x14ac:dyDescent="0.25">
      <c r="A194" t="s">
        <v>4991</v>
      </c>
      <c r="B194" t="s">
        <v>4992</v>
      </c>
      <c r="C194" t="s">
        <v>1853</v>
      </c>
    </row>
    <row r="195" spans="1:3" x14ac:dyDescent="0.25">
      <c r="A195" t="s">
        <v>4993</v>
      </c>
      <c r="B195" t="s">
        <v>4994</v>
      </c>
      <c r="C195" t="s">
        <v>1853</v>
      </c>
    </row>
    <row r="196" spans="1:3" x14ac:dyDescent="0.25">
      <c r="A196" t="s">
        <v>4995</v>
      </c>
      <c r="B196" t="s">
        <v>4996</v>
      </c>
      <c r="C196" t="s">
        <v>1853</v>
      </c>
    </row>
    <row r="197" spans="1:3" x14ac:dyDescent="0.25">
      <c r="A197" t="s">
        <v>4997</v>
      </c>
      <c r="B197" t="s">
        <v>4998</v>
      </c>
      <c r="C197" t="s">
        <v>1853</v>
      </c>
    </row>
    <row r="198" spans="1:3" x14ac:dyDescent="0.25">
      <c r="A198" t="s">
        <v>4999</v>
      </c>
      <c r="B198" t="s">
        <v>5000</v>
      </c>
      <c r="C198" t="s">
        <v>1853</v>
      </c>
    </row>
    <row r="199" spans="1:3" x14ac:dyDescent="0.25">
      <c r="A199" t="s">
        <v>5001</v>
      </c>
      <c r="B199" t="s">
        <v>5002</v>
      </c>
      <c r="C199" t="s">
        <v>1853</v>
      </c>
    </row>
    <row r="200" spans="1:3" x14ac:dyDescent="0.25">
      <c r="A200" t="s">
        <v>5003</v>
      </c>
      <c r="B200" t="s">
        <v>5004</v>
      </c>
      <c r="C200" t="s">
        <v>1853</v>
      </c>
    </row>
    <row r="201" spans="1:3" x14ac:dyDescent="0.25">
      <c r="A201" t="s">
        <v>5005</v>
      </c>
      <c r="B201" t="s">
        <v>5006</v>
      </c>
      <c r="C201" t="s">
        <v>1853</v>
      </c>
    </row>
    <row r="202" spans="1:3" x14ac:dyDescent="0.25">
      <c r="A202" t="s">
        <v>5007</v>
      </c>
      <c r="B202" t="s">
        <v>5008</v>
      </c>
      <c r="C202" t="s">
        <v>1853</v>
      </c>
    </row>
    <row r="203" spans="1:3" x14ac:dyDescent="0.25">
      <c r="A203" t="s">
        <v>5009</v>
      </c>
      <c r="B203" t="s">
        <v>5010</v>
      </c>
      <c r="C203" t="s">
        <v>1853</v>
      </c>
    </row>
    <row r="204" spans="1:3" x14ac:dyDescent="0.25">
      <c r="A204" t="s">
        <v>5011</v>
      </c>
      <c r="B204" t="s">
        <v>5012</v>
      </c>
      <c r="C204" t="s">
        <v>1853</v>
      </c>
    </row>
    <row r="205" spans="1:3" x14ac:dyDescent="0.25">
      <c r="A205" t="s">
        <v>5013</v>
      </c>
      <c r="B205" t="s">
        <v>5014</v>
      </c>
      <c r="C205" t="s">
        <v>1853</v>
      </c>
    </row>
    <row r="206" spans="1:3" x14ac:dyDescent="0.25">
      <c r="A206" t="s">
        <v>5015</v>
      </c>
      <c r="B206" t="s">
        <v>5016</v>
      </c>
      <c r="C206" t="s">
        <v>1853</v>
      </c>
    </row>
    <row r="207" spans="1:3" x14ac:dyDescent="0.25">
      <c r="A207" t="s">
        <v>5017</v>
      </c>
      <c r="B207" t="s">
        <v>5018</v>
      </c>
      <c r="C207" t="s">
        <v>1853</v>
      </c>
    </row>
    <row r="208" spans="1:3" x14ac:dyDescent="0.25">
      <c r="A208" t="s">
        <v>5019</v>
      </c>
      <c r="B208" t="s">
        <v>5020</v>
      </c>
      <c r="C208" t="s">
        <v>1853</v>
      </c>
    </row>
    <row r="209" spans="1:3" x14ac:dyDescent="0.25">
      <c r="A209" t="s">
        <v>5021</v>
      </c>
      <c r="B209" t="s">
        <v>5022</v>
      </c>
      <c r="C209" t="s">
        <v>1853</v>
      </c>
    </row>
    <row r="210" spans="1:3" x14ac:dyDescent="0.25">
      <c r="A210" t="s">
        <v>5023</v>
      </c>
      <c r="B210" t="s">
        <v>5024</v>
      </c>
      <c r="C210" t="s">
        <v>1853</v>
      </c>
    </row>
    <row r="211" spans="1:3" x14ac:dyDescent="0.25">
      <c r="A211" t="s">
        <v>5025</v>
      </c>
      <c r="B211" t="s">
        <v>5026</v>
      </c>
      <c r="C211" t="s">
        <v>1853</v>
      </c>
    </row>
    <row r="212" spans="1:3" x14ac:dyDescent="0.25">
      <c r="A212" t="s">
        <v>5027</v>
      </c>
      <c r="B212" t="s">
        <v>5028</v>
      </c>
      <c r="C212" t="s">
        <v>1853</v>
      </c>
    </row>
    <row r="213" spans="1:3" x14ac:dyDescent="0.25">
      <c r="A213" t="s">
        <v>5029</v>
      </c>
      <c r="B213" t="s">
        <v>5030</v>
      </c>
      <c r="C213" t="s">
        <v>1853</v>
      </c>
    </row>
    <row r="214" spans="1:3" x14ac:dyDescent="0.25">
      <c r="A214" t="s">
        <v>5031</v>
      </c>
      <c r="B214" t="s">
        <v>5032</v>
      </c>
      <c r="C214" t="s">
        <v>1853</v>
      </c>
    </row>
    <row r="215" spans="1:3" x14ac:dyDescent="0.25">
      <c r="A215" t="s">
        <v>5033</v>
      </c>
      <c r="B215" t="s">
        <v>5034</v>
      </c>
      <c r="C215" t="s">
        <v>1853</v>
      </c>
    </row>
    <row r="216" spans="1:3" x14ac:dyDescent="0.25">
      <c r="A216" t="s">
        <v>5035</v>
      </c>
      <c r="B216" t="s">
        <v>5036</v>
      </c>
      <c r="C216" t="s">
        <v>1853</v>
      </c>
    </row>
    <row r="217" spans="1:3" x14ac:dyDescent="0.25">
      <c r="A217" t="s">
        <v>5037</v>
      </c>
      <c r="B217" t="s">
        <v>5038</v>
      </c>
      <c r="C217" t="s">
        <v>1853</v>
      </c>
    </row>
    <row r="218" spans="1:3" x14ac:dyDescent="0.25">
      <c r="A218" t="s">
        <v>5039</v>
      </c>
      <c r="B218" t="s">
        <v>5040</v>
      </c>
      <c r="C218" t="s">
        <v>1853</v>
      </c>
    </row>
    <row r="219" spans="1:3" x14ac:dyDescent="0.25">
      <c r="A219" t="s">
        <v>5041</v>
      </c>
      <c r="B219" t="s">
        <v>5042</v>
      </c>
      <c r="C219" t="s">
        <v>1853</v>
      </c>
    </row>
    <row r="220" spans="1:3" x14ac:dyDescent="0.25">
      <c r="A220" t="s">
        <v>5043</v>
      </c>
      <c r="B220" t="s">
        <v>5044</v>
      </c>
      <c r="C220" t="s">
        <v>1853</v>
      </c>
    </row>
    <row r="221" spans="1:3" x14ac:dyDescent="0.25">
      <c r="A221" t="s">
        <v>5045</v>
      </c>
      <c r="B221" t="s">
        <v>5046</v>
      </c>
      <c r="C221" t="s">
        <v>1853</v>
      </c>
    </row>
    <row r="222" spans="1:3" x14ac:dyDescent="0.25">
      <c r="A222" t="s">
        <v>5047</v>
      </c>
      <c r="B222" t="s">
        <v>5048</v>
      </c>
      <c r="C222" t="s">
        <v>1853</v>
      </c>
    </row>
    <row r="223" spans="1:3" x14ac:dyDescent="0.25">
      <c r="A223" t="s">
        <v>5049</v>
      </c>
      <c r="B223" t="s">
        <v>5050</v>
      </c>
      <c r="C223" t="s">
        <v>1853</v>
      </c>
    </row>
    <row r="224" spans="1:3" x14ac:dyDescent="0.25">
      <c r="A224" t="s">
        <v>5051</v>
      </c>
      <c r="B224" t="s">
        <v>5052</v>
      </c>
      <c r="C224" t="s">
        <v>1853</v>
      </c>
    </row>
    <row r="225" spans="1:3" x14ac:dyDescent="0.25">
      <c r="A225" t="s">
        <v>5053</v>
      </c>
      <c r="B225" t="s">
        <v>5054</v>
      </c>
      <c r="C225" t="s">
        <v>1853</v>
      </c>
    </row>
    <row r="226" spans="1:3" x14ac:dyDescent="0.25">
      <c r="A226" t="s">
        <v>5055</v>
      </c>
      <c r="B226" t="s">
        <v>5056</v>
      </c>
      <c r="C226" t="s">
        <v>1853</v>
      </c>
    </row>
    <row r="227" spans="1:3" x14ac:dyDescent="0.25">
      <c r="A227" t="s">
        <v>5057</v>
      </c>
      <c r="B227" t="s">
        <v>5058</v>
      </c>
      <c r="C227" t="s">
        <v>1853</v>
      </c>
    </row>
    <row r="228" spans="1:3" x14ac:dyDescent="0.25">
      <c r="A228" t="s">
        <v>5059</v>
      </c>
      <c r="B228" t="s">
        <v>5060</v>
      </c>
      <c r="C228" t="s">
        <v>1853</v>
      </c>
    </row>
    <row r="229" spans="1:3" x14ac:dyDescent="0.25">
      <c r="A229" t="s">
        <v>5061</v>
      </c>
      <c r="B229" t="s">
        <v>5062</v>
      </c>
      <c r="C229" t="s">
        <v>1853</v>
      </c>
    </row>
    <row r="230" spans="1:3" x14ac:dyDescent="0.25">
      <c r="A230" t="s">
        <v>5063</v>
      </c>
      <c r="B230" t="s">
        <v>5064</v>
      </c>
      <c r="C230" t="s">
        <v>1853</v>
      </c>
    </row>
    <row r="231" spans="1:3" x14ac:dyDescent="0.25">
      <c r="A231" t="s">
        <v>5065</v>
      </c>
      <c r="B231" t="s">
        <v>5066</v>
      </c>
      <c r="C231" t="s">
        <v>1853</v>
      </c>
    </row>
    <row r="232" spans="1:3" x14ac:dyDescent="0.25">
      <c r="A232" t="s">
        <v>5067</v>
      </c>
      <c r="B232" t="s">
        <v>5068</v>
      </c>
      <c r="C232" t="s">
        <v>1853</v>
      </c>
    </row>
    <row r="233" spans="1:3" x14ac:dyDescent="0.25">
      <c r="A233" t="s">
        <v>5069</v>
      </c>
      <c r="B233" t="s">
        <v>5070</v>
      </c>
      <c r="C233" t="s">
        <v>1853</v>
      </c>
    </row>
    <row r="234" spans="1:3" x14ac:dyDescent="0.25">
      <c r="A234" t="s">
        <v>5071</v>
      </c>
      <c r="B234" t="s">
        <v>5072</v>
      </c>
      <c r="C234" t="s">
        <v>1853</v>
      </c>
    </row>
    <row r="235" spans="1:3" x14ac:dyDescent="0.25">
      <c r="A235" t="s">
        <v>5073</v>
      </c>
      <c r="B235" t="s">
        <v>5074</v>
      </c>
      <c r="C235" t="s">
        <v>1853</v>
      </c>
    </row>
    <row r="236" spans="1:3" x14ac:dyDescent="0.25">
      <c r="A236" t="s">
        <v>5075</v>
      </c>
      <c r="B236" t="s">
        <v>5076</v>
      </c>
      <c r="C236" t="s">
        <v>1853</v>
      </c>
    </row>
    <row r="237" spans="1:3" x14ac:dyDescent="0.25">
      <c r="A237" t="s">
        <v>5077</v>
      </c>
      <c r="B237" t="s">
        <v>5078</v>
      </c>
      <c r="C237" t="s">
        <v>1853</v>
      </c>
    </row>
    <row r="238" spans="1:3" x14ac:dyDescent="0.25">
      <c r="A238" t="s">
        <v>5079</v>
      </c>
      <c r="B238" t="s">
        <v>5080</v>
      </c>
      <c r="C238" t="s">
        <v>1853</v>
      </c>
    </row>
    <row r="239" spans="1:3" x14ac:dyDescent="0.25">
      <c r="A239" t="s">
        <v>5081</v>
      </c>
      <c r="B239" t="s">
        <v>5082</v>
      </c>
      <c r="C239" t="s">
        <v>1853</v>
      </c>
    </row>
    <row r="240" spans="1:3" x14ac:dyDescent="0.25">
      <c r="A240" t="s">
        <v>5083</v>
      </c>
      <c r="B240" t="s">
        <v>5084</v>
      </c>
      <c r="C240" t="s">
        <v>1853</v>
      </c>
    </row>
    <row r="241" spans="1:3" x14ac:dyDescent="0.25">
      <c r="A241" t="s">
        <v>5085</v>
      </c>
      <c r="B241" t="s">
        <v>5086</v>
      </c>
      <c r="C241" t="s">
        <v>1853</v>
      </c>
    </row>
    <row r="242" spans="1:3" x14ac:dyDescent="0.25">
      <c r="A242" t="s">
        <v>5087</v>
      </c>
      <c r="B242" t="s">
        <v>5088</v>
      </c>
      <c r="C242" t="s">
        <v>1853</v>
      </c>
    </row>
    <row r="243" spans="1:3" x14ac:dyDescent="0.25">
      <c r="A243" t="s">
        <v>5089</v>
      </c>
      <c r="B243" t="s">
        <v>5090</v>
      </c>
      <c r="C243" t="s">
        <v>1853</v>
      </c>
    </row>
    <row r="244" spans="1:3" x14ac:dyDescent="0.25">
      <c r="A244" t="s">
        <v>5091</v>
      </c>
      <c r="B244" t="s">
        <v>5092</v>
      </c>
      <c r="C244" t="s">
        <v>1853</v>
      </c>
    </row>
    <row r="245" spans="1:3" x14ac:dyDescent="0.25">
      <c r="A245" t="s">
        <v>5093</v>
      </c>
      <c r="B245" t="s">
        <v>5094</v>
      </c>
      <c r="C245" t="s">
        <v>1853</v>
      </c>
    </row>
    <row r="246" spans="1:3" x14ac:dyDescent="0.25">
      <c r="A246" t="s">
        <v>5095</v>
      </c>
      <c r="B246" t="s">
        <v>5096</v>
      </c>
      <c r="C246" t="s">
        <v>1853</v>
      </c>
    </row>
    <row r="247" spans="1:3" x14ac:dyDescent="0.25">
      <c r="A247" t="s">
        <v>5097</v>
      </c>
      <c r="B247" t="s">
        <v>5098</v>
      </c>
      <c r="C247" t="s">
        <v>1853</v>
      </c>
    </row>
    <row r="248" spans="1:3" x14ac:dyDescent="0.25">
      <c r="A248" t="s">
        <v>5099</v>
      </c>
      <c r="B248" t="s">
        <v>5100</v>
      </c>
      <c r="C248" t="s">
        <v>1853</v>
      </c>
    </row>
    <row r="249" spans="1:3" x14ac:dyDescent="0.25">
      <c r="A249" t="s">
        <v>5101</v>
      </c>
      <c r="B249" t="s">
        <v>5102</v>
      </c>
      <c r="C249" t="s">
        <v>1853</v>
      </c>
    </row>
    <row r="250" spans="1:3" x14ac:dyDescent="0.25">
      <c r="A250" t="s">
        <v>5103</v>
      </c>
      <c r="B250" t="s">
        <v>5104</v>
      </c>
      <c r="C250" t="s">
        <v>1853</v>
      </c>
    </row>
    <row r="251" spans="1:3" x14ac:dyDescent="0.25">
      <c r="A251" t="s">
        <v>5105</v>
      </c>
      <c r="B251" t="s">
        <v>5106</v>
      </c>
      <c r="C251" t="s">
        <v>1853</v>
      </c>
    </row>
    <row r="252" spans="1:3" x14ac:dyDescent="0.25">
      <c r="A252" t="s">
        <v>5107</v>
      </c>
      <c r="B252" t="s">
        <v>5108</v>
      </c>
      <c r="C252" t="s">
        <v>1853</v>
      </c>
    </row>
    <row r="253" spans="1:3" x14ac:dyDescent="0.25">
      <c r="A253" t="s">
        <v>5109</v>
      </c>
      <c r="B253" t="s">
        <v>5110</v>
      </c>
      <c r="C253" t="s">
        <v>1853</v>
      </c>
    </row>
    <row r="254" spans="1:3" x14ac:dyDescent="0.25">
      <c r="A254" t="s">
        <v>5111</v>
      </c>
      <c r="B254" t="s">
        <v>5112</v>
      </c>
      <c r="C254" t="s">
        <v>1853</v>
      </c>
    </row>
    <row r="255" spans="1:3" x14ac:dyDescent="0.25">
      <c r="A255" t="s">
        <v>5113</v>
      </c>
      <c r="B255" t="s">
        <v>5114</v>
      </c>
      <c r="C255" t="s">
        <v>1853</v>
      </c>
    </row>
    <row r="256" spans="1:3" x14ac:dyDescent="0.25">
      <c r="A256" t="s">
        <v>5115</v>
      </c>
      <c r="B256" t="s">
        <v>5116</v>
      </c>
      <c r="C256" t="s">
        <v>1853</v>
      </c>
    </row>
    <row r="257" spans="1:3" x14ac:dyDescent="0.25">
      <c r="A257" t="s">
        <v>5117</v>
      </c>
      <c r="B257" t="s">
        <v>5118</v>
      </c>
      <c r="C257" t="s">
        <v>1853</v>
      </c>
    </row>
    <row r="258" spans="1:3" x14ac:dyDescent="0.25">
      <c r="A258" t="s">
        <v>5119</v>
      </c>
      <c r="B258" t="s">
        <v>5120</v>
      </c>
      <c r="C258" t="s">
        <v>1853</v>
      </c>
    </row>
    <row r="259" spans="1:3" x14ac:dyDescent="0.25">
      <c r="A259" t="s">
        <v>5121</v>
      </c>
      <c r="B259" t="s">
        <v>5122</v>
      </c>
      <c r="C259" t="s">
        <v>1853</v>
      </c>
    </row>
    <row r="260" spans="1:3" x14ac:dyDescent="0.25">
      <c r="A260" t="s">
        <v>5123</v>
      </c>
      <c r="B260" t="s">
        <v>5124</v>
      </c>
      <c r="C260" t="s">
        <v>1853</v>
      </c>
    </row>
    <row r="261" spans="1:3" x14ac:dyDescent="0.25">
      <c r="A261" t="s">
        <v>5125</v>
      </c>
      <c r="B261" t="s">
        <v>5126</v>
      </c>
      <c r="C261" t="s">
        <v>1853</v>
      </c>
    </row>
    <row r="262" spans="1:3" x14ac:dyDescent="0.25">
      <c r="A262" t="s">
        <v>5127</v>
      </c>
      <c r="B262" t="s">
        <v>5128</v>
      </c>
      <c r="C262" t="s">
        <v>1853</v>
      </c>
    </row>
    <row r="263" spans="1:3" x14ac:dyDescent="0.25">
      <c r="A263" t="s">
        <v>5129</v>
      </c>
      <c r="B263" t="s">
        <v>5130</v>
      </c>
      <c r="C263" t="s">
        <v>1853</v>
      </c>
    </row>
    <row r="264" spans="1:3" x14ac:dyDescent="0.25">
      <c r="A264" t="s">
        <v>5131</v>
      </c>
      <c r="B264" t="s">
        <v>5132</v>
      </c>
      <c r="C264" t="s">
        <v>1853</v>
      </c>
    </row>
    <row r="265" spans="1:3" x14ac:dyDescent="0.25">
      <c r="A265" t="s">
        <v>5133</v>
      </c>
      <c r="B265" t="s">
        <v>5134</v>
      </c>
      <c r="C265" t="s">
        <v>1853</v>
      </c>
    </row>
    <row r="266" spans="1:3" x14ac:dyDescent="0.25">
      <c r="A266" t="s">
        <v>5135</v>
      </c>
      <c r="B266" t="s">
        <v>5136</v>
      </c>
      <c r="C266" t="s">
        <v>1853</v>
      </c>
    </row>
    <row r="267" spans="1:3" x14ac:dyDescent="0.25">
      <c r="A267" t="s">
        <v>5137</v>
      </c>
      <c r="B267" t="s">
        <v>5138</v>
      </c>
      <c r="C267" t="s">
        <v>1853</v>
      </c>
    </row>
    <row r="268" spans="1:3" x14ac:dyDescent="0.25">
      <c r="A268" t="s">
        <v>5139</v>
      </c>
      <c r="B268" t="s">
        <v>5140</v>
      </c>
      <c r="C268" t="s">
        <v>1853</v>
      </c>
    </row>
    <row r="269" spans="1:3" x14ac:dyDescent="0.25">
      <c r="A269" t="s">
        <v>5141</v>
      </c>
      <c r="B269" t="s">
        <v>5142</v>
      </c>
      <c r="C269" t="s">
        <v>1853</v>
      </c>
    </row>
    <row r="270" spans="1:3" x14ac:dyDescent="0.25">
      <c r="A270" t="s">
        <v>5143</v>
      </c>
      <c r="B270" t="s">
        <v>5144</v>
      </c>
      <c r="C270" t="s">
        <v>1853</v>
      </c>
    </row>
    <row r="271" spans="1:3" x14ac:dyDescent="0.25">
      <c r="A271" t="s">
        <v>5145</v>
      </c>
      <c r="B271" t="s">
        <v>5146</v>
      </c>
      <c r="C271" t="s">
        <v>1853</v>
      </c>
    </row>
    <row r="272" spans="1:3" x14ac:dyDescent="0.25">
      <c r="A272" t="s">
        <v>5147</v>
      </c>
      <c r="B272" t="s">
        <v>5148</v>
      </c>
      <c r="C272" t="s">
        <v>1853</v>
      </c>
    </row>
    <row r="273" spans="1:3" x14ac:dyDescent="0.25">
      <c r="A273" t="s">
        <v>5149</v>
      </c>
      <c r="B273" t="s">
        <v>5150</v>
      </c>
      <c r="C273" t="s">
        <v>1853</v>
      </c>
    </row>
    <row r="274" spans="1:3" x14ac:dyDescent="0.25">
      <c r="A274" t="s">
        <v>5151</v>
      </c>
      <c r="B274" t="s">
        <v>5152</v>
      </c>
      <c r="C274" t="s">
        <v>1853</v>
      </c>
    </row>
    <row r="275" spans="1:3" x14ac:dyDescent="0.25">
      <c r="A275" t="s">
        <v>5153</v>
      </c>
      <c r="B275" t="s">
        <v>5154</v>
      </c>
      <c r="C275" t="s">
        <v>1853</v>
      </c>
    </row>
    <row r="276" spans="1:3" x14ac:dyDescent="0.25">
      <c r="A276" t="s">
        <v>5155</v>
      </c>
      <c r="B276" t="s">
        <v>5156</v>
      </c>
      <c r="C276" t="s">
        <v>1853</v>
      </c>
    </row>
    <row r="277" spans="1:3" x14ac:dyDescent="0.25">
      <c r="A277" t="s">
        <v>5157</v>
      </c>
      <c r="B277" t="s">
        <v>5158</v>
      </c>
      <c r="C277" t="s">
        <v>1853</v>
      </c>
    </row>
    <row r="278" spans="1:3" x14ac:dyDescent="0.25">
      <c r="A278" t="s">
        <v>5159</v>
      </c>
      <c r="B278" t="s">
        <v>5160</v>
      </c>
      <c r="C278" t="s">
        <v>1853</v>
      </c>
    </row>
    <row r="279" spans="1:3" x14ac:dyDescent="0.25">
      <c r="A279" t="s">
        <v>5161</v>
      </c>
      <c r="B279" t="s">
        <v>5162</v>
      </c>
      <c r="C279" t="s">
        <v>1853</v>
      </c>
    </row>
    <row r="280" spans="1:3" x14ac:dyDescent="0.25">
      <c r="A280" t="s">
        <v>5163</v>
      </c>
      <c r="B280" t="s">
        <v>5164</v>
      </c>
      <c r="C280" t="s">
        <v>1853</v>
      </c>
    </row>
    <row r="281" spans="1:3" x14ac:dyDescent="0.25">
      <c r="A281" t="s">
        <v>5165</v>
      </c>
      <c r="B281" t="s">
        <v>5166</v>
      </c>
      <c r="C281" t="s">
        <v>1853</v>
      </c>
    </row>
    <row r="282" spans="1:3" x14ac:dyDescent="0.25">
      <c r="A282" t="s">
        <v>5167</v>
      </c>
      <c r="B282" t="s">
        <v>5168</v>
      </c>
      <c r="C282" t="s">
        <v>1853</v>
      </c>
    </row>
    <row r="283" spans="1:3" x14ac:dyDescent="0.25">
      <c r="A283" t="s">
        <v>5169</v>
      </c>
      <c r="B283" t="s">
        <v>5170</v>
      </c>
      <c r="C283" t="s">
        <v>1853</v>
      </c>
    </row>
    <row r="284" spans="1:3" x14ac:dyDescent="0.25">
      <c r="A284" t="s">
        <v>5171</v>
      </c>
      <c r="B284" t="s">
        <v>5172</v>
      </c>
      <c r="C284" t="s">
        <v>1853</v>
      </c>
    </row>
    <row r="285" spans="1:3" x14ac:dyDescent="0.25">
      <c r="A285" t="s">
        <v>5173</v>
      </c>
      <c r="B285" t="s">
        <v>5174</v>
      </c>
      <c r="C285" t="s">
        <v>1853</v>
      </c>
    </row>
    <row r="286" spans="1:3" x14ac:dyDescent="0.25">
      <c r="A286" t="s">
        <v>5175</v>
      </c>
      <c r="B286" t="s">
        <v>5176</v>
      </c>
      <c r="C286" t="s">
        <v>1853</v>
      </c>
    </row>
    <row r="287" spans="1:3" x14ac:dyDescent="0.25">
      <c r="A287" t="s">
        <v>5177</v>
      </c>
      <c r="B287" t="s">
        <v>5178</v>
      </c>
      <c r="C287" t="s">
        <v>1853</v>
      </c>
    </row>
    <row r="288" spans="1:3" x14ac:dyDescent="0.25">
      <c r="A288" t="s">
        <v>5179</v>
      </c>
      <c r="B288" t="s">
        <v>5180</v>
      </c>
      <c r="C288" t="s">
        <v>1853</v>
      </c>
    </row>
    <row r="289" spans="1:3" x14ac:dyDescent="0.25">
      <c r="A289" t="s">
        <v>5181</v>
      </c>
      <c r="B289" t="s">
        <v>5182</v>
      </c>
      <c r="C289" t="s">
        <v>1853</v>
      </c>
    </row>
    <row r="290" spans="1:3" x14ac:dyDescent="0.25">
      <c r="A290" t="s">
        <v>5183</v>
      </c>
      <c r="B290" t="s">
        <v>5184</v>
      </c>
      <c r="C290" t="s">
        <v>1853</v>
      </c>
    </row>
    <row r="291" spans="1:3" x14ac:dyDescent="0.25">
      <c r="A291" t="s">
        <v>5185</v>
      </c>
      <c r="B291" t="s">
        <v>5186</v>
      </c>
      <c r="C291" t="s">
        <v>1853</v>
      </c>
    </row>
    <row r="292" spans="1:3" x14ac:dyDescent="0.25">
      <c r="A292" t="s">
        <v>5187</v>
      </c>
      <c r="B292" t="s">
        <v>5188</v>
      </c>
      <c r="C292" t="s">
        <v>1853</v>
      </c>
    </row>
    <row r="293" spans="1:3" x14ac:dyDescent="0.25">
      <c r="A293" t="s">
        <v>5189</v>
      </c>
      <c r="B293" t="s">
        <v>5190</v>
      </c>
      <c r="C293" t="s">
        <v>1853</v>
      </c>
    </row>
    <row r="294" spans="1:3" x14ac:dyDescent="0.25">
      <c r="A294" t="s">
        <v>5191</v>
      </c>
      <c r="B294" t="s">
        <v>5192</v>
      </c>
      <c r="C294" t="s">
        <v>1853</v>
      </c>
    </row>
    <row r="295" spans="1:3" x14ac:dyDescent="0.25">
      <c r="A295" t="s">
        <v>5193</v>
      </c>
      <c r="B295" t="s">
        <v>5194</v>
      </c>
      <c r="C295" t="s">
        <v>1853</v>
      </c>
    </row>
    <row r="296" spans="1:3" x14ac:dyDescent="0.25">
      <c r="A296" t="s">
        <v>5195</v>
      </c>
      <c r="B296" t="s">
        <v>5196</v>
      </c>
      <c r="C296" t="s">
        <v>1853</v>
      </c>
    </row>
    <row r="297" spans="1:3" x14ac:dyDescent="0.25">
      <c r="A297" t="s">
        <v>5197</v>
      </c>
      <c r="B297" t="s">
        <v>5198</v>
      </c>
      <c r="C297" t="s">
        <v>1853</v>
      </c>
    </row>
    <row r="298" spans="1:3" x14ac:dyDescent="0.25">
      <c r="A298" t="s">
        <v>5199</v>
      </c>
      <c r="B298" t="s">
        <v>5200</v>
      </c>
      <c r="C298" t="s">
        <v>1853</v>
      </c>
    </row>
    <row r="299" spans="1:3" x14ac:dyDescent="0.25">
      <c r="A299" t="s">
        <v>5201</v>
      </c>
      <c r="B299" t="s">
        <v>5202</v>
      </c>
      <c r="C299" t="s">
        <v>1853</v>
      </c>
    </row>
    <row r="300" spans="1:3" x14ac:dyDescent="0.25">
      <c r="A300" t="s">
        <v>5203</v>
      </c>
      <c r="B300" t="s">
        <v>5204</v>
      </c>
      <c r="C300" t="s">
        <v>1853</v>
      </c>
    </row>
    <row r="301" spans="1:3" x14ac:dyDescent="0.25">
      <c r="A301" t="s">
        <v>5205</v>
      </c>
      <c r="B301" t="s">
        <v>5206</v>
      </c>
      <c r="C301" t="s">
        <v>1853</v>
      </c>
    </row>
    <row r="302" spans="1:3" x14ac:dyDescent="0.25">
      <c r="A302" t="s">
        <v>5207</v>
      </c>
      <c r="B302" t="s">
        <v>5208</v>
      </c>
      <c r="C302" t="s">
        <v>1853</v>
      </c>
    </row>
    <row r="303" spans="1:3" x14ac:dyDescent="0.25">
      <c r="A303" t="s">
        <v>5209</v>
      </c>
      <c r="B303" t="s">
        <v>5210</v>
      </c>
      <c r="C303" t="s">
        <v>1853</v>
      </c>
    </row>
    <row r="304" spans="1:3" x14ac:dyDescent="0.25">
      <c r="A304" t="s">
        <v>5211</v>
      </c>
      <c r="B304" t="s">
        <v>5212</v>
      </c>
      <c r="C304" t="s">
        <v>1853</v>
      </c>
    </row>
    <row r="305" spans="1:3" x14ac:dyDescent="0.25">
      <c r="A305" t="s">
        <v>5213</v>
      </c>
      <c r="B305" t="s">
        <v>5214</v>
      </c>
      <c r="C305" t="s">
        <v>1853</v>
      </c>
    </row>
    <row r="306" spans="1:3" x14ac:dyDescent="0.25">
      <c r="A306" t="s">
        <v>5215</v>
      </c>
      <c r="B306" t="s">
        <v>5216</v>
      </c>
      <c r="C306" t="s">
        <v>1853</v>
      </c>
    </row>
    <row r="307" spans="1:3" x14ac:dyDescent="0.25">
      <c r="A307" t="s">
        <v>5217</v>
      </c>
      <c r="B307" t="s">
        <v>5218</v>
      </c>
      <c r="C307" t="s">
        <v>1853</v>
      </c>
    </row>
    <row r="308" spans="1:3" x14ac:dyDescent="0.25">
      <c r="A308" t="s">
        <v>5219</v>
      </c>
      <c r="B308" t="s">
        <v>5220</v>
      </c>
      <c r="C308" t="s">
        <v>1853</v>
      </c>
    </row>
    <row r="309" spans="1:3" x14ac:dyDescent="0.25">
      <c r="A309" t="s">
        <v>5221</v>
      </c>
      <c r="B309" t="s">
        <v>5222</v>
      </c>
      <c r="C309" t="s">
        <v>1853</v>
      </c>
    </row>
    <row r="310" spans="1:3" x14ac:dyDescent="0.25">
      <c r="A310" t="s">
        <v>5223</v>
      </c>
      <c r="B310" t="s">
        <v>5224</v>
      </c>
      <c r="C310" t="s">
        <v>1853</v>
      </c>
    </row>
    <row r="311" spans="1:3" x14ac:dyDescent="0.25">
      <c r="A311" t="s">
        <v>5225</v>
      </c>
      <c r="B311" t="s">
        <v>5226</v>
      </c>
      <c r="C311" t="s">
        <v>1853</v>
      </c>
    </row>
    <row r="312" spans="1:3" x14ac:dyDescent="0.25">
      <c r="A312" t="s">
        <v>5227</v>
      </c>
      <c r="B312" t="s">
        <v>5228</v>
      </c>
      <c r="C312" t="s">
        <v>1853</v>
      </c>
    </row>
    <row r="313" spans="1:3" x14ac:dyDescent="0.25">
      <c r="A313" t="s">
        <v>5229</v>
      </c>
      <c r="B313" t="s">
        <v>5230</v>
      </c>
      <c r="C313" t="s">
        <v>1853</v>
      </c>
    </row>
    <row r="314" spans="1:3" x14ac:dyDescent="0.25">
      <c r="A314" t="s">
        <v>5231</v>
      </c>
      <c r="B314" t="s">
        <v>5232</v>
      </c>
      <c r="C314" t="s">
        <v>1853</v>
      </c>
    </row>
    <row r="315" spans="1:3" x14ac:dyDescent="0.25">
      <c r="A315" t="s">
        <v>5233</v>
      </c>
      <c r="B315" t="s">
        <v>5234</v>
      </c>
      <c r="C315" t="s">
        <v>1853</v>
      </c>
    </row>
    <row r="316" spans="1:3" x14ac:dyDescent="0.25">
      <c r="A316" t="s">
        <v>5235</v>
      </c>
      <c r="B316" t="s">
        <v>5236</v>
      </c>
      <c r="C316" t="s">
        <v>1853</v>
      </c>
    </row>
    <row r="317" spans="1:3" x14ac:dyDescent="0.25">
      <c r="A317" t="s">
        <v>5237</v>
      </c>
      <c r="B317" t="s">
        <v>5238</v>
      </c>
      <c r="C317" t="s">
        <v>1853</v>
      </c>
    </row>
    <row r="318" spans="1:3" x14ac:dyDescent="0.25">
      <c r="A318" t="s">
        <v>5239</v>
      </c>
      <c r="B318" t="s">
        <v>5240</v>
      </c>
      <c r="C318" t="s">
        <v>1853</v>
      </c>
    </row>
    <row r="319" spans="1:3" x14ac:dyDescent="0.25">
      <c r="A319" t="s">
        <v>5241</v>
      </c>
      <c r="B319" t="s">
        <v>5242</v>
      </c>
      <c r="C319" t="s">
        <v>1853</v>
      </c>
    </row>
    <row r="320" spans="1:3" x14ac:dyDescent="0.25">
      <c r="A320" t="s">
        <v>5243</v>
      </c>
      <c r="B320" t="s">
        <v>5244</v>
      </c>
      <c r="C320" t="s">
        <v>1853</v>
      </c>
    </row>
    <row r="321" spans="1:3" x14ac:dyDescent="0.25">
      <c r="A321" t="s">
        <v>5245</v>
      </c>
      <c r="B321" t="s">
        <v>5246</v>
      </c>
      <c r="C321" t="s">
        <v>1853</v>
      </c>
    </row>
    <row r="322" spans="1:3" x14ac:dyDescent="0.25">
      <c r="A322" t="s">
        <v>5247</v>
      </c>
      <c r="B322" t="s">
        <v>5248</v>
      </c>
      <c r="C322" t="s">
        <v>1853</v>
      </c>
    </row>
    <row r="323" spans="1:3" x14ac:dyDescent="0.25">
      <c r="A323" t="s">
        <v>5249</v>
      </c>
      <c r="B323" t="s">
        <v>5250</v>
      </c>
      <c r="C323" t="s">
        <v>1853</v>
      </c>
    </row>
    <row r="324" spans="1:3" x14ac:dyDescent="0.25">
      <c r="A324" t="s">
        <v>5251</v>
      </c>
      <c r="B324" t="s">
        <v>5252</v>
      </c>
      <c r="C324" t="s">
        <v>1853</v>
      </c>
    </row>
    <row r="325" spans="1:3" x14ac:dyDescent="0.25">
      <c r="A325" t="s">
        <v>5253</v>
      </c>
      <c r="B325" t="s">
        <v>5254</v>
      </c>
      <c r="C325" t="s">
        <v>1853</v>
      </c>
    </row>
    <row r="326" spans="1:3" x14ac:dyDescent="0.25">
      <c r="A326" t="s">
        <v>5255</v>
      </c>
      <c r="B326" t="s">
        <v>5256</v>
      </c>
      <c r="C326" t="s">
        <v>1853</v>
      </c>
    </row>
    <row r="327" spans="1:3" x14ac:dyDescent="0.25">
      <c r="A327" t="s">
        <v>5257</v>
      </c>
      <c r="B327" t="s">
        <v>5258</v>
      </c>
      <c r="C327" t="s">
        <v>1853</v>
      </c>
    </row>
    <row r="328" spans="1:3" x14ac:dyDescent="0.25">
      <c r="A328" t="s">
        <v>5259</v>
      </c>
      <c r="B328" t="s">
        <v>5260</v>
      </c>
      <c r="C328" t="s">
        <v>1853</v>
      </c>
    </row>
    <row r="329" spans="1:3" x14ac:dyDescent="0.25">
      <c r="A329" t="s">
        <v>5261</v>
      </c>
      <c r="B329" t="s">
        <v>5262</v>
      </c>
      <c r="C329" t="s">
        <v>1853</v>
      </c>
    </row>
    <row r="330" spans="1:3" x14ac:dyDescent="0.25">
      <c r="A330" t="s">
        <v>5263</v>
      </c>
      <c r="B330" t="s">
        <v>5264</v>
      </c>
      <c r="C330" t="s">
        <v>1853</v>
      </c>
    </row>
    <row r="331" spans="1:3" x14ac:dyDescent="0.25">
      <c r="A331" t="s">
        <v>5265</v>
      </c>
      <c r="B331" t="s">
        <v>5266</v>
      </c>
      <c r="C331" t="s">
        <v>1853</v>
      </c>
    </row>
    <row r="332" spans="1:3" x14ac:dyDescent="0.25">
      <c r="A332" t="s">
        <v>5267</v>
      </c>
      <c r="B332" t="s">
        <v>5268</v>
      </c>
      <c r="C332" t="s">
        <v>1853</v>
      </c>
    </row>
    <row r="333" spans="1:3" x14ac:dyDescent="0.25">
      <c r="A333" t="s">
        <v>5269</v>
      </c>
      <c r="B333" t="s">
        <v>5270</v>
      </c>
      <c r="C333" t="s">
        <v>1853</v>
      </c>
    </row>
    <row r="334" spans="1:3" x14ac:dyDescent="0.25">
      <c r="A334" t="s">
        <v>5271</v>
      </c>
      <c r="B334" t="s">
        <v>5272</v>
      </c>
      <c r="C334" t="s">
        <v>1853</v>
      </c>
    </row>
    <row r="335" spans="1:3" x14ac:dyDescent="0.25">
      <c r="A335" t="s">
        <v>5273</v>
      </c>
      <c r="B335" t="s">
        <v>5274</v>
      </c>
      <c r="C335" t="s">
        <v>1853</v>
      </c>
    </row>
    <row r="336" spans="1:3" x14ac:dyDescent="0.25">
      <c r="A336" t="s">
        <v>5275</v>
      </c>
      <c r="B336" t="s">
        <v>5276</v>
      </c>
      <c r="C336" t="s">
        <v>1853</v>
      </c>
    </row>
    <row r="337" spans="1:3" x14ac:dyDescent="0.25">
      <c r="A337" t="s">
        <v>5277</v>
      </c>
      <c r="B337" t="s">
        <v>5278</v>
      </c>
      <c r="C337" t="s">
        <v>1853</v>
      </c>
    </row>
    <row r="338" spans="1:3" x14ac:dyDescent="0.25">
      <c r="A338" t="s">
        <v>5279</v>
      </c>
      <c r="B338" t="s">
        <v>5280</v>
      </c>
      <c r="C338" t="s">
        <v>1853</v>
      </c>
    </row>
    <row r="339" spans="1:3" x14ac:dyDescent="0.25">
      <c r="A339" t="s">
        <v>5281</v>
      </c>
      <c r="B339" t="s">
        <v>5282</v>
      </c>
      <c r="C339" t="s">
        <v>1853</v>
      </c>
    </row>
    <row r="340" spans="1:3" x14ac:dyDescent="0.25">
      <c r="A340" t="s">
        <v>5283</v>
      </c>
      <c r="B340" t="s">
        <v>5284</v>
      </c>
      <c r="C340" t="s">
        <v>1853</v>
      </c>
    </row>
    <row r="341" spans="1:3" x14ac:dyDescent="0.25">
      <c r="A341" t="s">
        <v>5285</v>
      </c>
      <c r="B341" t="s">
        <v>5286</v>
      </c>
      <c r="C341" t="s">
        <v>1853</v>
      </c>
    </row>
    <row r="342" spans="1:3" x14ac:dyDescent="0.25">
      <c r="A342" t="s">
        <v>5287</v>
      </c>
      <c r="B342" t="s">
        <v>5288</v>
      </c>
      <c r="C342" t="s">
        <v>1853</v>
      </c>
    </row>
    <row r="343" spans="1:3" x14ac:dyDescent="0.25">
      <c r="A343" t="s">
        <v>5289</v>
      </c>
      <c r="B343" t="s">
        <v>5290</v>
      </c>
      <c r="C343" t="s">
        <v>1853</v>
      </c>
    </row>
    <row r="344" spans="1:3" x14ac:dyDescent="0.25">
      <c r="A344" t="s">
        <v>5291</v>
      </c>
      <c r="B344" t="s">
        <v>5292</v>
      </c>
      <c r="C344" t="s">
        <v>1853</v>
      </c>
    </row>
    <row r="345" spans="1:3" x14ac:dyDescent="0.25">
      <c r="A345" t="s">
        <v>5293</v>
      </c>
      <c r="B345" t="s">
        <v>5294</v>
      </c>
      <c r="C345" t="s">
        <v>1853</v>
      </c>
    </row>
    <row r="346" spans="1:3" x14ac:dyDescent="0.25">
      <c r="A346" t="s">
        <v>5295</v>
      </c>
      <c r="B346" t="s">
        <v>5296</v>
      </c>
      <c r="C346" t="s">
        <v>1853</v>
      </c>
    </row>
    <row r="347" spans="1:3" x14ac:dyDescent="0.25">
      <c r="A347" t="s">
        <v>5297</v>
      </c>
      <c r="B347" t="s">
        <v>5298</v>
      </c>
      <c r="C347" t="s">
        <v>1853</v>
      </c>
    </row>
    <row r="348" spans="1:3" x14ac:dyDescent="0.25">
      <c r="A348" t="s">
        <v>5299</v>
      </c>
      <c r="B348" t="s">
        <v>5300</v>
      </c>
      <c r="C348" t="s">
        <v>1853</v>
      </c>
    </row>
    <row r="349" spans="1:3" x14ac:dyDescent="0.25">
      <c r="A349" t="s">
        <v>5301</v>
      </c>
      <c r="B349" t="s">
        <v>5302</v>
      </c>
      <c r="C349" t="s">
        <v>1853</v>
      </c>
    </row>
    <row r="350" spans="1:3" x14ac:dyDescent="0.25">
      <c r="A350" t="s">
        <v>5303</v>
      </c>
      <c r="B350" t="s">
        <v>5304</v>
      </c>
      <c r="C350" t="s">
        <v>1853</v>
      </c>
    </row>
    <row r="351" spans="1:3" x14ac:dyDescent="0.25">
      <c r="A351" t="s">
        <v>5305</v>
      </c>
      <c r="B351" t="s">
        <v>5306</v>
      </c>
      <c r="C351" t="s">
        <v>1853</v>
      </c>
    </row>
    <row r="352" spans="1:3" x14ac:dyDescent="0.25">
      <c r="A352" t="s">
        <v>5307</v>
      </c>
      <c r="B352" t="s">
        <v>5308</v>
      </c>
      <c r="C352" t="s">
        <v>1853</v>
      </c>
    </row>
    <row r="353" spans="1:3" x14ac:dyDescent="0.25">
      <c r="A353" t="s">
        <v>5309</v>
      </c>
      <c r="B353" t="s">
        <v>5310</v>
      </c>
      <c r="C353" t="s">
        <v>1853</v>
      </c>
    </row>
    <row r="354" spans="1:3" x14ac:dyDescent="0.25">
      <c r="A354" t="s">
        <v>5311</v>
      </c>
      <c r="B354" t="s">
        <v>5312</v>
      </c>
      <c r="C354" t="s">
        <v>1853</v>
      </c>
    </row>
    <row r="355" spans="1:3" x14ac:dyDescent="0.25">
      <c r="A355" t="s">
        <v>5313</v>
      </c>
      <c r="B355" t="s">
        <v>5314</v>
      </c>
      <c r="C355" t="s">
        <v>1853</v>
      </c>
    </row>
    <row r="356" spans="1:3" x14ac:dyDescent="0.25">
      <c r="A356" t="s">
        <v>5315</v>
      </c>
      <c r="B356" t="s">
        <v>5316</v>
      </c>
      <c r="C356" t="s">
        <v>1853</v>
      </c>
    </row>
    <row r="357" spans="1:3" x14ac:dyDescent="0.25">
      <c r="A357" t="s">
        <v>5317</v>
      </c>
      <c r="B357" t="s">
        <v>5318</v>
      </c>
      <c r="C357" t="s">
        <v>1853</v>
      </c>
    </row>
    <row r="358" spans="1:3" x14ac:dyDescent="0.25">
      <c r="A358" t="s">
        <v>5319</v>
      </c>
      <c r="B358" t="s">
        <v>5320</v>
      </c>
      <c r="C358" t="s">
        <v>1853</v>
      </c>
    </row>
    <row r="359" spans="1:3" x14ac:dyDescent="0.25">
      <c r="A359" t="s">
        <v>5321</v>
      </c>
      <c r="B359" t="s">
        <v>5322</v>
      </c>
      <c r="C359" t="s">
        <v>1853</v>
      </c>
    </row>
    <row r="360" spans="1:3" x14ac:dyDescent="0.25">
      <c r="A360" t="s">
        <v>5323</v>
      </c>
      <c r="B360" t="s">
        <v>5324</v>
      </c>
      <c r="C360" t="s">
        <v>1853</v>
      </c>
    </row>
    <row r="361" spans="1:3" x14ac:dyDescent="0.25">
      <c r="A361" t="s">
        <v>5325</v>
      </c>
      <c r="B361" t="s">
        <v>5326</v>
      </c>
      <c r="C361" t="s">
        <v>1853</v>
      </c>
    </row>
    <row r="362" spans="1:3" x14ac:dyDescent="0.25">
      <c r="A362" t="s">
        <v>5327</v>
      </c>
      <c r="B362" t="s">
        <v>5328</v>
      </c>
      <c r="C362" t="s">
        <v>1853</v>
      </c>
    </row>
    <row r="363" spans="1:3" x14ac:dyDescent="0.25">
      <c r="A363" t="s">
        <v>5329</v>
      </c>
      <c r="B363" t="s">
        <v>5330</v>
      </c>
      <c r="C363" t="s">
        <v>1853</v>
      </c>
    </row>
    <row r="364" spans="1:3" x14ac:dyDescent="0.25">
      <c r="A364" t="s">
        <v>5331</v>
      </c>
      <c r="B364" t="s">
        <v>5332</v>
      </c>
      <c r="C364" t="s">
        <v>1853</v>
      </c>
    </row>
    <row r="365" spans="1:3" x14ac:dyDescent="0.25">
      <c r="A365" t="s">
        <v>5333</v>
      </c>
      <c r="B365" t="s">
        <v>5334</v>
      </c>
      <c r="C365" t="s">
        <v>1853</v>
      </c>
    </row>
    <row r="366" spans="1:3" x14ac:dyDescent="0.25">
      <c r="A366" t="s">
        <v>5335</v>
      </c>
      <c r="B366" t="s">
        <v>5336</v>
      </c>
      <c r="C366" t="s">
        <v>1853</v>
      </c>
    </row>
    <row r="367" spans="1:3" x14ac:dyDescent="0.25">
      <c r="A367" t="s">
        <v>5337</v>
      </c>
      <c r="B367" t="s">
        <v>5338</v>
      </c>
      <c r="C367" t="s">
        <v>1853</v>
      </c>
    </row>
    <row r="368" spans="1:3" x14ac:dyDescent="0.25">
      <c r="A368" t="s">
        <v>5339</v>
      </c>
      <c r="B368" t="s">
        <v>5340</v>
      </c>
      <c r="C368" t="s">
        <v>1853</v>
      </c>
    </row>
    <row r="369" spans="1:3" x14ac:dyDescent="0.25">
      <c r="A369" t="s">
        <v>5341</v>
      </c>
      <c r="B369" t="s">
        <v>5342</v>
      </c>
      <c r="C369" t="s">
        <v>1853</v>
      </c>
    </row>
    <row r="370" spans="1:3" x14ac:dyDescent="0.25">
      <c r="A370" t="s">
        <v>5343</v>
      </c>
      <c r="B370" t="s">
        <v>5344</v>
      </c>
      <c r="C370" t="s">
        <v>1853</v>
      </c>
    </row>
    <row r="371" spans="1:3" x14ac:dyDescent="0.25">
      <c r="A371" t="s">
        <v>5345</v>
      </c>
      <c r="B371" t="s">
        <v>5346</v>
      </c>
      <c r="C371" t="s">
        <v>1853</v>
      </c>
    </row>
    <row r="372" spans="1:3" x14ac:dyDescent="0.25">
      <c r="A372" t="s">
        <v>5347</v>
      </c>
      <c r="B372" t="s">
        <v>5348</v>
      </c>
      <c r="C372" t="s">
        <v>1853</v>
      </c>
    </row>
    <row r="373" spans="1:3" x14ac:dyDescent="0.25">
      <c r="A373" t="s">
        <v>5349</v>
      </c>
      <c r="B373" t="s">
        <v>5350</v>
      </c>
      <c r="C373" t="s">
        <v>1853</v>
      </c>
    </row>
    <row r="374" spans="1:3" x14ac:dyDescent="0.25">
      <c r="A374" t="s">
        <v>5351</v>
      </c>
      <c r="B374" t="s">
        <v>5352</v>
      </c>
      <c r="C374" t="s">
        <v>1853</v>
      </c>
    </row>
    <row r="375" spans="1:3" x14ac:dyDescent="0.25">
      <c r="A375" t="s">
        <v>5353</v>
      </c>
      <c r="B375" t="s">
        <v>5354</v>
      </c>
      <c r="C375" t="s">
        <v>1853</v>
      </c>
    </row>
    <row r="376" spans="1:3" x14ac:dyDescent="0.25">
      <c r="A376" t="s">
        <v>5355</v>
      </c>
      <c r="B376" t="s">
        <v>5356</v>
      </c>
      <c r="C376" t="s">
        <v>1853</v>
      </c>
    </row>
    <row r="377" spans="1:3" x14ac:dyDescent="0.25">
      <c r="A377" t="s">
        <v>5357</v>
      </c>
      <c r="B377" t="s">
        <v>5358</v>
      </c>
      <c r="C377" t="s">
        <v>1853</v>
      </c>
    </row>
    <row r="378" spans="1:3" x14ac:dyDescent="0.25">
      <c r="A378" t="s">
        <v>5359</v>
      </c>
      <c r="B378" t="s">
        <v>5360</v>
      </c>
      <c r="C378" t="s">
        <v>1853</v>
      </c>
    </row>
    <row r="379" spans="1:3" x14ac:dyDescent="0.25">
      <c r="A379" t="s">
        <v>5361</v>
      </c>
      <c r="B379" t="s">
        <v>5362</v>
      </c>
      <c r="C379" t="s">
        <v>1853</v>
      </c>
    </row>
    <row r="380" spans="1:3" x14ac:dyDescent="0.25">
      <c r="A380" t="s">
        <v>5363</v>
      </c>
      <c r="B380" t="s">
        <v>5364</v>
      </c>
      <c r="C380" t="s">
        <v>1853</v>
      </c>
    </row>
    <row r="381" spans="1:3" x14ac:dyDescent="0.25">
      <c r="A381" t="s">
        <v>5365</v>
      </c>
      <c r="B381" t="s">
        <v>5366</v>
      </c>
      <c r="C381" t="s">
        <v>1853</v>
      </c>
    </row>
    <row r="382" spans="1:3" x14ac:dyDescent="0.25">
      <c r="A382" t="s">
        <v>5367</v>
      </c>
      <c r="B382" t="s">
        <v>5368</v>
      </c>
      <c r="C382" t="s">
        <v>1853</v>
      </c>
    </row>
    <row r="383" spans="1:3" x14ac:dyDescent="0.25">
      <c r="A383" t="s">
        <v>5369</v>
      </c>
      <c r="B383" t="s">
        <v>5370</v>
      </c>
      <c r="C383" t="s">
        <v>1853</v>
      </c>
    </row>
    <row r="384" spans="1:3" x14ac:dyDescent="0.25">
      <c r="A384" t="s">
        <v>5371</v>
      </c>
      <c r="B384" t="s">
        <v>5372</v>
      </c>
      <c r="C384" t="s">
        <v>1853</v>
      </c>
    </row>
    <row r="385" spans="1:3" x14ac:dyDescent="0.25">
      <c r="A385" t="s">
        <v>5373</v>
      </c>
      <c r="B385" t="s">
        <v>5374</v>
      </c>
      <c r="C385" t="s">
        <v>1853</v>
      </c>
    </row>
    <row r="386" spans="1:3" x14ac:dyDescent="0.25">
      <c r="A386" t="s">
        <v>5375</v>
      </c>
      <c r="B386" t="s">
        <v>5376</v>
      </c>
      <c r="C386" t="s">
        <v>1853</v>
      </c>
    </row>
    <row r="387" spans="1:3" x14ac:dyDescent="0.25">
      <c r="A387" t="s">
        <v>5377</v>
      </c>
      <c r="B387" t="s">
        <v>5378</v>
      </c>
      <c r="C387" t="s">
        <v>1853</v>
      </c>
    </row>
    <row r="388" spans="1:3" x14ac:dyDescent="0.25">
      <c r="A388" t="s">
        <v>5379</v>
      </c>
      <c r="B388" t="s">
        <v>5380</v>
      </c>
      <c r="C388" t="s">
        <v>1853</v>
      </c>
    </row>
    <row r="389" spans="1:3" x14ac:dyDescent="0.25">
      <c r="A389" t="s">
        <v>5381</v>
      </c>
      <c r="B389" t="s">
        <v>5382</v>
      </c>
      <c r="C389" t="s">
        <v>1853</v>
      </c>
    </row>
    <row r="390" spans="1:3" x14ac:dyDescent="0.25">
      <c r="A390" t="s">
        <v>5383</v>
      </c>
      <c r="B390" t="s">
        <v>5384</v>
      </c>
      <c r="C390" t="s">
        <v>1853</v>
      </c>
    </row>
    <row r="391" spans="1:3" x14ac:dyDescent="0.25">
      <c r="A391" t="s">
        <v>5385</v>
      </c>
      <c r="B391" t="s">
        <v>5386</v>
      </c>
      <c r="C391" t="s">
        <v>1853</v>
      </c>
    </row>
    <row r="392" spans="1:3" x14ac:dyDescent="0.25">
      <c r="A392" t="s">
        <v>5387</v>
      </c>
      <c r="B392" t="s">
        <v>5388</v>
      </c>
      <c r="C392" t="s">
        <v>1853</v>
      </c>
    </row>
    <row r="393" spans="1:3" x14ac:dyDescent="0.25">
      <c r="A393" t="s">
        <v>5389</v>
      </c>
      <c r="B393" t="s">
        <v>5390</v>
      </c>
      <c r="C393" t="s">
        <v>1853</v>
      </c>
    </row>
    <row r="394" spans="1:3" x14ac:dyDescent="0.25">
      <c r="A394" t="s">
        <v>5391</v>
      </c>
      <c r="B394" t="s">
        <v>5392</v>
      </c>
      <c r="C394" t="s">
        <v>1853</v>
      </c>
    </row>
    <row r="395" spans="1:3" x14ac:dyDescent="0.25">
      <c r="A395" t="s">
        <v>5393</v>
      </c>
      <c r="B395" t="s">
        <v>5394</v>
      </c>
      <c r="C395" t="s">
        <v>1853</v>
      </c>
    </row>
    <row r="396" spans="1:3" x14ac:dyDescent="0.25">
      <c r="A396" t="s">
        <v>5395</v>
      </c>
      <c r="B396" t="s">
        <v>5396</v>
      </c>
      <c r="C396" t="s">
        <v>1853</v>
      </c>
    </row>
    <row r="397" spans="1:3" x14ac:dyDescent="0.25">
      <c r="A397" t="s">
        <v>5397</v>
      </c>
      <c r="B397" t="s">
        <v>5398</v>
      </c>
      <c r="C397" t="s">
        <v>1853</v>
      </c>
    </row>
    <row r="398" spans="1:3" x14ac:dyDescent="0.25">
      <c r="A398" t="s">
        <v>5399</v>
      </c>
      <c r="B398" t="s">
        <v>5400</v>
      </c>
      <c r="C398" t="s">
        <v>1853</v>
      </c>
    </row>
    <row r="399" spans="1:3" x14ac:dyDescent="0.25">
      <c r="A399" t="s">
        <v>5401</v>
      </c>
      <c r="B399" t="s">
        <v>5402</v>
      </c>
      <c r="C399" t="s">
        <v>1853</v>
      </c>
    </row>
    <row r="400" spans="1:3" x14ac:dyDescent="0.25">
      <c r="A400" t="s">
        <v>5403</v>
      </c>
      <c r="B400" t="s">
        <v>5404</v>
      </c>
      <c r="C400" t="s">
        <v>1853</v>
      </c>
    </row>
    <row r="401" spans="1:3" x14ac:dyDescent="0.25">
      <c r="A401" t="s">
        <v>5405</v>
      </c>
      <c r="B401" t="s">
        <v>5406</v>
      </c>
      <c r="C401" t="s">
        <v>1853</v>
      </c>
    </row>
    <row r="402" spans="1:3" x14ac:dyDescent="0.25">
      <c r="A402" t="s">
        <v>5407</v>
      </c>
      <c r="B402" t="s">
        <v>5408</v>
      </c>
      <c r="C402" t="s">
        <v>1853</v>
      </c>
    </row>
    <row r="403" spans="1:3" x14ac:dyDescent="0.25">
      <c r="A403" t="s">
        <v>5409</v>
      </c>
      <c r="B403" t="s">
        <v>5410</v>
      </c>
      <c r="C403" t="s">
        <v>1853</v>
      </c>
    </row>
    <row r="404" spans="1:3" x14ac:dyDescent="0.25">
      <c r="A404" t="s">
        <v>5411</v>
      </c>
      <c r="B404" t="s">
        <v>5412</v>
      </c>
      <c r="C404" t="s">
        <v>1853</v>
      </c>
    </row>
    <row r="405" spans="1:3" x14ac:dyDescent="0.25">
      <c r="A405" t="s">
        <v>5413</v>
      </c>
      <c r="B405" t="s">
        <v>5414</v>
      </c>
      <c r="C405" t="s">
        <v>1853</v>
      </c>
    </row>
    <row r="406" spans="1:3" x14ac:dyDescent="0.25">
      <c r="A406" t="s">
        <v>5415</v>
      </c>
      <c r="B406" t="s">
        <v>5416</v>
      </c>
      <c r="C406" t="s">
        <v>1853</v>
      </c>
    </row>
    <row r="407" spans="1:3" x14ac:dyDescent="0.25">
      <c r="A407" t="s">
        <v>5417</v>
      </c>
      <c r="B407" t="s">
        <v>5418</v>
      </c>
      <c r="C407" t="s">
        <v>1853</v>
      </c>
    </row>
    <row r="408" spans="1:3" x14ac:dyDescent="0.25">
      <c r="A408" t="s">
        <v>5419</v>
      </c>
      <c r="B408" t="s">
        <v>5420</v>
      </c>
      <c r="C408" t="s">
        <v>1853</v>
      </c>
    </row>
    <row r="409" spans="1:3" x14ac:dyDescent="0.25">
      <c r="A409" t="s">
        <v>5421</v>
      </c>
      <c r="B409" t="s">
        <v>5422</v>
      </c>
      <c r="C409" t="s">
        <v>1853</v>
      </c>
    </row>
    <row r="410" spans="1:3" x14ac:dyDescent="0.25">
      <c r="A410" t="s">
        <v>5423</v>
      </c>
      <c r="B410" t="s">
        <v>5424</v>
      </c>
      <c r="C410" t="s">
        <v>1853</v>
      </c>
    </row>
    <row r="411" spans="1:3" x14ac:dyDescent="0.25">
      <c r="A411" t="s">
        <v>5425</v>
      </c>
      <c r="B411" t="s">
        <v>5426</v>
      </c>
      <c r="C411" t="s">
        <v>1853</v>
      </c>
    </row>
    <row r="412" spans="1:3" x14ac:dyDescent="0.25">
      <c r="A412" t="s">
        <v>5427</v>
      </c>
      <c r="B412" t="s">
        <v>5428</v>
      </c>
      <c r="C412" t="s">
        <v>1853</v>
      </c>
    </row>
    <row r="413" spans="1:3" x14ac:dyDescent="0.25">
      <c r="A413" t="s">
        <v>5429</v>
      </c>
      <c r="B413" t="s">
        <v>5430</v>
      </c>
      <c r="C413" t="s">
        <v>1853</v>
      </c>
    </row>
    <row r="414" spans="1:3" x14ac:dyDescent="0.25">
      <c r="A414" t="s">
        <v>5431</v>
      </c>
      <c r="B414" t="s">
        <v>5432</v>
      </c>
      <c r="C414" t="s">
        <v>1853</v>
      </c>
    </row>
    <row r="415" spans="1:3" x14ac:dyDescent="0.25">
      <c r="A415" t="s">
        <v>5433</v>
      </c>
      <c r="B415" t="s">
        <v>5434</v>
      </c>
      <c r="C415" t="s">
        <v>1853</v>
      </c>
    </row>
    <row r="416" spans="1:3" x14ac:dyDescent="0.25">
      <c r="A416" t="s">
        <v>5435</v>
      </c>
      <c r="B416" t="s">
        <v>5436</v>
      </c>
      <c r="C416" t="s">
        <v>1853</v>
      </c>
    </row>
    <row r="417" spans="1:3" x14ac:dyDescent="0.25">
      <c r="A417" t="s">
        <v>5437</v>
      </c>
      <c r="B417" t="s">
        <v>5438</v>
      </c>
      <c r="C417" t="s">
        <v>1853</v>
      </c>
    </row>
    <row r="418" spans="1:3" x14ac:dyDescent="0.25">
      <c r="A418" t="s">
        <v>5439</v>
      </c>
      <c r="B418" t="s">
        <v>5440</v>
      </c>
      <c r="C418" t="s">
        <v>1853</v>
      </c>
    </row>
    <row r="419" spans="1:3" x14ac:dyDescent="0.25">
      <c r="A419" t="s">
        <v>5441</v>
      </c>
      <c r="B419" t="s">
        <v>5442</v>
      </c>
      <c r="C419" t="s">
        <v>1853</v>
      </c>
    </row>
    <row r="420" spans="1:3" x14ac:dyDescent="0.25">
      <c r="A420" t="s">
        <v>5443</v>
      </c>
      <c r="B420" t="s">
        <v>5444</v>
      </c>
      <c r="C420" t="s">
        <v>1853</v>
      </c>
    </row>
    <row r="421" spans="1:3" x14ac:dyDescent="0.25">
      <c r="A421" t="s">
        <v>5445</v>
      </c>
      <c r="B421" t="s">
        <v>5446</v>
      </c>
      <c r="C421" t="s">
        <v>1853</v>
      </c>
    </row>
    <row r="422" spans="1:3" x14ac:dyDescent="0.25">
      <c r="A422" t="s">
        <v>5447</v>
      </c>
      <c r="B422" t="s">
        <v>5448</v>
      </c>
      <c r="C422" t="s">
        <v>1853</v>
      </c>
    </row>
    <row r="423" spans="1:3" x14ac:dyDescent="0.25">
      <c r="A423" t="s">
        <v>5449</v>
      </c>
      <c r="B423" t="s">
        <v>5450</v>
      </c>
      <c r="C423" t="s">
        <v>1853</v>
      </c>
    </row>
    <row r="424" spans="1:3" x14ac:dyDescent="0.25">
      <c r="A424" t="s">
        <v>5451</v>
      </c>
      <c r="B424" t="s">
        <v>5452</v>
      </c>
      <c r="C424" t="s">
        <v>1853</v>
      </c>
    </row>
    <row r="425" spans="1:3" x14ac:dyDescent="0.25">
      <c r="A425" t="s">
        <v>5453</v>
      </c>
      <c r="B425" t="s">
        <v>5454</v>
      </c>
      <c r="C425" t="s">
        <v>1853</v>
      </c>
    </row>
    <row r="426" spans="1:3" x14ac:dyDescent="0.25">
      <c r="A426" t="s">
        <v>5455</v>
      </c>
      <c r="B426" t="s">
        <v>5456</v>
      </c>
      <c r="C426" t="s">
        <v>1853</v>
      </c>
    </row>
    <row r="427" spans="1:3" x14ac:dyDescent="0.25">
      <c r="A427" t="s">
        <v>5457</v>
      </c>
      <c r="B427" t="s">
        <v>5458</v>
      </c>
      <c r="C427" t="s">
        <v>1853</v>
      </c>
    </row>
    <row r="428" spans="1:3" x14ac:dyDescent="0.25">
      <c r="A428" t="s">
        <v>5459</v>
      </c>
      <c r="B428" t="s">
        <v>5460</v>
      </c>
      <c r="C428" t="s">
        <v>1853</v>
      </c>
    </row>
    <row r="429" spans="1:3" x14ac:dyDescent="0.25">
      <c r="A429" t="s">
        <v>5461</v>
      </c>
      <c r="B429" t="s">
        <v>5462</v>
      </c>
      <c r="C429" t="s">
        <v>1853</v>
      </c>
    </row>
    <row r="430" spans="1:3" x14ac:dyDescent="0.25">
      <c r="A430" t="s">
        <v>5463</v>
      </c>
      <c r="B430" t="s">
        <v>5464</v>
      </c>
      <c r="C430" t="s">
        <v>1853</v>
      </c>
    </row>
    <row r="431" spans="1:3" x14ac:dyDescent="0.25">
      <c r="A431" t="s">
        <v>5465</v>
      </c>
      <c r="B431" t="s">
        <v>5466</v>
      </c>
      <c r="C431" t="s">
        <v>1853</v>
      </c>
    </row>
    <row r="432" spans="1:3" x14ac:dyDescent="0.25">
      <c r="A432" t="s">
        <v>5467</v>
      </c>
      <c r="B432" t="s">
        <v>5468</v>
      </c>
      <c r="C432" t="s">
        <v>1853</v>
      </c>
    </row>
    <row r="433" spans="1:3" x14ac:dyDescent="0.25">
      <c r="A433" t="s">
        <v>5469</v>
      </c>
      <c r="B433" t="s">
        <v>5470</v>
      </c>
      <c r="C433" t="s">
        <v>1853</v>
      </c>
    </row>
    <row r="434" spans="1:3" x14ac:dyDescent="0.25">
      <c r="A434" t="s">
        <v>5471</v>
      </c>
      <c r="B434" t="s">
        <v>5472</v>
      </c>
      <c r="C434" t="s">
        <v>1853</v>
      </c>
    </row>
    <row r="435" spans="1:3" x14ac:dyDescent="0.25">
      <c r="A435" t="s">
        <v>5473</v>
      </c>
      <c r="B435" t="s">
        <v>5474</v>
      </c>
      <c r="C435" t="s">
        <v>1853</v>
      </c>
    </row>
    <row r="436" spans="1:3" x14ac:dyDescent="0.25">
      <c r="A436" t="s">
        <v>5475</v>
      </c>
      <c r="B436" t="s">
        <v>5476</v>
      </c>
      <c r="C436" t="s">
        <v>1853</v>
      </c>
    </row>
    <row r="437" spans="1:3" x14ac:dyDescent="0.25">
      <c r="A437" t="s">
        <v>5477</v>
      </c>
      <c r="B437" t="s">
        <v>5478</v>
      </c>
      <c r="C437" t="s">
        <v>1853</v>
      </c>
    </row>
    <row r="438" spans="1:3" x14ac:dyDescent="0.25">
      <c r="A438" t="s">
        <v>5479</v>
      </c>
      <c r="B438" t="s">
        <v>5480</v>
      </c>
      <c r="C438" t="s">
        <v>1853</v>
      </c>
    </row>
    <row r="439" spans="1:3" x14ac:dyDescent="0.25">
      <c r="A439" t="s">
        <v>5481</v>
      </c>
      <c r="B439" t="s">
        <v>5482</v>
      </c>
      <c r="C439" t="s">
        <v>1853</v>
      </c>
    </row>
    <row r="440" spans="1:3" x14ac:dyDescent="0.25">
      <c r="A440" t="s">
        <v>5483</v>
      </c>
      <c r="B440" t="s">
        <v>5484</v>
      </c>
      <c r="C440" t="s">
        <v>1853</v>
      </c>
    </row>
    <row r="441" spans="1:3" x14ac:dyDescent="0.25">
      <c r="A441" t="s">
        <v>5485</v>
      </c>
      <c r="B441" t="s">
        <v>5486</v>
      </c>
      <c r="C441" t="s">
        <v>1853</v>
      </c>
    </row>
    <row r="442" spans="1:3" x14ac:dyDescent="0.25">
      <c r="A442" t="s">
        <v>5487</v>
      </c>
      <c r="B442" t="s">
        <v>5488</v>
      </c>
      <c r="C442" t="s">
        <v>1853</v>
      </c>
    </row>
    <row r="443" spans="1:3" x14ac:dyDescent="0.25">
      <c r="A443" t="s">
        <v>5489</v>
      </c>
      <c r="B443" t="s">
        <v>5490</v>
      </c>
      <c r="C443" t="s">
        <v>1853</v>
      </c>
    </row>
    <row r="444" spans="1:3" x14ac:dyDescent="0.25">
      <c r="A444" t="s">
        <v>5491</v>
      </c>
      <c r="B444" t="s">
        <v>5492</v>
      </c>
      <c r="C444" t="s">
        <v>1853</v>
      </c>
    </row>
    <row r="445" spans="1:3" x14ac:dyDescent="0.25">
      <c r="A445" t="s">
        <v>5493</v>
      </c>
      <c r="B445" t="s">
        <v>5494</v>
      </c>
      <c r="C445" t="s">
        <v>1853</v>
      </c>
    </row>
    <row r="446" spans="1:3" x14ac:dyDescent="0.25">
      <c r="A446" t="s">
        <v>5495</v>
      </c>
      <c r="B446" t="s">
        <v>5496</v>
      </c>
      <c r="C446" t="s">
        <v>1853</v>
      </c>
    </row>
    <row r="447" spans="1:3" x14ac:dyDescent="0.25">
      <c r="A447" t="s">
        <v>5497</v>
      </c>
      <c r="B447" t="s">
        <v>5498</v>
      </c>
      <c r="C447" t="s">
        <v>1853</v>
      </c>
    </row>
    <row r="448" spans="1:3" x14ac:dyDescent="0.25">
      <c r="A448" t="s">
        <v>5499</v>
      </c>
      <c r="B448" t="s">
        <v>5500</v>
      </c>
      <c r="C448" t="s">
        <v>1853</v>
      </c>
    </row>
    <row r="449" spans="1:3" x14ac:dyDescent="0.25">
      <c r="A449" t="s">
        <v>5501</v>
      </c>
      <c r="B449" t="s">
        <v>5502</v>
      </c>
      <c r="C449" t="s">
        <v>1853</v>
      </c>
    </row>
    <row r="450" spans="1:3" x14ac:dyDescent="0.25">
      <c r="A450" t="s">
        <v>5503</v>
      </c>
      <c r="B450" t="s">
        <v>5504</v>
      </c>
      <c r="C450" t="s">
        <v>1853</v>
      </c>
    </row>
    <row r="451" spans="1:3" x14ac:dyDescent="0.25">
      <c r="A451" t="s">
        <v>5505</v>
      </c>
      <c r="B451" t="s">
        <v>5506</v>
      </c>
      <c r="C451" t="s">
        <v>1853</v>
      </c>
    </row>
    <row r="452" spans="1:3" x14ac:dyDescent="0.25">
      <c r="A452" t="s">
        <v>5507</v>
      </c>
      <c r="B452" t="s">
        <v>5508</v>
      </c>
      <c r="C452" t="s">
        <v>1853</v>
      </c>
    </row>
    <row r="453" spans="1:3" x14ac:dyDescent="0.25">
      <c r="A453" t="s">
        <v>5509</v>
      </c>
      <c r="B453" t="s">
        <v>5510</v>
      </c>
      <c r="C453" t="s">
        <v>1853</v>
      </c>
    </row>
    <row r="454" spans="1:3" x14ac:dyDescent="0.25">
      <c r="A454" t="s">
        <v>5511</v>
      </c>
      <c r="B454" t="s">
        <v>5512</v>
      </c>
      <c r="C454" t="s">
        <v>1853</v>
      </c>
    </row>
    <row r="455" spans="1:3" x14ac:dyDescent="0.25">
      <c r="A455" t="s">
        <v>5513</v>
      </c>
      <c r="B455" t="s">
        <v>5514</v>
      </c>
      <c r="C455" t="s">
        <v>1853</v>
      </c>
    </row>
    <row r="456" spans="1:3" x14ac:dyDescent="0.25">
      <c r="A456" t="s">
        <v>5515</v>
      </c>
      <c r="B456" t="s">
        <v>5516</v>
      </c>
      <c r="C456" t="s">
        <v>1853</v>
      </c>
    </row>
    <row r="457" spans="1:3" x14ac:dyDescent="0.25">
      <c r="A457" t="s">
        <v>5517</v>
      </c>
      <c r="B457" t="s">
        <v>5518</v>
      </c>
      <c r="C457" t="s">
        <v>1853</v>
      </c>
    </row>
    <row r="458" spans="1:3" x14ac:dyDescent="0.25">
      <c r="A458" t="s">
        <v>5519</v>
      </c>
      <c r="B458" t="s">
        <v>5520</v>
      </c>
      <c r="C458" t="s">
        <v>1853</v>
      </c>
    </row>
    <row r="459" spans="1:3" x14ac:dyDescent="0.25">
      <c r="A459" t="s">
        <v>5521</v>
      </c>
      <c r="B459" t="s">
        <v>5522</v>
      </c>
      <c r="C459" t="s">
        <v>1853</v>
      </c>
    </row>
    <row r="460" spans="1:3" x14ac:dyDescent="0.25">
      <c r="A460" t="s">
        <v>5523</v>
      </c>
      <c r="B460" t="s">
        <v>5524</v>
      </c>
      <c r="C460" t="s">
        <v>1853</v>
      </c>
    </row>
    <row r="461" spans="1:3" x14ac:dyDescent="0.25">
      <c r="A461" t="s">
        <v>5525</v>
      </c>
      <c r="B461" t="s">
        <v>5526</v>
      </c>
      <c r="C461" t="s">
        <v>1853</v>
      </c>
    </row>
    <row r="462" spans="1:3" x14ac:dyDescent="0.25">
      <c r="A462" t="s">
        <v>5527</v>
      </c>
      <c r="B462" t="s">
        <v>5528</v>
      </c>
      <c r="C462" t="s">
        <v>1853</v>
      </c>
    </row>
    <row r="463" spans="1:3" x14ac:dyDescent="0.25">
      <c r="A463" t="s">
        <v>5529</v>
      </c>
      <c r="B463" t="s">
        <v>5530</v>
      </c>
      <c r="C463" t="s">
        <v>1853</v>
      </c>
    </row>
    <row r="464" spans="1:3" x14ac:dyDescent="0.25">
      <c r="A464" t="s">
        <v>5531</v>
      </c>
      <c r="B464" t="s">
        <v>5532</v>
      </c>
      <c r="C464" t="s">
        <v>1853</v>
      </c>
    </row>
    <row r="465" spans="1:3" x14ac:dyDescent="0.25">
      <c r="A465" t="s">
        <v>5533</v>
      </c>
      <c r="B465" t="s">
        <v>5534</v>
      </c>
      <c r="C465" t="s">
        <v>1853</v>
      </c>
    </row>
    <row r="466" spans="1:3" x14ac:dyDescent="0.25">
      <c r="A466" t="s">
        <v>5535</v>
      </c>
      <c r="B466" t="s">
        <v>5536</v>
      </c>
      <c r="C466" t="s">
        <v>1853</v>
      </c>
    </row>
    <row r="467" spans="1:3" x14ac:dyDescent="0.25">
      <c r="A467" t="s">
        <v>5537</v>
      </c>
      <c r="B467" t="s">
        <v>5538</v>
      </c>
      <c r="C467" t="s">
        <v>1853</v>
      </c>
    </row>
    <row r="468" spans="1:3" x14ac:dyDescent="0.25">
      <c r="A468" t="s">
        <v>5539</v>
      </c>
      <c r="B468" t="s">
        <v>5540</v>
      </c>
      <c r="C468" t="s">
        <v>1853</v>
      </c>
    </row>
    <row r="469" spans="1:3" x14ac:dyDescent="0.25">
      <c r="A469" t="s">
        <v>5541</v>
      </c>
      <c r="B469" t="s">
        <v>5542</v>
      </c>
      <c r="C469" t="s">
        <v>1853</v>
      </c>
    </row>
    <row r="470" spans="1:3" x14ac:dyDescent="0.25">
      <c r="A470" t="s">
        <v>5543</v>
      </c>
      <c r="B470" t="s">
        <v>5544</v>
      </c>
      <c r="C470" t="s">
        <v>1853</v>
      </c>
    </row>
    <row r="471" spans="1:3" x14ac:dyDescent="0.25">
      <c r="A471" t="s">
        <v>5545</v>
      </c>
      <c r="B471" t="s">
        <v>5546</v>
      </c>
      <c r="C471" t="s">
        <v>1853</v>
      </c>
    </row>
    <row r="472" spans="1:3" x14ac:dyDescent="0.25">
      <c r="A472" t="s">
        <v>5547</v>
      </c>
      <c r="B472" t="s">
        <v>5548</v>
      </c>
      <c r="C472" t="s">
        <v>1853</v>
      </c>
    </row>
    <row r="473" spans="1:3" x14ac:dyDescent="0.25">
      <c r="A473" t="s">
        <v>5549</v>
      </c>
      <c r="B473" t="s">
        <v>5550</v>
      </c>
      <c r="C473" t="s">
        <v>1853</v>
      </c>
    </row>
    <row r="474" spans="1:3" x14ac:dyDescent="0.25">
      <c r="A474" t="s">
        <v>5551</v>
      </c>
      <c r="B474" t="s">
        <v>5552</v>
      </c>
      <c r="C474" t="s">
        <v>1853</v>
      </c>
    </row>
    <row r="475" spans="1:3" x14ac:dyDescent="0.25">
      <c r="A475" t="s">
        <v>5553</v>
      </c>
      <c r="B475" t="s">
        <v>5554</v>
      </c>
      <c r="C475" t="s">
        <v>1853</v>
      </c>
    </row>
    <row r="476" spans="1:3" x14ac:dyDescent="0.25">
      <c r="A476" t="s">
        <v>5555</v>
      </c>
      <c r="B476" t="s">
        <v>5556</v>
      </c>
      <c r="C476" t="s">
        <v>1853</v>
      </c>
    </row>
    <row r="477" spans="1:3" x14ac:dyDescent="0.25">
      <c r="A477" t="s">
        <v>5557</v>
      </c>
      <c r="B477" t="s">
        <v>5558</v>
      </c>
      <c r="C477" t="s">
        <v>1853</v>
      </c>
    </row>
    <row r="478" spans="1:3" x14ac:dyDescent="0.25">
      <c r="A478" t="s">
        <v>5559</v>
      </c>
      <c r="B478" t="s">
        <v>5560</v>
      </c>
      <c r="C478" t="s">
        <v>1853</v>
      </c>
    </row>
    <row r="479" spans="1:3" x14ac:dyDescent="0.25">
      <c r="A479" t="s">
        <v>5561</v>
      </c>
      <c r="B479" t="s">
        <v>5562</v>
      </c>
      <c r="C479" t="s">
        <v>1853</v>
      </c>
    </row>
    <row r="480" spans="1:3" x14ac:dyDescent="0.25">
      <c r="A480" t="s">
        <v>5563</v>
      </c>
      <c r="B480" t="s">
        <v>5564</v>
      </c>
      <c r="C480" t="s">
        <v>1853</v>
      </c>
    </row>
    <row r="481" spans="1:3" x14ac:dyDescent="0.25">
      <c r="A481" t="s">
        <v>5565</v>
      </c>
      <c r="B481" t="s">
        <v>5566</v>
      </c>
      <c r="C481" t="s">
        <v>1853</v>
      </c>
    </row>
    <row r="482" spans="1:3" x14ac:dyDescent="0.25">
      <c r="A482" t="s">
        <v>5567</v>
      </c>
      <c r="B482" t="s">
        <v>5568</v>
      </c>
      <c r="C482" t="s">
        <v>1853</v>
      </c>
    </row>
    <row r="483" spans="1:3" x14ac:dyDescent="0.25">
      <c r="A483" t="s">
        <v>5569</v>
      </c>
      <c r="B483" t="s">
        <v>5570</v>
      </c>
      <c r="C483" t="s">
        <v>1853</v>
      </c>
    </row>
    <row r="484" spans="1:3" x14ac:dyDescent="0.25">
      <c r="A484" t="s">
        <v>5571</v>
      </c>
      <c r="B484" t="s">
        <v>5572</v>
      </c>
      <c r="C484" t="s">
        <v>1853</v>
      </c>
    </row>
    <row r="485" spans="1:3" x14ac:dyDescent="0.25">
      <c r="A485" t="s">
        <v>5573</v>
      </c>
      <c r="B485" t="s">
        <v>5574</v>
      </c>
      <c r="C485" t="s">
        <v>1853</v>
      </c>
    </row>
    <row r="486" spans="1:3" x14ac:dyDescent="0.25">
      <c r="A486" t="s">
        <v>5575</v>
      </c>
      <c r="B486" t="s">
        <v>5576</v>
      </c>
      <c r="C486" t="s">
        <v>1853</v>
      </c>
    </row>
    <row r="487" spans="1:3" x14ac:dyDescent="0.25">
      <c r="A487" t="s">
        <v>5577</v>
      </c>
      <c r="B487" t="s">
        <v>5578</v>
      </c>
      <c r="C487" t="s">
        <v>1853</v>
      </c>
    </row>
    <row r="488" spans="1:3" x14ac:dyDescent="0.25">
      <c r="A488" t="s">
        <v>5579</v>
      </c>
      <c r="B488" t="s">
        <v>5580</v>
      </c>
      <c r="C488" t="s">
        <v>1853</v>
      </c>
    </row>
    <row r="489" spans="1:3" x14ac:dyDescent="0.25">
      <c r="A489" t="s">
        <v>5581</v>
      </c>
      <c r="B489" t="s">
        <v>5582</v>
      </c>
      <c r="C489" t="s">
        <v>1853</v>
      </c>
    </row>
    <row r="490" spans="1:3" x14ac:dyDescent="0.25">
      <c r="A490" t="s">
        <v>5583</v>
      </c>
      <c r="B490" t="s">
        <v>5584</v>
      </c>
      <c r="C490" t="s">
        <v>1853</v>
      </c>
    </row>
    <row r="491" spans="1:3" x14ac:dyDescent="0.25">
      <c r="A491" t="s">
        <v>5585</v>
      </c>
      <c r="B491" t="s">
        <v>5586</v>
      </c>
      <c r="C491" t="s">
        <v>1853</v>
      </c>
    </row>
    <row r="492" spans="1:3" x14ac:dyDescent="0.25">
      <c r="A492" t="s">
        <v>5587</v>
      </c>
      <c r="B492" t="s">
        <v>5588</v>
      </c>
      <c r="C492" t="s">
        <v>1853</v>
      </c>
    </row>
    <row r="493" spans="1:3" x14ac:dyDescent="0.25">
      <c r="A493" t="s">
        <v>5589</v>
      </c>
      <c r="B493" t="s">
        <v>5590</v>
      </c>
      <c r="C493" t="s">
        <v>1853</v>
      </c>
    </row>
    <row r="494" spans="1:3" x14ac:dyDescent="0.25">
      <c r="A494" t="s">
        <v>5591</v>
      </c>
      <c r="B494" t="s">
        <v>5592</v>
      </c>
      <c r="C494" t="s">
        <v>1853</v>
      </c>
    </row>
    <row r="495" spans="1:3" x14ac:dyDescent="0.25">
      <c r="A495" t="s">
        <v>5593</v>
      </c>
      <c r="B495" t="s">
        <v>5594</v>
      </c>
      <c r="C495" t="s">
        <v>1853</v>
      </c>
    </row>
    <row r="496" spans="1:3" x14ac:dyDescent="0.25">
      <c r="A496" t="s">
        <v>5595</v>
      </c>
      <c r="B496" t="s">
        <v>5596</v>
      </c>
      <c r="C496" t="s">
        <v>1853</v>
      </c>
    </row>
    <row r="497" spans="1:3" x14ac:dyDescent="0.25">
      <c r="A497" t="s">
        <v>5597</v>
      </c>
      <c r="B497" t="s">
        <v>5598</v>
      </c>
      <c r="C497" t="s">
        <v>1853</v>
      </c>
    </row>
    <row r="498" spans="1:3" x14ac:dyDescent="0.25">
      <c r="A498" t="s">
        <v>5599</v>
      </c>
      <c r="B498" t="s">
        <v>5600</v>
      </c>
      <c r="C498" t="s">
        <v>1853</v>
      </c>
    </row>
    <row r="499" spans="1:3" x14ac:dyDescent="0.25">
      <c r="A499" t="s">
        <v>5601</v>
      </c>
      <c r="B499" t="s">
        <v>5602</v>
      </c>
      <c r="C499" t="s">
        <v>1853</v>
      </c>
    </row>
    <row r="500" spans="1:3" x14ac:dyDescent="0.25">
      <c r="A500" t="s">
        <v>5603</v>
      </c>
      <c r="B500" t="s">
        <v>5604</v>
      </c>
      <c r="C500" t="s">
        <v>1853</v>
      </c>
    </row>
    <row r="501" spans="1:3" x14ac:dyDescent="0.25">
      <c r="A501" t="s">
        <v>5605</v>
      </c>
      <c r="B501" t="s">
        <v>5606</v>
      </c>
      <c r="C501" t="s">
        <v>1853</v>
      </c>
    </row>
    <row r="502" spans="1:3" x14ac:dyDescent="0.25">
      <c r="A502" t="s">
        <v>5607</v>
      </c>
      <c r="B502" t="s">
        <v>5608</v>
      </c>
      <c r="C502" t="s">
        <v>1853</v>
      </c>
    </row>
    <row r="503" spans="1:3" x14ac:dyDescent="0.25">
      <c r="A503" t="s">
        <v>5609</v>
      </c>
      <c r="B503" t="s">
        <v>5610</v>
      </c>
      <c r="C503" t="s">
        <v>1853</v>
      </c>
    </row>
    <row r="504" spans="1:3" x14ac:dyDescent="0.25">
      <c r="A504" t="s">
        <v>5611</v>
      </c>
      <c r="B504" t="s">
        <v>5612</v>
      </c>
      <c r="C504" t="s">
        <v>1853</v>
      </c>
    </row>
    <row r="505" spans="1:3" x14ac:dyDescent="0.25">
      <c r="A505" t="s">
        <v>5613</v>
      </c>
      <c r="B505" t="s">
        <v>5614</v>
      </c>
      <c r="C505" t="s">
        <v>1853</v>
      </c>
    </row>
    <row r="506" spans="1:3" x14ac:dyDescent="0.25">
      <c r="A506" t="s">
        <v>5615</v>
      </c>
      <c r="B506" t="s">
        <v>5616</v>
      </c>
      <c r="C506" t="s">
        <v>1853</v>
      </c>
    </row>
    <row r="507" spans="1:3" x14ac:dyDescent="0.25">
      <c r="A507" t="s">
        <v>5617</v>
      </c>
      <c r="B507" t="s">
        <v>5618</v>
      </c>
      <c r="C507" t="s">
        <v>1853</v>
      </c>
    </row>
    <row r="508" spans="1:3" x14ac:dyDescent="0.25">
      <c r="A508" t="s">
        <v>5619</v>
      </c>
      <c r="B508" t="s">
        <v>5620</v>
      </c>
      <c r="C508" t="s">
        <v>1853</v>
      </c>
    </row>
    <row r="509" spans="1:3" x14ac:dyDescent="0.25">
      <c r="A509" t="s">
        <v>5621</v>
      </c>
      <c r="B509" t="s">
        <v>5622</v>
      </c>
      <c r="C509" t="s">
        <v>1853</v>
      </c>
    </row>
    <row r="510" spans="1:3" x14ac:dyDescent="0.25">
      <c r="A510" t="s">
        <v>5623</v>
      </c>
      <c r="B510" t="s">
        <v>5624</v>
      </c>
      <c r="C510" t="s">
        <v>1853</v>
      </c>
    </row>
    <row r="511" spans="1:3" x14ac:dyDescent="0.25">
      <c r="A511" t="s">
        <v>5625</v>
      </c>
      <c r="B511" t="s">
        <v>5626</v>
      </c>
      <c r="C511" t="s">
        <v>1853</v>
      </c>
    </row>
    <row r="512" spans="1:3" x14ac:dyDescent="0.25">
      <c r="A512" t="s">
        <v>5627</v>
      </c>
      <c r="B512" t="s">
        <v>5628</v>
      </c>
      <c r="C512" t="s">
        <v>1853</v>
      </c>
    </row>
    <row r="513" spans="1:3" x14ac:dyDescent="0.25">
      <c r="A513" t="s">
        <v>5629</v>
      </c>
      <c r="B513" t="s">
        <v>5630</v>
      </c>
      <c r="C513" t="s">
        <v>1853</v>
      </c>
    </row>
    <row r="514" spans="1:3" x14ac:dyDescent="0.25">
      <c r="A514" t="s">
        <v>5631</v>
      </c>
      <c r="B514" t="s">
        <v>5632</v>
      </c>
      <c r="C514" t="s">
        <v>1853</v>
      </c>
    </row>
    <row r="515" spans="1:3" x14ac:dyDescent="0.25">
      <c r="A515" t="s">
        <v>5633</v>
      </c>
      <c r="B515" t="s">
        <v>5634</v>
      </c>
      <c r="C515" t="s">
        <v>1853</v>
      </c>
    </row>
    <row r="516" spans="1:3" x14ac:dyDescent="0.25">
      <c r="A516" t="s">
        <v>5635</v>
      </c>
      <c r="B516" t="s">
        <v>5636</v>
      </c>
      <c r="C516" t="s">
        <v>1853</v>
      </c>
    </row>
    <row r="517" spans="1:3" x14ac:dyDescent="0.25">
      <c r="A517" t="s">
        <v>5637</v>
      </c>
      <c r="B517" t="s">
        <v>5638</v>
      </c>
      <c r="C517" t="s">
        <v>1853</v>
      </c>
    </row>
    <row r="518" spans="1:3" x14ac:dyDescent="0.25">
      <c r="A518" t="s">
        <v>5639</v>
      </c>
      <c r="B518" t="s">
        <v>5640</v>
      </c>
      <c r="C518" t="s">
        <v>1853</v>
      </c>
    </row>
    <row r="519" spans="1:3" x14ac:dyDescent="0.25">
      <c r="A519" t="s">
        <v>5641</v>
      </c>
      <c r="B519" t="s">
        <v>5642</v>
      </c>
      <c r="C519" t="s">
        <v>1853</v>
      </c>
    </row>
    <row r="520" spans="1:3" x14ac:dyDescent="0.25">
      <c r="A520" t="s">
        <v>5643</v>
      </c>
      <c r="B520" t="s">
        <v>5644</v>
      </c>
      <c r="C520" t="s">
        <v>1853</v>
      </c>
    </row>
    <row r="521" spans="1:3" x14ac:dyDescent="0.25">
      <c r="A521" t="s">
        <v>5645</v>
      </c>
      <c r="B521" t="s">
        <v>5646</v>
      </c>
      <c r="C521" t="s">
        <v>1853</v>
      </c>
    </row>
    <row r="522" spans="1:3" x14ac:dyDescent="0.25">
      <c r="A522" t="s">
        <v>5647</v>
      </c>
      <c r="B522" t="s">
        <v>4682</v>
      </c>
      <c r="C522" t="s">
        <v>1853</v>
      </c>
    </row>
    <row r="523" spans="1:3" x14ac:dyDescent="0.25">
      <c r="A523" t="s">
        <v>5648</v>
      </c>
      <c r="B523" t="s">
        <v>5649</v>
      </c>
      <c r="C523" t="s">
        <v>1845</v>
      </c>
    </row>
    <row r="524" spans="1:3" x14ac:dyDescent="0.25">
      <c r="A524" t="s">
        <v>5650</v>
      </c>
      <c r="B524" t="s">
        <v>5651</v>
      </c>
      <c r="C524" t="s">
        <v>1845</v>
      </c>
    </row>
    <row r="525" spans="1:3" x14ac:dyDescent="0.25">
      <c r="A525" t="s">
        <v>5652</v>
      </c>
      <c r="B525" t="s">
        <v>5653</v>
      </c>
      <c r="C525" t="s">
        <v>1845</v>
      </c>
    </row>
    <row r="526" spans="1:3" x14ac:dyDescent="0.25">
      <c r="A526" t="s">
        <v>5654</v>
      </c>
      <c r="B526" t="s">
        <v>5655</v>
      </c>
      <c r="C526" t="s">
        <v>1845</v>
      </c>
    </row>
    <row r="527" spans="1:3" x14ac:dyDescent="0.25">
      <c r="A527" t="s">
        <v>5656</v>
      </c>
      <c r="B527" t="s">
        <v>5657</v>
      </c>
      <c r="C527" t="s">
        <v>1845</v>
      </c>
    </row>
    <row r="528" spans="1:3" x14ac:dyDescent="0.25">
      <c r="A528" t="s">
        <v>5658</v>
      </c>
      <c r="B528" t="s">
        <v>5659</v>
      </c>
      <c r="C528" t="s">
        <v>1845</v>
      </c>
    </row>
    <row r="529" spans="1:3" x14ac:dyDescent="0.25">
      <c r="A529" t="s">
        <v>5660</v>
      </c>
      <c r="B529" t="s">
        <v>5661</v>
      </c>
      <c r="C529" t="s">
        <v>1845</v>
      </c>
    </row>
    <row r="530" spans="1:3" x14ac:dyDescent="0.25">
      <c r="A530" t="s">
        <v>5662</v>
      </c>
      <c r="B530" t="s">
        <v>5663</v>
      </c>
      <c r="C530" t="s">
        <v>1845</v>
      </c>
    </row>
    <row r="531" spans="1:3" x14ac:dyDescent="0.25">
      <c r="A531" t="s">
        <v>5664</v>
      </c>
      <c r="B531" t="s">
        <v>5665</v>
      </c>
      <c r="C531" t="s">
        <v>1845</v>
      </c>
    </row>
    <row r="532" spans="1:3" x14ac:dyDescent="0.25">
      <c r="A532" t="s">
        <v>5666</v>
      </c>
      <c r="B532" t="s">
        <v>5667</v>
      </c>
      <c r="C532" t="s">
        <v>1845</v>
      </c>
    </row>
    <row r="533" spans="1:3" x14ac:dyDescent="0.25">
      <c r="A533" t="s">
        <v>5668</v>
      </c>
      <c r="B533" t="s">
        <v>5669</v>
      </c>
      <c r="C533" t="s">
        <v>1845</v>
      </c>
    </row>
    <row r="534" spans="1:3" x14ac:dyDescent="0.25">
      <c r="A534" t="s">
        <v>5670</v>
      </c>
      <c r="B534" t="s">
        <v>4682</v>
      </c>
      <c r="C534" t="s">
        <v>1845</v>
      </c>
    </row>
    <row r="535" spans="1:3" x14ac:dyDescent="0.25">
      <c r="A535" t="s">
        <v>5671</v>
      </c>
      <c r="B535" t="s">
        <v>5672</v>
      </c>
      <c r="C535" t="s">
        <v>1865</v>
      </c>
    </row>
    <row r="536" spans="1:3" x14ac:dyDescent="0.25">
      <c r="A536" t="s">
        <v>5673</v>
      </c>
      <c r="B536" t="s">
        <v>5674</v>
      </c>
      <c r="C536" t="s">
        <v>1865</v>
      </c>
    </row>
    <row r="537" spans="1:3" x14ac:dyDescent="0.25">
      <c r="A537" t="s">
        <v>5675</v>
      </c>
      <c r="B537" t="s">
        <v>5676</v>
      </c>
      <c r="C537" t="s">
        <v>1865</v>
      </c>
    </row>
    <row r="538" spans="1:3" x14ac:dyDescent="0.25">
      <c r="A538" t="s">
        <v>5677</v>
      </c>
      <c r="B538" t="s">
        <v>4682</v>
      </c>
      <c r="C538" t="s">
        <v>1865</v>
      </c>
    </row>
    <row r="539" spans="1:3" x14ac:dyDescent="0.25">
      <c r="A539" t="s">
        <v>5678</v>
      </c>
      <c r="B539" t="s">
        <v>5679</v>
      </c>
      <c r="C539" t="s">
        <v>1905</v>
      </c>
    </row>
    <row r="540" spans="1:3" x14ac:dyDescent="0.25">
      <c r="A540" t="s">
        <v>5680</v>
      </c>
      <c r="B540" t="s">
        <v>5681</v>
      </c>
      <c r="C540" t="s">
        <v>1905</v>
      </c>
    </row>
    <row r="541" spans="1:3" x14ac:dyDescent="0.25">
      <c r="A541" t="s">
        <v>5682</v>
      </c>
      <c r="B541" t="s">
        <v>5683</v>
      </c>
      <c r="C541" t="s">
        <v>1905</v>
      </c>
    </row>
    <row r="542" spans="1:3" x14ac:dyDescent="0.25">
      <c r="A542" t="s">
        <v>5684</v>
      </c>
      <c r="B542" t="s">
        <v>5685</v>
      </c>
      <c r="C542" t="s">
        <v>1905</v>
      </c>
    </row>
    <row r="543" spans="1:3" x14ac:dyDescent="0.25">
      <c r="A543" t="s">
        <v>5686</v>
      </c>
      <c r="B543" t="s">
        <v>5687</v>
      </c>
      <c r="C543" t="s">
        <v>1905</v>
      </c>
    </row>
    <row r="544" spans="1:3" x14ac:dyDescent="0.25">
      <c r="A544" t="s">
        <v>5688</v>
      </c>
      <c r="B544" t="s">
        <v>5689</v>
      </c>
      <c r="C544" t="s">
        <v>1905</v>
      </c>
    </row>
    <row r="545" spans="1:3" x14ac:dyDescent="0.25">
      <c r="A545" t="s">
        <v>5690</v>
      </c>
      <c r="B545" t="s">
        <v>5691</v>
      </c>
      <c r="C545" t="s">
        <v>1905</v>
      </c>
    </row>
    <row r="546" spans="1:3" x14ac:dyDescent="0.25">
      <c r="A546" t="s">
        <v>5692</v>
      </c>
      <c r="B546" t="s">
        <v>5693</v>
      </c>
      <c r="C546" t="s">
        <v>1905</v>
      </c>
    </row>
    <row r="547" spans="1:3" x14ac:dyDescent="0.25">
      <c r="A547" t="s">
        <v>5694</v>
      </c>
      <c r="B547" t="s">
        <v>5695</v>
      </c>
      <c r="C547" t="s">
        <v>1905</v>
      </c>
    </row>
    <row r="548" spans="1:3" x14ac:dyDescent="0.25">
      <c r="A548" t="s">
        <v>5696</v>
      </c>
      <c r="B548" t="s">
        <v>5697</v>
      </c>
      <c r="C548" t="s">
        <v>1905</v>
      </c>
    </row>
    <row r="549" spans="1:3" x14ac:dyDescent="0.25">
      <c r="A549" t="s">
        <v>5698</v>
      </c>
      <c r="B549" t="s">
        <v>5699</v>
      </c>
      <c r="C549" t="s">
        <v>1905</v>
      </c>
    </row>
    <row r="550" spans="1:3" x14ac:dyDescent="0.25">
      <c r="A550" t="s">
        <v>5700</v>
      </c>
      <c r="B550" t="s">
        <v>5701</v>
      </c>
      <c r="C550" t="s">
        <v>1905</v>
      </c>
    </row>
    <row r="551" spans="1:3" x14ac:dyDescent="0.25">
      <c r="A551" t="s">
        <v>5702</v>
      </c>
      <c r="B551" t="s">
        <v>5703</v>
      </c>
      <c r="C551" t="s">
        <v>1905</v>
      </c>
    </row>
    <row r="552" spans="1:3" x14ac:dyDescent="0.25">
      <c r="A552" t="s">
        <v>5704</v>
      </c>
      <c r="B552" t="s">
        <v>5705</v>
      </c>
      <c r="C552" t="s">
        <v>1905</v>
      </c>
    </row>
    <row r="553" spans="1:3" x14ac:dyDescent="0.25">
      <c r="A553" t="s">
        <v>5706</v>
      </c>
      <c r="B553" t="s">
        <v>5707</v>
      </c>
      <c r="C553" t="s">
        <v>1905</v>
      </c>
    </row>
    <row r="554" spans="1:3" x14ac:dyDescent="0.25">
      <c r="A554" t="s">
        <v>5708</v>
      </c>
      <c r="B554" t="s">
        <v>5709</v>
      </c>
      <c r="C554" t="s">
        <v>1905</v>
      </c>
    </row>
    <row r="555" spans="1:3" x14ac:dyDescent="0.25">
      <c r="A555" t="s">
        <v>5710</v>
      </c>
      <c r="B555" t="s">
        <v>5711</v>
      </c>
      <c r="C555" t="s">
        <v>1905</v>
      </c>
    </row>
    <row r="556" spans="1:3" x14ac:dyDescent="0.25">
      <c r="A556" t="s">
        <v>5712</v>
      </c>
      <c r="B556" t="s">
        <v>5713</v>
      </c>
      <c r="C556" t="s">
        <v>1905</v>
      </c>
    </row>
    <row r="557" spans="1:3" x14ac:dyDescent="0.25">
      <c r="A557" t="s">
        <v>5714</v>
      </c>
      <c r="B557" t="s">
        <v>5715</v>
      </c>
      <c r="C557" t="s">
        <v>1905</v>
      </c>
    </row>
    <row r="558" spans="1:3" x14ac:dyDescent="0.25">
      <c r="A558" t="s">
        <v>5716</v>
      </c>
      <c r="B558" t="s">
        <v>5717</v>
      </c>
      <c r="C558" t="s">
        <v>1905</v>
      </c>
    </row>
    <row r="559" spans="1:3" x14ac:dyDescent="0.25">
      <c r="A559" t="s">
        <v>5718</v>
      </c>
      <c r="B559" t="s">
        <v>5719</v>
      </c>
      <c r="C559" t="s">
        <v>1905</v>
      </c>
    </row>
    <row r="560" spans="1:3" x14ac:dyDescent="0.25">
      <c r="A560" t="s">
        <v>5720</v>
      </c>
      <c r="B560" t="s">
        <v>5721</v>
      </c>
      <c r="C560" t="s">
        <v>1905</v>
      </c>
    </row>
    <row r="561" spans="1:3" x14ac:dyDescent="0.25">
      <c r="A561" t="s">
        <v>5722</v>
      </c>
      <c r="B561" t="s">
        <v>5723</v>
      </c>
      <c r="C561" t="s">
        <v>1905</v>
      </c>
    </row>
    <row r="562" spans="1:3" x14ac:dyDescent="0.25">
      <c r="A562" t="s">
        <v>5724</v>
      </c>
      <c r="B562" t="s">
        <v>5725</v>
      </c>
      <c r="C562" t="s">
        <v>1905</v>
      </c>
    </row>
    <row r="563" spans="1:3" x14ac:dyDescent="0.25">
      <c r="A563" t="s">
        <v>5726</v>
      </c>
      <c r="B563" t="s">
        <v>5727</v>
      </c>
      <c r="C563" t="s">
        <v>1905</v>
      </c>
    </row>
    <row r="564" spans="1:3" x14ac:dyDescent="0.25">
      <c r="A564" t="s">
        <v>5728</v>
      </c>
      <c r="B564" t="s">
        <v>5729</v>
      </c>
      <c r="C564" t="s">
        <v>1905</v>
      </c>
    </row>
    <row r="565" spans="1:3" x14ac:dyDescent="0.25">
      <c r="A565" t="s">
        <v>5730</v>
      </c>
      <c r="B565" t="s">
        <v>5731</v>
      </c>
      <c r="C565" t="s">
        <v>1905</v>
      </c>
    </row>
    <row r="566" spans="1:3" x14ac:dyDescent="0.25">
      <c r="A566" t="s">
        <v>5732</v>
      </c>
      <c r="B566" t="s">
        <v>5733</v>
      </c>
      <c r="C566" t="s">
        <v>1905</v>
      </c>
    </row>
    <row r="567" spans="1:3" x14ac:dyDescent="0.25">
      <c r="A567" t="s">
        <v>5734</v>
      </c>
      <c r="B567" t="s">
        <v>5735</v>
      </c>
      <c r="C567" t="s">
        <v>1905</v>
      </c>
    </row>
    <row r="568" spans="1:3" x14ac:dyDescent="0.25">
      <c r="A568" t="s">
        <v>5736</v>
      </c>
      <c r="B568" t="s">
        <v>5737</v>
      </c>
      <c r="C568" t="s">
        <v>1905</v>
      </c>
    </row>
    <row r="569" spans="1:3" x14ac:dyDescent="0.25">
      <c r="A569" t="s">
        <v>5738</v>
      </c>
      <c r="B569" t="s">
        <v>5739</v>
      </c>
      <c r="C569" t="s">
        <v>1905</v>
      </c>
    </row>
    <row r="570" spans="1:3" x14ac:dyDescent="0.25">
      <c r="A570" t="s">
        <v>5740</v>
      </c>
      <c r="B570" t="s">
        <v>5741</v>
      </c>
      <c r="C570" t="s">
        <v>1905</v>
      </c>
    </row>
    <row r="571" spans="1:3" x14ac:dyDescent="0.25">
      <c r="A571" t="s">
        <v>5742</v>
      </c>
      <c r="B571" t="s">
        <v>5743</v>
      </c>
      <c r="C571" t="s">
        <v>1905</v>
      </c>
    </row>
    <row r="572" spans="1:3" x14ac:dyDescent="0.25">
      <c r="A572" t="s">
        <v>5744</v>
      </c>
      <c r="B572" t="s">
        <v>5745</v>
      </c>
      <c r="C572" t="s">
        <v>1905</v>
      </c>
    </row>
    <row r="573" spans="1:3" x14ac:dyDescent="0.25">
      <c r="A573" t="s">
        <v>5746</v>
      </c>
      <c r="B573" t="s">
        <v>5747</v>
      </c>
      <c r="C573" t="s">
        <v>1905</v>
      </c>
    </row>
    <row r="574" spans="1:3" x14ac:dyDescent="0.25">
      <c r="A574" t="s">
        <v>5748</v>
      </c>
      <c r="B574" t="s">
        <v>5749</v>
      </c>
      <c r="C574" t="s">
        <v>1905</v>
      </c>
    </row>
    <row r="575" spans="1:3" x14ac:dyDescent="0.25">
      <c r="A575" t="s">
        <v>5750</v>
      </c>
      <c r="B575" t="s">
        <v>5751</v>
      </c>
      <c r="C575" t="s">
        <v>1905</v>
      </c>
    </row>
    <row r="576" spans="1:3" x14ac:dyDescent="0.25">
      <c r="A576" t="s">
        <v>5752</v>
      </c>
      <c r="B576" t="s">
        <v>5753</v>
      </c>
      <c r="C576" t="s">
        <v>1905</v>
      </c>
    </row>
    <row r="577" spans="1:3" x14ac:dyDescent="0.25">
      <c r="A577" t="s">
        <v>5754</v>
      </c>
      <c r="B577" t="s">
        <v>5755</v>
      </c>
      <c r="C577" t="s">
        <v>1905</v>
      </c>
    </row>
    <row r="578" spans="1:3" x14ac:dyDescent="0.25">
      <c r="A578" t="s">
        <v>5756</v>
      </c>
      <c r="B578" t="s">
        <v>5757</v>
      </c>
      <c r="C578" t="s">
        <v>1905</v>
      </c>
    </row>
    <row r="579" spans="1:3" x14ac:dyDescent="0.25">
      <c r="A579" t="s">
        <v>5758</v>
      </c>
      <c r="B579" t="s">
        <v>5759</v>
      </c>
      <c r="C579" t="s">
        <v>1905</v>
      </c>
    </row>
    <row r="580" spans="1:3" x14ac:dyDescent="0.25">
      <c r="A580" t="s">
        <v>5760</v>
      </c>
      <c r="B580" t="s">
        <v>5761</v>
      </c>
      <c r="C580" t="s">
        <v>1905</v>
      </c>
    </row>
    <row r="581" spans="1:3" x14ac:dyDescent="0.25">
      <c r="A581" t="s">
        <v>5762</v>
      </c>
      <c r="B581" t="s">
        <v>5763</v>
      </c>
      <c r="C581" t="s">
        <v>1905</v>
      </c>
    </row>
    <row r="582" spans="1:3" x14ac:dyDescent="0.25">
      <c r="A582" t="s">
        <v>5764</v>
      </c>
      <c r="B582" t="s">
        <v>5765</v>
      </c>
      <c r="C582" t="s">
        <v>1905</v>
      </c>
    </row>
    <row r="583" spans="1:3" x14ac:dyDescent="0.25">
      <c r="A583" t="s">
        <v>5766</v>
      </c>
      <c r="B583" t="s">
        <v>5767</v>
      </c>
      <c r="C583" t="s">
        <v>1905</v>
      </c>
    </row>
    <row r="584" spans="1:3" x14ac:dyDescent="0.25">
      <c r="A584" t="s">
        <v>5768</v>
      </c>
      <c r="B584" t="s">
        <v>5769</v>
      </c>
      <c r="C584" t="s">
        <v>1905</v>
      </c>
    </row>
    <row r="585" spans="1:3" x14ac:dyDescent="0.25">
      <c r="A585" t="s">
        <v>5770</v>
      </c>
      <c r="B585" t="s">
        <v>5771</v>
      </c>
      <c r="C585" t="s">
        <v>1905</v>
      </c>
    </row>
    <row r="586" spans="1:3" x14ac:dyDescent="0.25">
      <c r="A586" t="s">
        <v>5772</v>
      </c>
      <c r="B586" t="s">
        <v>5773</v>
      </c>
      <c r="C586" t="s">
        <v>1905</v>
      </c>
    </row>
    <row r="587" spans="1:3" x14ac:dyDescent="0.25">
      <c r="A587" t="s">
        <v>5774</v>
      </c>
      <c r="B587" t="s">
        <v>5775</v>
      </c>
      <c r="C587" t="s">
        <v>1905</v>
      </c>
    </row>
    <row r="588" spans="1:3" x14ac:dyDescent="0.25">
      <c r="A588" t="s">
        <v>5776</v>
      </c>
      <c r="B588" t="s">
        <v>5777</v>
      </c>
      <c r="C588" t="s">
        <v>1905</v>
      </c>
    </row>
    <row r="589" spans="1:3" x14ac:dyDescent="0.25">
      <c r="A589" t="s">
        <v>5778</v>
      </c>
      <c r="B589" t="s">
        <v>5779</v>
      </c>
      <c r="C589" t="s">
        <v>1905</v>
      </c>
    </row>
    <row r="590" spans="1:3" x14ac:dyDescent="0.25">
      <c r="A590" t="s">
        <v>5780</v>
      </c>
      <c r="B590" t="s">
        <v>5781</v>
      </c>
      <c r="C590" t="s">
        <v>1905</v>
      </c>
    </row>
    <row r="591" spans="1:3" x14ac:dyDescent="0.25">
      <c r="A591" t="s">
        <v>5782</v>
      </c>
      <c r="B591" t="s">
        <v>4682</v>
      </c>
      <c r="C591" t="s">
        <v>1905</v>
      </c>
    </row>
    <row r="592" spans="1:3" x14ac:dyDescent="0.25">
      <c r="A592" t="s">
        <v>5783</v>
      </c>
      <c r="B592" t="s">
        <v>5784</v>
      </c>
      <c r="C592" t="s">
        <v>2155</v>
      </c>
    </row>
    <row r="593" spans="1:3" x14ac:dyDescent="0.25">
      <c r="A593" t="s">
        <v>5785</v>
      </c>
      <c r="B593" t="s">
        <v>5786</v>
      </c>
      <c r="C593" t="s">
        <v>2155</v>
      </c>
    </row>
    <row r="594" spans="1:3" x14ac:dyDescent="0.25">
      <c r="A594" t="s">
        <v>5787</v>
      </c>
      <c r="B594" t="s">
        <v>5788</v>
      </c>
      <c r="C594" t="s">
        <v>2155</v>
      </c>
    </row>
    <row r="595" spans="1:3" x14ac:dyDescent="0.25">
      <c r="A595" t="s">
        <v>5789</v>
      </c>
      <c r="B595" t="s">
        <v>5790</v>
      </c>
      <c r="C595" t="s">
        <v>2155</v>
      </c>
    </row>
    <row r="596" spans="1:3" x14ac:dyDescent="0.25">
      <c r="A596" t="s">
        <v>5791</v>
      </c>
      <c r="B596" t="s">
        <v>5792</v>
      </c>
      <c r="C596" t="s">
        <v>2155</v>
      </c>
    </row>
    <row r="597" spans="1:3" x14ac:dyDescent="0.25">
      <c r="A597" t="s">
        <v>5793</v>
      </c>
      <c r="B597" t="s">
        <v>5794</v>
      </c>
      <c r="C597" t="s">
        <v>2155</v>
      </c>
    </row>
    <row r="598" spans="1:3" x14ac:dyDescent="0.25">
      <c r="A598" t="s">
        <v>5795</v>
      </c>
      <c r="B598" t="s">
        <v>5796</v>
      </c>
      <c r="C598" t="s">
        <v>2155</v>
      </c>
    </row>
    <row r="599" spans="1:3" x14ac:dyDescent="0.25">
      <c r="A599" t="s">
        <v>5797</v>
      </c>
      <c r="B599" t="s">
        <v>5798</v>
      </c>
      <c r="C599" t="s">
        <v>2155</v>
      </c>
    </row>
    <row r="600" spans="1:3" x14ac:dyDescent="0.25">
      <c r="A600" t="s">
        <v>5799</v>
      </c>
      <c r="B600" t="s">
        <v>5800</v>
      </c>
      <c r="C600" t="s">
        <v>2155</v>
      </c>
    </row>
    <row r="601" spans="1:3" x14ac:dyDescent="0.25">
      <c r="A601" t="s">
        <v>5801</v>
      </c>
      <c r="B601" t="s">
        <v>5802</v>
      </c>
      <c r="C601" t="s">
        <v>2155</v>
      </c>
    </row>
    <row r="602" spans="1:3" x14ac:dyDescent="0.25">
      <c r="A602" t="s">
        <v>5803</v>
      </c>
      <c r="B602" t="s">
        <v>5804</v>
      </c>
      <c r="C602" t="s">
        <v>2155</v>
      </c>
    </row>
    <row r="603" spans="1:3" x14ac:dyDescent="0.25">
      <c r="A603" t="s">
        <v>5805</v>
      </c>
      <c r="B603" t="s">
        <v>5806</v>
      </c>
      <c r="C603" t="s">
        <v>2155</v>
      </c>
    </row>
    <row r="604" spans="1:3" x14ac:dyDescent="0.25">
      <c r="A604" t="s">
        <v>5807</v>
      </c>
      <c r="B604" t="s">
        <v>5808</v>
      </c>
      <c r="C604" t="s">
        <v>2155</v>
      </c>
    </row>
    <row r="605" spans="1:3" x14ac:dyDescent="0.25">
      <c r="A605" t="s">
        <v>5809</v>
      </c>
      <c r="B605" t="s">
        <v>5810</v>
      </c>
      <c r="C605" t="s">
        <v>2155</v>
      </c>
    </row>
    <row r="606" spans="1:3" x14ac:dyDescent="0.25">
      <c r="A606" t="s">
        <v>5811</v>
      </c>
      <c r="B606" t="s">
        <v>5812</v>
      </c>
      <c r="C606" t="s">
        <v>2155</v>
      </c>
    </row>
    <row r="607" spans="1:3" x14ac:dyDescent="0.25">
      <c r="A607" t="s">
        <v>5813</v>
      </c>
      <c r="B607" t="s">
        <v>5814</v>
      </c>
      <c r="C607" t="s">
        <v>2155</v>
      </c>
    </row>
    <row r="608" spans="1:3" x14ac:dyDescent="0.25">
      <c r="A608" t="s">
        <v>5815</v>
      </c>
      <c r="B608" t="s">
        <v>5816</v>
      </c>
      <c r="C608" t="s">
        <v>2155</v>
      </c>
    </row>
    <row r="609" spans="1:3" x14ac:dyDescent="0.25">
      <c r="A609" t="s">
        <v>5817</v>
      </c>
      <c r="B609" t="s">
        <v>5818</v>
      </c>
      <c r="C609" t="s">
        <v>2155</v>
      </c>
    </row>
    <row r="610" spans="1:3" x14ac:dyDescent="0.25">
      <c r="A610" t="s">
        <v>5819</v>
      </c>
      <c r="B610" t="s">
        <v>5820</v>
      </c>
      <c r="C610" t="s">
        <v>2155</v>
      </c>
    </row>
    <row r="611" spans="1:3" x14ac:dyDescent="0.25">
      <c r="A611" t="s">
        <v>5821</v>
      </c>
      <c r="B611" t="s">
        <v>5822</v>
      </c>
      <c r="C611" t="s">
        <v>2155</v>
      </c>
    </row>
    <row r="612" spans="1:3" x14ac:dyDescent="0.25">
      <c r="A612" t="s">
        <v>5823</v>
      </c>
      <c r="B612" t="s">
        <v>5824</v>
      </c>
      <c r="C612" t="s">
        <v>2155</v>
      </c>
    </row>
    <row r="613" spans="1:3" x14ac:dyDescent="0.25">
      <c r="A613" t="s">
        <v>5825</v>
      </c>
      <c r="B613" t="s">
        <v>5826</v>
      </c>
      <c r="C613" t="s">
        <v>2155</v>
      </c>
    </row>
    <row r="614" spans="1:3" x14ac:dyDescent="0.25">
      <c r="A614" t="s">
        <v>5827</v>
      </c>
      <c r="B614" t="s">
        <v>5828</v>
      </c>
      <c r="C614" t="s">
        <v>2155</v>
      </c>
    </row>
    <row r="615" spans="1:3" x14ac:dyDescent="0.25">
      <c r="A615" t="s">
        <v>5829</v>
      </c>
      <c r="B615" t="s">
        <v>5830</v>
      </c>
      <c r="C615" t="s">
        <v>2155</v>
      </c>
    </row>
    <row r="616" spans="1:3" x14ac:dyDescent="0.25">
      <c r="A616" t="s">
        <v>5831</v>
      </c>
      <c r="B616" t="s">
        <v>5832</v>
      </c>
      <c r="C616" t="s">
        <v>2155</v>
      </c>
    </row>
    <row r="617" spans="1:3" x14ac:dyDescent="0.25">
      <c r="A617" t="s">
        <v>5833</v>
      </c>
      <c r="B617" t="s">
        <v>5834</v>
      </c>
      <c r="C617" t="s">
        <v>2155</v>
      </c>
    </row>
    <row r="618" spans="1:3" x14ac:dyDescent="0.25">
      <c r="A618" t="s">
        <v>5835</v>
      </c>
      <c r="B618" t="s">
        <v>5836</v>
      </c>
      <c r="C618" t="s">
        <v>2155</v>
      </c>
    </row>
    <row r="619" spans="1:3" x14ac:dyDescent="0.25">
      <c r="A619" t="s">
        <v>5837</v>
      </c>
      <c r="B619" t="s">
        <v>5838</v>
      </c>
      <c r="C619" t="s">
        <v>2155</v>
      </c>
    </row>
    <row r="620" spans="1:3" x14ac:dyDescent="0.25">
      <c r="A620" t="s">
        <v>5839</v>
      </c>
      <c r="B620" t="s">
        <v>5840</v>
      </c>
      <c r="C620" t="s">
        <v>2155</v>
      </c>
    </row>
    <row r="621" spans="1:3" x14ac:dyDescent="0.25">
      <c r="A621" t="s">
        <v>5841</v>
      </c>
      <c r="B621" t="s">
        <v>5842</v>
      </c>
      <c r="C621" t="s">
        <v>2155</v>
      </c>
    </row>
    <row r="622" spans="1:3" x14ac:dyDescent="0.25">
      <c r="A622" t="s">
        <v>5843</v>
      </c>
      <c r="B622" t="s">
        <v>5844</v>
      </c>
      <c r="C622" t="s">
        <v>2155</v>
      </c>
    </row>
    <row r="623" spans="1:3" x14ac:dyDescent="0.25">
      <c r="A623" t="s">
        <v>5845</v>
      </c>
      <c r="B623" t="s">
        <v>5846</v>
      </c>
      <c r="C623" t="s">
        <v>2155</v>
      </c>
    </row>
    <row r="624" spans="1:3" x14ac:dyDescent="0.25">
      <c r="A624" t="s">
        <v>5847</v>
      </c>
      <c r="B624" t="s">
        <v>5848</v>
      </c>
      <c r="C624" t="s">
        <v>2155</v>
      </c>
    </row>
    <row r="625" spans="1:3" x14ac:dyDescent="0.25">
      <c r="A625" t="s">
        <v>5849</v>
      </c>
      <c r="B625" t="s">
        <v>5850</v>
      </c>
      <c r="C625" t="s">
        <v>2155</v>
      </c>
    </row>
    <row r="626" spans="1:3" x14ac:dyDescent="0.25">
      <c r="A626" t="s">
        <v>5851</v>
      </c>
      <c r="B626" t="s">
        <v>5852</v>
      </c>
      <c r="C626" t="s">
        <v>2155</v>
      </c>
    </row>
    <row r="627" spans="1:3" x14ac:dyDescent="0.25">
      <c r="A627" t="s">
        <v>5853</v>
      </c>
      <c r="B627" t="s">
        <v>5854</v>
      </c>
      <c r="C627" t="s">
        <v>2155</v>
      </c>
    </row>
    <row r="628" spans="1:3" x14ac:dyDescent="0.25">
      <c r="A628" t="s">
        <v>5855</v>
      </c>
      <c r="B628" t="s">
        <v>5856</v>
      </c>
      <c r="C628" t="s">
        <v>2155</v>
      </c>
    </row>
    <row r="629" spans="1:3" x14ac:dyDescent="0.25">
      <c r="A629" t="s">
        <v>5857</v>
      </c>
      <c r="B629" t="s">
        <v>5858</v>
      </c>
      <c r="C629" t="s">
        <v>2155</v>
      </c>
    </row>
    <row r="630" spans="1:3" x14ac:dyDescent="0.25">
      <c r="A630" t="s">
        <v>5859</v>
      </c>
      <c r="B630" t="s">
        <v>5860</v>
      </c>
      <c r="C630" t="s">
        <v>2155</v>
      </c>
    </row>
    <row r="631" spans="1:3" x14ac:dyDescent="0.25">
      <c r="A631" t="s">
        <v>5861</v>
      </c>
      <c r="B631" t="s">
        <v>5862</v>
      </c>
      <c r="C631" t="s">
        <v>2155</v>
      </c>
    </row>
    <row r="632" spans="1:3" x14ac:dyDescent="0.25">
      <c r="A632" t="s">
        <v>5863</v>
      </c>
      <c r="B632" t="s">
        <v>5864</v>
      </c>
      <c r="C632" t="s">
        <v>2155</v>
      </c>
    </row>
    <row r="633" spans="1:3" x14ac:dyDescent="0.25">
      <c r="A633" t="s">
        <v>5865</v>
      </c>
      <c r="B633" t="s">
        <v>5866</v>
      </c>
      <c r="C633" t="s">
        <v>2155</v>
      </c>
    </row>
    <row r="634" spans="1:3" x14ac:dyDescent="0.25">
      <c r="A634" t="s">
        <v>5867</v>
      </c>
      <c r="B634" t="s">
        <v>5868</v>
      </c>
      <c r="C634" t="s">
        <v>2155</v>
      </c>
    </row>
    <row r="635" spans="1:3" x14ac:dyDescent="0.25">
      <c r="A635" t="s">
        <v>5869</v>
      </c>
      <c r="B635" t="s">
        <v>5870</v>
      </c>
      <c r="C635" t="s">
        <v>2155</v>
      </c>
    </row>
    <row r="636" spans="1:3" x14ac:dyDescent="0.25">
      <c r="A636" t="s">
        <v>5871</v>
      </c>
      <c r="B636" t="s">
        <v>5872</v>
      </c>
      <c r="C636" t="s">
        <v>2155</v>
      </c>
    </row>
    <row r="637" spans="1:3" x14ac:dyDescent="0.25">
      <c r="A637" t="s">
        <v>5873</v>
      </c>
      <c r="B637" t="s">
        <v>5874</v>
      </c>
      <c r="C637" t="s">
        <v>2155</v>
      </c>
    </row>
    <row r="638" spans="1:3" x14ac:dyDescent="0.25">
      <c r="A638" t="s">
        <v>5875</v>
      </c>
      <c r="B638" t="s">
        <v>5876</v>
      </c>
      <c r="C638" t="s">
        <v>2155</v>
      </c>
    </row>
    <row r="639" spans="1:3" x14ac:dyDescent="0.25">
      <c r="A639" t="s">
        <v>5877</v>
      </c>
      <c r="B639" t="s">
        <v>5878</v>
      </c>
      <c r="C639" t="s">
        <v>2155</v>
      </c>
    </row>
    <row r="640" spans="1:3" x14ac:dyDescent="0.25">
      <c r="A640" t="s">
        <v>5879</v>
      </c>
      <c r="B640" t="s">
        <v>5880</v>
      </c>
      <c r="C640" t="s">
        <v>2155</v>
      </c>
    </row>
    <row r="641" spans="1:3" x14ac:dyDescent="0.25">
      <c r="A641" t="s">
        <v>5881</v>
      </c>
      <c r="B641" t="s">
        <v>5882</v>
      </c>
      <c r="C641" t="s">
        <v>2155</v>
      </c>
    </row>
    <row r="642" spans="1:3" x14ac:dyDescent="0.25">
      <c r="A642" t="s">
        <v>5883</v>
      </c>
      <c r="B642" t="s">
        <v>5884</v>
      </c>
      <c r="C642" t="s">
        <v>2155</v>
      </c>
    </row>
    <row r="643" spans="1:3" x14ac:dyDescent="0.25">
      <c r="A643" t="s">
        <v>5885</v>
      </c>
      <c r="B643" t="s">
        <v>5886</v>
      </c>
      <c r="C643" t="s">
        <v>2155</v>
      </c>
    </row>
    <row r="644" spans="1:3" x14ac:dyDescent="0.25">
      <c r="A644" t="s">
        <v>5887</v>
      </c>
      <c r="B644" t="s">
        <v>5888</v>
      </c>
      <c r="C644" t="s">
        <v>2155</v>
      </c>
    </row>
    <row r="645" spans="1:3" x14ac:dyDescent="0.25">
      <c r="A645" t="s">
        <v>5889</v>
      </c>
      <c r="B645" t="s">
        <v>5890</v>
      </c>
      <c r="C645" t="s">
        <v>2155</v>
      </c>
    </row>
    <row r="646" spans="1:3" x14ac:dyDescent="0.25">
      <c r="A646" t="s">
        <v>5891</v>
      </c>
      <c r="B646" t="s">
        <v>5892</v>
      </c>
      <c r="C646" t="s">
        <v>2155</v>
      </c>
    </row>
    <row r="647" spans="1:3" x14ac:dyDescent="0.25">
      <c r="A647" t="s">
        <v>5893</v>
      </c>
      <c r="B647" t="s">
        <v>5894</v>
      </c>
      <c r="C647" t="s">
        <v>2155</v>
      </c>
    </row>
    <row r="648" spans="1:3" x14ac:dyDescent="0.25">
      <c r="A648" t="s">
        <v>5895</v>
      </c>
      <c r="B648" t="s">
        <v>5896</v>
      </c>
      <c r="C648" t="s">
        <v>2155</v>
      </c>
    </row>
    <row r="649" spans="1:3" x14ac:dyDescent="0.25">
      <c r="A649" t="s">
        <v>5897</v>
      </c>
      <c r="B649" t="s">
        <v>5898</v>
      </c>
      <c r="C649" t="s">
        <v>2155</v>
      </c>
    </row>
    <row r="650" spans="1:3" x14ac:dyDescent="0.25">
      <c r="A650" t="s">
        <v>5899</v>
      </c>
      <c r="B650" t="s">
        <v>5900</v>
      </c>
      <c r="C650" t="s">
        <v>2155</v>
      </c>
    </row>
    <row r="651" spans="1:3" x14ac:dyDescent="0.25">
      <c r="A651" t="s">
        <v>5901</v>
      </c>
      <c r="B651" t="s">
        <v>4682</v>
      </c>
      <c r="C651" t="s">
        <v>2155</v>
      </c>
    </row>
    <row r="652" spans="1:3" x14ac:dyDescent="0.25">
      <c r="A652" t="s">
        <v>5902</v>
      </c>
      <c r="B652" t="s">
        <v>5903</v>
      </c>
      <c r="C652" t="s">
        <v>1883</v>
      </c>
    </row>
    <row r="653" spans="1:3" x14ac:dyDescent="0.25">
      <c r="A653" t="s">
        <v>5904</v>
      </c>
      <c r="B653" t="s">
        <v>5905</v>
      </c>
      <c r="C653" t="s">
        <v>1883</v>
      </c>
    </row>
    <row r="654" spans="1:3" x14ac:dyDescent="0.25">
      <c r="A654" t="s">
        <v>5906</v>
      </c>
      <c r="B654" t="s">
        <v>5907</v>
      </c>
      <c r="C654" t="s">
        <v>1883</v>
      </c>
    </row>
    <row r="655" spans="1:3" x14ac:dyDescent="0.25">
      <c r="A655" t="s">
        <v>5908</v>
      </c>
      <c r="B655" t="s">
        <v>5909</v>
      </c>
      <c r="C655" t="s">
        <v>1883</v>
      </c>
    </row>
    <row r="656" spans="1:3" x14ac:dyDescent="0.25">
      <c r="A656" t="s">
        <v>5910</v>
      </c>
      <c r="B656" t="s">
        <v>5911</v>
      </c>
      <c r="C656" t="s">
        <v>1883</v>
      </c>
    </row>
    <row r="657" spans="1:3" x14ac:dyDescent="0.25">
      <c r="A657" t="s">
        <v>5912</v>
      </c>
      <c r="B657" t="s">
        <v>5913</v>
      </c>
      <c r="C657" t="s">
        <v>1883</v>
      </c>
    </row>
    <row r="658" spans="1:3" x14ac:dyDescent="0.25">
      <c r="A658" t="s">
        <v>5914</v>
      </c>
      <c r="B658" t="s">
        <v>5915</v>
      </c>
      <c r="C658" t="s">
        <v>1883</v>
      </c>
    </row>
    <row r="659" spans="1:3" x14ac:dyDescent="0.25">
      <c r="A659" t="s">
        <v>5916</v>
      </c>
      <c r="B659" t="s">
        <v>5917</v>
      </c>
      <c r="C659" t="s">
        <v>1883</v>
      </c>
    </row>
    <row r="660" spans="1:3" x14ac:dyDescent="0.25">
      <c r="A660" t="s">
        <v>5918</v>
      </c>
      <c r="B660" t="s">
        <v>5919</v>
      </c>
      <c r="C660" t="s">
        <v>1883</v>
      </c>
    </row>
    <row r="661" spans="1:3" x14ac:dyDescent="0.25">
      <c r="A661" t="s">
        <v>5920</v>
      </c>
      <c r="B661" t="s">
        <v>5921</v>
      </c>
      <c r="C661" t="s">
        <v>1883</v>
      </c>
    </row>
    <row r="662" spans="1:3" x14ac:dyDescent="0.25">
      <c r="A662" t="s">
        <v>5922</v>
      </c>
      <c r="B662" t="s">
        <v>5923</v>
      </c>
      <c r="C662" t="s">
        <v>1883</v>
      </c>
    </row>
    <row r="663" spans="1:3" x14ac:dyDescent="0.25">
      <c r="A663" t="s">
        <v>5924</v>
      </c>
      <c r="B663" t="s">
        <v>5925</v>
      </c>
      <c r="C663" t="s">
        <v>1883</v>
      </c>
    </row>
    <row r="664" spans="1:3" x14ac:dyDescent="0.25">
      <c r="A664" t="s">
        <v>5926</v>
      </c>
      <c r="B664" t="s">
        <v>5927</v>
      </c>
      <c r="C664" t="s">
        <v>1883</v>
      </c>
    </row>
    <row r="665" spans="1:3" x14ac:dyDescent="0.25">
      <c r="A665" t="s">
        <v>5928</v>
      </c>
      <c r="B665" t="s">
        <v>5929</v>
      </c>
      <c r="C665" t="s">
        <v>1883</v>
      </c>
    </row>
    <row r="666" spans="1:3" x14ac:dyDescent="0.25">
      <c r="A666" t="s">
        <v>5930</v>
      </c>
      <c r="B666" t="s">
        <v>5931</v>
      </c>
      <c r="C666" t="s">
        <v>1883</v>
      </c>
    </row>
    <row r="667" spans="1:3" x14ac:dyDescent="0.25">
      <c r="A667" t="s">
        <v>5932</v>
      </c>
      <c r="B667" t="s">
        <v>5933</v>
      </c>
      <c r="C667" t="s">
        <v>1883</v>
      </c>
    </row>
    <row r="668" spans="1:3" x14ac:dyDescent="0.25">
      <c r="A668" t="s">
        <v>5934</v>
      </c>
      <c r="B668" t="s">
        <v>5935</v>
      </c>
      <c r="C668" t="s">
        <v>1883</v>
      </c>
    </row>
    <row r="669" spans="1:3" x14ac:dyDescent="0.25">
      <c r="A669" t="s">
        <v>5936</v>
      </c>
      <c r="B669" t="s">
        <v>5937</v>
      </c>
      <c r="C669" t="s">
        <v>1883</v>
      </c>
    </row>
    <row r="670" spans="1:3" x14ac:dyDescent="0.25">
      <c r="A670" t="s">
        <v>5938</v>
      </c>
      <c r="B670" t="s">
        <v>5939</v>
      </c>
      <c r="C670" t="s">
        <v>1883</v>
      </c>
    </row>
    <row r="671" spans="1:3" x14ac:dyDescent="0.25">
      <c r="A671" t="s">
        <v>5940</v>
      </c>
      <c r="B671" t="s">
        <v>4682</v>
      </c>
      <c r="C671" t="s">
        <v>1883</v>
      </c>
    </row>
    <row r="672" spans="1:3" x14ac:dyDescent="0.25">
      <c r="A672" t="s">
        <v>5941</v>
      </c>
      <c r="B672" t="s">
        <v>5942</v>
      </c>
      <c r="C672" t="s">
        <v>1885</v>
      </c>
    </row>
    <row r="673" spans="1:3" x14ac:dyDescent="0.25">
      <c r="A673" t="s">
        <v>5943</v>
      </c>
      <c r="B673" t="s">
        <v>5944</v>
      </c>
      <c r="C673" t="s">
        <v>1885</v>
      </c>
    </row>
    <row r="674" spans="1:3" x14ac:dyDescent="0.25">
      <c r="A674" t="s">
        <v>5945</v>
      </c>
      <c r="B674" t="s">
        <v>5946</v>
      </c>
      <c r="C674" t="s">
        <v>1885</v>
      </c>
    </row>
    <row r="675" spans="1:3" x14ac:dyDescent="0.25">
      <c r="A675" t="s">
        <v>5947</v>
      </c>
      <c r="B675" t="s">
        <v>5948</v>
      </c>
      <c r="C675" t="s">
        <v>1885</v>
      </c>
    </row>
    <row r="676" spans="1:3" x14ac:dyDescent="0.25">
      <c r="A676" t="s">
        <v>5949</v>
      </c>
      <c r="B676" t="s">
        <v>5950</v>
      </c>
      <c r="C676" t="s">
        <v>1885</v>
      </c>
    </row>
    <row r="677" spans="1:3" x14ac:dyDescent="0.25">
      <c r="A677" t="s">
        <v>5951</v>
      </c>
      <c r="B677" t="s">
        <v>5952</v>
      </c>
      <c r="C677" t="s">
        <v>1885</v>
      </c>
    </row>
    <row r="678" spans="1:3" x14ac:dyDescent="0.25">
      <c r="A678" t="s">
        <v>5953</v>
      </c>
      <c r="B678" t="s">
        <v>5954</v>
      </c>
      <c r="C678" t="s">
        <v>1885</v>
      </c>
    </row>
    <row r="679" spans="1:3" x14ac:dyDescent="0.25">
      <c r="A679" t="s">
        <v>5955</v>
      </c>
      <c r="B679" t="s">
        <v>5956</v>
      </c>
      <c r="C679" t="s">
        <v>1885</v>
      </c>
    </row>
    <row r="680" spans="1:3" x14ac:dyDescent="0.25">
      <c r="A680" t="s">
        <v>5957</v>
      </c>
      <c r="B680" t="s">
        <v>5958</v>
      </c>
      <c r="C680" t="s">
        <v>1885</v>
      </c>
    </row>
    <row r="681" spans="1:3" x14ac:dyDescent="0.25">
      <c r="A681" t="s">
        <v>5959</v>
      </c>
      <c r="B681" t="s">
        <v>5960</v>
      </c>
      <c r="C681" t="s">
        <v>1885</v>
      </c>
    </row>
    <row r="682" spans="1:3" x14ac:dyDescent="0.25">
      <c r="A682" t="s">
        <v>5961</v>
      </c>
      <c r="B682" t="s">
        <v>5962</v>
      </c>
      <c r="C682" t="s">
        <v>1885</v>
      </c>
    </row>
    <row r="683" spans="1:3" x14ac:dyDescent="0.25">
      <c r="A683" t="s">
        <v>5963</v>
      </c>
      <c r="B683" t="s">
        <v>5964</v>
      </c>
      <c r="C683" t="s">
        <v>1885</v>
      </c>
    </row>
    <row r="684" spans="1:3" x14ac:dyDescent="0.25">
      <c r="A684" t="s">
        <v>5965</v>
      </c>
      <c r="B684" t="s">
        <v>5966</v>
      </c>
      <c r="C684" t="s">
        <v>1885</v>
      </c>
    </row>
    <row r="685" spans="1:3" x14ac:dyDescent="0.25">
      <c r="A685" t="s">
        <v>5967</v>
      </c>
      <c r="B685" t="s">
        <v>5968</v>
      </c>
      <c r="C685" t="s">
        <v>1885</v>
      </c>
    </row>
    <row r="686" spans="1:3" x14ac:dyDescent="0.25">
      <c r="A686" t="s">
        <v>5969</v>
      </c>
      <c r="B686" t="s">
        <v>5970</v>
      </c>
      <c r="C686" t="s">
        <v>1885</v>
      </c>
    </row>
    <row r="687" spans="1:3" x14ac:dyDescent="0.25">
      <c r="A687" t="s">
        <v>5971</v>
      </c>
      <c r="B687" t="s">
        <v>5972</v>
      </c>
      <c r="C687" t="s">
        <v>1885</v>
      </c>
    </row>
    <row r="688" spans="1:3" x14ac:dyDescent="0.25">
      <c r="A688" t="s">
        <v>5973</v>
      </c>
      <c r="B688" t="s">
        <v>5974</v>
      </c>
      <c r="C688" t="s">
        <v>1885</v>
      </c>
    </row>
    <row r="689" spans="1:3" x14ac:dyDescent="0.25">
      <c r="A689" t="s">
        <v>5975</v>
      </c>
      <c r="B689" t="s">
        <v>5976</v>
      </c>
      <c r="C689" t="s">
        <v>1885</v>
      </c>
    </row>
    <row r="690" spans="1:3" x14ac:dyDescent="0.25">
      <c r="A690" t="s">
        <v>5977</v>
      </c>
      <c r="B690" t="s">
        <v>5978</v>
      </c>
      <c r="C690" t="s">
        <v>1885</v>
      </c>
    </row>
    <row r="691" spans="1:3" x14ac:dyDescent="0.25">
      <c r="A691" t="s">
        <v>5979</v>
      </c>
      <c r="B691" t="s">
        <v>5980</v>
      </c>
      <c r="C691" t="s">
        <v>1885</v>
      </c>
    </row>
    <row r="692" spans="1:3" x14ac:dyDescent="0.25">
      <c r="A692" t="s">
        <v>5981</v>
      </c>
      <c r="B692" t="s">
        <v>5982</v>
      </c>
      <c r="C692" t="s">
        <v>1885</v>
      </c>
    </row>
    <row r="693" spans="1:3" x14ac:dyDescent="0.25">
      <c r="A693" t="s">
        <v>5983</v>
      </c>
      <c r="B693" t="s">
        <v>5984</v>
      </c>
      <c r="C693" t="s">
        <v>1885</v>
      </c>
    </row>
    <row r="694" spans="1:3" x14ac:dyDescent="0.25">
      <c r="A694" t="s">
        <v>5985</v>
      </c>
      <c r="B694" t="s">
        <v>5986</v>
      </c>
      <c r="C694" t="s">
        <v>1885</v>
      </c>
    </row>
    <row r="695" spans="1:3" x14ac:dyDescent="0.25">
      <c r="A695" t="s">
        <v>5987</v>
      </c>
      <c r="B695" t="s">
        <v>5988</v>
      </c>
      <c r="C695" t="s">
        <v>1885</v>
      </c>
    </row>
    <row r="696" spans="1:3" x14ac:dyDescent="0.25">
      <c r="A696" t="s">
        <v>5989</v>
      </c>
      <c r="B696" t="s">
        <v>5990</v>
      </c>
      <c r="C696" t="s">
        <v>1885</v>
      </c>
    </row>
    <row r="697" spans="1:3" x14ac:dyDescent="0.25">
      <c r="A697" t="s">
        <v>5991</v>
      </c>
      <c r="B697" t="s">
        <v>5992</v>
      </c>
      <c r="C697" t="s">
        <v>1885</v>
      </c>
    </row>
    <row r="698" spans="1:3" x14ac:dyDescent="0.25">
      <c r="A698" t="s">
        <v>5993</v>
      </c>
      <c r="B698" t="s">
        <v>5994</v>
      </c>
      <c r="C698" t="s">
        <v>1885</v>
      </c>
    </row>
    <row r="699" spans="1:3" x14ac:dyDescent="0.25">
      <c r="A699" t="s">
        <v>5995</v>
      </c>
      <c r="B699" t="s">
        <v>5996</v>
      </c>
      <c r="C699" t="s">
        <v>1885</v>
      </c>
    </row>
    <row r="700" spans="1:3" x14ac:dyDescent="0.25">
      <c r="A700" t="s">
        <v>5997</v>
      </c>
      <c r="B700" t="s">
        <v>5998</v>
      </c>
      <c r="C700" t="s">
        <v>1885</v>
      </c>
    </row>
    <row r="701" spans="1:3" x14ac:dyDescent="0.25">
      <c r="A701" t="s">
        <v>5999</v>
      </c>
      <c r="B701" t="s">
        <v>6000</v>
      </c>
      <c r="C701" t="s">
        <v>1885</v>
      </c>
    </row>
    <row r="702" spans="1:3" x14ac:dyDescent="0.25">
      <c r="A702" t="s">
        <v>6001</v>
      </c>
      <c r="B702" t="s">
        <v>6002</v>
      </c>
      <c r="C702" t="s">
        <v>1885</v>
      </c>
    </row>
    <row r="703" spans="1:3" x14ac:dyDescent="0.25">
      <c r="A703" t="s">
        <v>6003</v>
      </c>
      <c r="B703" t="s">
        <v>6004</v>
      </c>
      <c r="C703" t="s">
        <v>1885</v>
      </c>
    </row>
    <row r="704" spans="1:3" x14ac:dyDescent="0.25">
      <c r="A704" t="s">
        <v>6005</v>
      </c>
      <c r="B704" t="s">
        <v>6006</v>
      </c>
      <c r="C704" t="s">
        <v>1885</v>
      </c>
    </row>
    <row r="705" spans="1:3" x14ac:dyDescent="0.25">
      <c r="A705" t="s">
        <v>6007</v>
      </c>
      <c r="B705" t="s">
        <v>6008</v>
      </c>
      <c r="C705" t="s">
        <v>1885</v>
      </c>
    </row>
    <row r="706" spans="1:3" x14ac:dyDescent="0.25">
      <c r="A706" t="s">
        <v>6009</v>
      </c>
      <c r="B706" t="s">
        <v>6010</v>
      </c>
      <c r="C706" t="s">
        <v>1885</v>
      </c>
    </row>
    <row r="707" spans="1:3" x14ac:dyDescent="0.25">
      <c r="A707" t="s">
        <v>6011</v>
      </c>
      <c r="B707" t="s">
        <v>6012</v>
      </c>
      <c r="C707" t="s">
        <v>1885</v>
      </c>
    </row>
    <row r="708" spans="1:3" x14ac:dyDescent="0.25">
      <c r="A708" t="s">
        <v>6013</v>
      </c>
      <c r="B708" t="s">
        <v>6014</v>
      </c>
      <c r="C708" t="s">
        <v>1885</v>
      </c>
    </row>
    <row r="709" spans="1:3" x14ac:dyDescent="0.25">
      <c r="A709" t="s">
        <v>6015</v>
      </c>
      <c r="B709" t="s">
        <v>6016</v>
      </c>
      <c r="C709" t="s">
        <v>1885</v>
      </c>
    </row>
    <row r="710" spans="1:3" x14ac:dyDescent="0.25">
      <c r="A710" t="s">
        <v>6017</v>
      </c>
      <c r="B710" t="s">
        <v>6018</v>
      </c>
      <c r="C710" t="s">
        <v>1885</v>
      </c>
    </row>
    <row r="711" spans="1:3" x14ac:dyDescent="0.25">
      <c r="A711" t="s">
        <v>6019</v>
      </c>
      <c r="B711" t="s">
        <v>6020</v>
      </c>
      <c r="C711" t="s">
        <v>1885</v>
      </c>
    </row>
    <row r="712" spans="1:3" x14ac:dyDescent="0.25">
      <c r="A712" t="s">
        <v>6021</v>
      </c>
      <c r="B712" t="s">
        <v>6022</v>
      </c>
      <c r="C712" t="s">
        <v>1885</v>
      </c>
    </row>
    <row r="713" spans="1:3" x14ac:dyDescent="0.25">
      <c r="A713" t="s">
        <v>6023</v>
      </c>
      <c r="B713" t="s">
        <v>6024</v>
      </c>
      <c r="C713" t="s">
        <v>1885</v>
      </c>
    </row>
    <row r="714" spans="1:3" x14ac:dyDescent="0.25">
      <c r="A714" t="s">
        <v>6025</v>
      </c>
      <c r="B714" t="s">
        <v>6026</v>
      </c>
      <c r="C714" t="s">
        <v>1885</v>
      </c>
    </row>
    <row r="715" spans="1:3" x14ac:dyDescent="0.25">
      <c r="A715" t="s">
        <v>6027</v>
      </c>
      <c r="B715" t="s">
        <v>6028</v>
      </c>
      <c r="C715" t="s">
        <v>1885</v>
      </c>
    </row>
    <row r="716" spans="1:3" x14ac:dyDescent="0.25">
      <c r="A716" t="s">
        <v>6029</v>
      </c>
      <c r="B716" t="s">
        <v>6030</v>
      </c>
      <c r="C716" t="s">
        <v>1885</v>
      </c>
    </row>
    <row r="717" spans="1:3" x14ac:dyDescent="0.25">
      <c r="A717" t="s">
        <v>6031</v>
      </c>
      <c r="B717" t="s">
        <v>6032</v>
      </c>
      <c r="C717" t="s">
        <v>1885</v>
      </c>
    </row>
    <row r="718" spans="1:3" x14ac:dyDescent="0.25">
      <c r="A718" t="s">
        <v>6033</v>
      </c>
      <c r="B718" t="s">
        <v>6034</v>
      </c>
      <c r="C718" t="s">
        <v>1885</v>
      </c>
    </row>
    <row r="719" spans="1:3" x14ac:dyDescent="0.25">
      <c r="A719" t="s">
        <v>6035</v>
      </c>
      <c r="B719" t="s">
        <v>6036</v>
      </c>
      <c r="C719" t="s">
        <v>1885</v>
      </c>
    </row>
    <row r="720" spans="1:3" x14ac:dyDescent="0.25">
      <c r="A720" t="s">
        <v>6037</v>
      </c>
      <c r="B720" t="s">
        <v>6038</v>
      </c>
      <c r="C720" t="s">
        <v>1885</v>
      </c>
    </row>
    <row r="721" spans="1:3" x14ac:dyDescent="0.25">
      <c r="A721" t="s">
        <v>6039</v>
      </c>
      <c r="B721" t="s">
        <v>6040</v>
      </c>
      <c r="C721" t="s">
        <v>1885</v>
      </c>
    </row>
    <row r="722" spans="1:3" x14ac:dyDescent="0.25">
      <c r="A722" t="s">
        <v>6041</v>
      </c>
      <c r="B722" t="s">
        <v>6042</v>
      </c>
      <c r="C722" t="s">
        <v>1885</v>
      </c>
    </row>
    <row r="723" spans="1:3" x14ac:dyDescent="0.25">
      <c r="A723" t="s">
        <v>6043</v>
      </c>
      <c r="B723" t="s">
        <v>6044</v>
      </c>
      <c r="C723" t="s">
        <v>1885</v>
      </c>
    </row>
    <row r="724" spans="1:3" x14ac:dyDescent="0.25">
      <c r="A724" t="s">
        <v>6045</v>
      </c>
      <c r="B724" t="s">
        <v>6046</v>
      </c>
      <c r="C724" t="s">
        <v>1885</v>
      </c>
    </row>
    <row r="725" spans="1:3" x14ac:dyDescent="0.25">
      <c r="A725" t="s">
        <v>6047</v>
      </c>
      <c r="B725" t="s">
        <v>6048</v>
      </c>
      <c r="C725" t="s">
        <v>1885</v>
      </c>
    </row>
    <row r="726" spans="1:3" x14ac:dyDescent="0.25">
      <c r="A726" t="s">
        <v>6049</v>
      </c>
      <c r="B726" t="s">
        <v>6050</v>
      </c>
      <c r="C726" t="s">
        <v>1885</v>
      </c>
    </row>
    <row r="727" spans="1:3" x14ac:dyDescent="0.25">
      <c r="A727" t="s">
        <v>6051</v>
      </c>
      <c r="B727" t="s">
        <v>6052</v>
      </c>
      <c r="C727" t="s">
        <v>1885</v>
      </c>
    </row>
    <row r="728" spans="1:3" x14ac:dyDescent="0.25">
      <c r="A728" t="s">
        <v>6053</v>
      </c>
      <c r="B728" t="s">
        <v>6054</v>
      </c>
      <c r="C728" t="s">
        <v>1885</v>
      </c>
    </row>
    <row r="729" spans="1:3" x14ac:dyDescent="0.25">
      <c r="A729" t="s">
        <v>6055</v>
      </c>
      <c r="B729" t="s">
        <v>6056</v>
      </c>
      <c r="C729" t="s">
        <v>1885</v>
      </c>
    </row>
    <row r="730" spans="1:3" x14ac:dyDescent="0.25">
      <c r="A730" t="s">
        <v>6057</v>
      </c>
      <c r="B730" t="s">
        <v>6058</v>
      </c>
      <c r="C730" t="s">
        <v>1885</v>
      </c>
    </row>
    <row r="731" spans="1:3" x14ac:dyDescent="0.25">
      <c r="A731" t="s">
        <v>6059</v>
      </c>
      <c r="B731" t="s">
        <v>6060</v>
      </c>
      <c r="C731" t="s">
        <v>1885</v>
      </c>
    </row>
    <row r="732" spans="1:3" x14ac:dyDescent="0.25">
      <c r="A732" t="s">
        <v>6061</v>
      </c>
      <c r="B732" t="s">
        <v>6062</v>
      </c>
      <c r="C732" t="s">
        <v>1885</v>
      </c>
    </row>
    <row r="733" spans="1:3" x14ac:dyDescent="0.25">
      <c r="A733" t="s">
        <v>6063</v>
      </c>
      <c r="B733" t="s">
        <v>6064</v>
      </c>
      <c r="C733" t="s">
        <v>1885</v>
      </c>
    </row>
    <row r="734" spans="1:3" x14ac:dyDescent="0.25">
      <c r="A734" t="s">
        <v>6065</v>
      </c>
      <c r="B734" t="s">
        <v>6066</v>
      </c>
      <c r="C734" t="s">
        <v>1885</v>
      </c>
    </row>
    <row r="735" spans="1:3" x14ac:dyDescent="0.25">
      <c r="A735" t="s">
        <v>6067</v>
      </c>
      <c r="B735" t="s">
        <v>6068</v>
      </c>
      <c r="C735" t="s">
        <v>1885</v>
      </c>
    </row>
    <row r="736" spans="1:3" x14ac:dyDescent="0.25">
      <c r="A736" t="s">
        <v>6069</v>
      </c>
      <c r="B736" t="s">
        <v>6070</v>
      </c>
      <c r="C736" t="s">
        <v>1885</v>
      </c>
    </row>
    <row r="737" spans="1:3" x14ac:dyDescent="0.25">
      <c r="A737" t="s">
        <v>6071</v>
      </c>
      <c r="B737" t="s">
        <v>6072</v>
      </c>
      <c r="C737" t="s">
        <v>1885</v>
      </c>
    </row>
    <row r="738" spans="1:3" x14ac:dyDescent="0.25">
      <c r="A738" t="s">
        <v>6073</v>
      </c>
      <c r="B738" t="s">
        <v>6074</v>
      </c>
      <c r="C738" t="s">
        <v>1885</v>
      </c>
    </row>
    <row r="739" spans="1:3" x14ac:dyDescent="0.25">
      <c r="A739" t="s">
        <v>6075</v>
      </c>
      <c r="B739" t="s">
        <v>6076</v>
      </c>
      <c r="C739" t="s">
        <v>1885</v>
      </c>
    </row>
    <row r="740" spans="1:3" x14ac:dyDescent="0.25">
      <c r="A740" t="s">
        <v>6077</v>
      </c>
      <c r="B740" t="s">
        <v>6078</v>
      </c>
      <c r="C740" t="s">
        <v>1885</v>
      </c>
    </row>
    <row r="741" spans="1:3" x14ac:dyDescent="0.25">
      <c r="A741" t="s">
        <v>6079</v>
      </c>
      <c r="B741" t="s">
        <v>6080</v>
      </c>
      <c r="C741" t="s">
        <v>1885</v>
      </c>
    </row>
    <row r="742" spans="1:3" x14ac:dyDescent="0.25">
      <c r="A742" t="s">
        <v>6081</v>
      </c>
      <c r="B742" t="s">
        <v>6082</v>
      </c>
      <c r="C742" t="s">
        <v>1885</v>
      </c>
    </row>
    <row r="743" spans="1:3" x14ac:dyDescent="0.25">
      <c r="A743" t="s">
        <v>6083</v>
      </c>
      <c r="B743" t="s">
        <v>6084</v>
      </c>
      <c r="C743" t="s">
        <v>1885</v>
      </c>
    </row>
    <row r="744" spans="1:3" x14ac:dyDescent="0.25">
      <c r="A744" t="s">
        <v>6085</v>
      </c>
      <c r="B744" t="s">
        <v>6086</v>
      </c>
      <c r="C744" t="s">
        <v>1885</v>
      </c>
    </row>
    <row r="745" spans="1:3" x14ac:dyDescent="0.25">
      <c r="A745" t="s">
        <v>6087</v>
      </c>
      <c r="B745" t="s">
        <v>6088</v>
      </c>
      <c r="C745" t="s">
        <v>1885</v>
      </c>
    </row>
    <row r="746" spans="1:3" x14ac:dyDescent="0.25">
      <c r="A746" t="s">
        <v>6089</v>
      </c>
      <c r="B746" t="s">
        <v>6090</v>
      </c>
      <c r="C746" t="s">
        <v>1885</v>
      </c>
    </row>
    <row r="747" spans="1:3" x14ac:dyDescent="0.25">
      <c r="A747" t="s">
        <v>6091</v>
      </c>
      <c r="B747" t="s">
        <v>6092</v>
      </c>
      <c r="C747" t="s">
        <v>1885</v>
      </c>
    </row>
    <row r="748" spans="1:3" x14ac:dyDescent="0.25">
      <c r="A748" t="s">
        <v>6093</v>
      </c>
      <c r="B748" t="s">
        <v>6094</v>
      </c>
      <c r="C748" t="s">
        <v>1885</v>
      </c>
    </row>
    <row r="749" spans="1:3" x14ac:dyDescent="0.25">
      <c r="A749" t="s">
        <v>6095</v>
      </c>
      <c r="B749" t="s">
        <v>6096</v>
      </c>
      <c r="C749" t="s">
        <v>1885</v>
      </c>
    </row>
    <row r="750" spans="1:3" x14ac:dyDescent="0.25">
      <c r="A750" t="s">
        <v>6097</v>
      </c>
      <c r="B750" t="s">
        <v>6098</v>
      </c>
      <c r="C750" t="s">
        <v>1885</v>
      </c>
    </row>
    <row r="751" spans="1:3" x14ac:dyDescent="0.25">
      <c r="A751" t="s">
        <v>6099</v>
      </c>
      <c r="B751" t="s">
        <v>6100</v>
      </c>
      <c r="C751" t="s">
        <v>1885</v>
      </c>
    </row>
    <row r="752" spans="1:3" x14ac:dyDescent="0.25">
      <c r="A752" t="s">
        <v>6101</v>
      </c>
      <c r="B752" t="s">
        <v>6102</v>
      </c>
      <c r="C752" t="s">
        <v>1885</v>
      </c>
    </row>
    <row r="753" spans="1:3" x14ac:dyDescent="0.25">
      <c r="A753" t="s">
        <v>6103</v>
      </c>
      <c r="B753" t="s">
        <v>6104</v>
      </c>
      <c r="C753" t="s">
        <v>1885</v>
      </c>
    </row>
    <row r="754" spans="1:3" x14ac:dyDescent="0.25">
      <c r="A754" t="s">
        <v>6105</v>
      </c>
      <c r="B754" t="s">
        <v>6106</v>
      </c>
      <c r="C754" t="s">
        <v>1885</v>
      </c>
    </row>
    <row r="755" spans="1:3" x14ac:dyDescent="0.25">
      <c r="A755" t="s">
        <v>6107</v>
      </c>
      <c r="B755" t="s">
        <v>6108</v>
      </c>
      <c r="C755" t="s">
        <v>1885</v>
      </c>
    </row>
    <row r="756" spans="1:3" x14ac:dyDescent="0.25">
      <c r="A756" t="s">
        <v>6109</v>
      </c>
      <c r="B756" t="s">
        <v>6110</v>
      </c>
      <c r="C756" t="s">
        <v>1885</v>
      </c>
    </row>
    <row r="757" spans="1:3" x14ac:dyDescent="0.25">
      <c r="A757" t="s">
        <v>6111</v>
      </c>
      <c r="B757" t="s">
        <v>6112</v>
      </c>
      <c r="C757" t="s">
        <v>1885</v>
      </c>
    </row>
    <row r="758" spans="1:3" x14ac:dyDescent="0.25">
      <c r="A758" t="s">
        <v>6113</v>
      </c>
      <c r="B758" t="s">
        <v>6114</v>
      </c>
      <c r="C758" t="s">
        <v>1885</v>
      </c>
    </row>
    <row r="759" spans="1:3" x14ac:dyDescent="0.25">
      <c r="A759" t="s">
        <v>6115</v>
      </c>
      <c r="B759" t="s">
        <v>6116</v>
      </c>
      <c r="C759" t="s">
        <v>1885</v>
      </c>
    </row>
    <row r="760" spans="1:3" x14ac:dyDescent="0.25">
      <c r="A760" t="s">
        <v>6117</v>
      </c>
      <c r="B760" t="s">
        <v>6118</v>
      </c>
      <c r="C760" t="s">
        <v>1885</v>
      </c>
    </row>
    <row r="761" spans="1:3" x14ac:dyDescent="0.25">
      <c r="A761" t="s">
        <v>6119</v>
      </c>
      <c r="B761" t="s">
        <v>6120</v>
      </c>
      <c r="C761" t="s">
        <v>1885</v>
      </c>
    </row>
    <row r="762" spans="1:3" x14ac:dyDescent="0.25">
      <c r="A762" t="s">
        <v>6121</v>
      </c>
      <c r="B762" t="s">
        <v>6122</v>
      </c>
      <c r="C762" t="s">
        <v>1885</v>
      </c>
    </row>
    <row r="763" spans="1:3" x14ac:dyDescent="0.25">
      <c r="A763" t="s">
        <v>6123</v>
      </c>
      <c r="B763" t="s">
        <v>6124</v>
      </c>
      <c r="C763" t="s">
        <v>1885</v>
      </c>
    </row>
    <row r="764" spans="1:3" x14ac:dyDescent="0.25">
      <c r="A764" t="s">
        <v>6125</v>
      </c>
      <c r="B764" t="s">
        <v>6126</v>
      </c>
      <c r="C764" t="s">
        <v>1885</v>
      </c>
    </row>
    <row r="765" spans="1:3" x14ac:dyDescent="0.25">
      <c r="A765" t="s">
        <v>6127</v>
      </c>
      <c r="B765" t="s">
        <v>6128</v>
      </c>
      <c r="C765" t="s">
        <v>1885</v>
      </c>
    </row>
    <row r="766" spans="1:3" x14ac:dyDescent="0.25">
      <c r="A766" t="s">
        <v>6129</v>
      </c>
      <c r="B766" t="s">
        <v>6130</v>
      </c>
      <c r="C766" t="s">
        <v>1885</v>
      </c>
    </row>
    <row r="767" spans="1:3" x14ac:dyDescent="0.25">
      <c r="A767" t="s">
        <v>6131</v>
      </c>
      <c r="B767" t="s">
        <v>6132</v>
      </c>
      <c r="C767" t="s">
        <v>1885</v>
      </c>
    </row>
    <row r="768" spans="1:3" x14ac:dyDescent="0.25">
      <c r="A768" t="s">
        <v>6133</v>
      </c>
      <c r="B768" t="s">
        <v>1910</v>
      </c>
      <c r="C768" t="s">
        <v>1885</v>
      </c>
    </row>
    <row r="769" spans="1:3" x14ac:dyDescent="0.25">
      <c r="A769" t="s">
        <v>6134</v>
      </c>
      <c r="B769" t="s">
        <v>2020</v>
      </c>
      <c r="C769" t="s">
        <v>1885</v>
      </c>
    </row>
    <row r="770" spans="1:3" x14ac:dyDescent="0.25">
      <c r="A770" t="s">
        <v>6135</v>
      </c>
      <c r="B770" t="s">
        <v>6136</v>
      </c>
      <c r="C770" t="s">
        <v>1885</v>
      </c>
    </row>
    <row r="771" spans="1:3" x14ac:dyDescent="0.25">
      <c r="A771" t="s">
        <v>6137</v>
      </c>
      <c r="B771" t="s">
        <v>6138</v>
      </c>
      <c r="C771" t="s">
        <v>1885</v>
      </c>
    </row>
    <row r="772" spans="1:3" x14ac:dyDescent="0.25">
      <c r="A772" t="s">
        <v>6139</v>
      </c>
      <c r="B772" t="s">
        <v>6140</v>
      </c>
      <c r="C772" t="s">
        <v>1885</v>
      </c>
    </row>
    <row r="773" spans="1:3" x14ac:dyDescent="0.25">
      <c r="A773" t="s">
        <v>6141</v>
      </c>
      <c r="B773" t="s">
        <v>4682</v>
      </c>
      <c r="C773" t="s">
        <v>1885</v>
      </c>
    </row>
    <row r="774" spans="1:3" x14ac:dyDescent="0.25">
      <c r="A774" t="s">
        <v>6142</v>
      </c>
      <c r="B774" t="s">
        <v>6143</v>
      </c>
      <c r="C774" t="s">
        <v>1977</v>
      </c>
    </row>
    <row r="775" spans="1:3" x14ac:dyDescent="0.25">
      <c r="A775" t="s">
        <v>6144</v>
      </c>
      <c r="B775" t="s">
        <v>6145</v>
      </c>
      <c r="C775" t="s">
        <v>1977</v>
      </c>
    </row>
    <row r="776" spans="1:3" x14ac:dyDescent="0.25">
      <c r="A776" t="s">
        <v>6146</v>
      </c>
      <c r="B776" t="s">
        <v>6147</v>
      </c>
      <c r="C776" t="s">
        <v>1977</v>
      </c>
    </row>
    <row r="777" spans="1:3" x14ac:dyDescent="0.25">
      <c r="A777" t="s">
        <v>6148</v>
      </c>
      <c r="B777" t="s">
        <v>6149</v>
      </c>
      <c r="C777" t="s">
        <v>1977</v>
      </c>
    </row>
    <row r="778" spans="1:3" x14ac:dyDescent="0.25">
      <c r="A778" t="s">
        <v>6150</v>
      </c>
      <c r="B778" t="s">
        <v>6151</v>
      </c>
      <c r="C778" t="s">
        <v>1977</v>
      </c>
    </row>
    <row r="779" spans="1:3" x14ac:dyDescent="0.25">
      <c r="A779" t="s">
        <v>6152</v>
      </c>
      <c r="B779" t="s">
        <v>6153</v>
      </c>
      <c r="C779" t="s">
        <v>1977</v>
      </c>
    </row>
    <row r="780" spans="1:3" x14ac:dyDescent="0.25">
      <c r="A780" t="s">
        <v>6154</v>
      </c>
      <c r="B780" t="s">
        <v>6155</v>
      </c>
      <c r="C780" t="s">
        <v>1977</v>
      </c>
    </row>
    <row r="781" spans="1:3" x14ac:dyDescent="0.25">
      <c r="A781" t="s">
        <v>6156</v>
      </c>
      <c r="B781" t="s">
        <v>4682</v>
      </c>
      <c r="C781" t="s">
        <v>1977</v>
      </c>
    </row>
    <row r="782" spans="1:3" x14ac:dyDescent="0.25">
      <c r="A782" t="s">
        <v>6157</v>
      </c>
      <c r="B782" t="s">
        <v>6158</v>
      </c>
      <c r="C782" t="s">
        <v>1929</v>
      </c>
    </row>
    <row r="783" spans="1:3" x14ac:dyDescent="0.25">
      <c r="A783" t="s">
        <v>6159</v>
      </c>
      <c r="B783" t="s">
        <v>6160</v>
      </c>
      <c r="C783" t="s">
        <v>1929</v>
      </c>
    </row>
    <row r="784" spans="1:3" x14ac:dyDescent="0.25">
      <c r="A784" t="s">
        <v>6161</v>
      </c>
      <c r="B784" t="s">
        <v>6162</v>
      </c>
      <c r="C784" t="s">
        <v>1929</v>
      </c>
    </row>
    <row r="785" spans="1:3" x14ac:dyDescent="0.25">
      <c r="A785" t="s">
        <v>6163</v>
      </c>
      <c r="B785" t="s">
        <v>6164</v>
      </c>
      <c r="C785" t="s">
        <v>1929</v>
      </c>
    </row>
    <row r="786" spans="1:3" x14ac:dyDescent="0.25">
      <c r="A786" t="s">
        <v>6165</v>
      </c>
      <c r="B786" t="s">
        <v>6166</v>
      </c>
      <c r="C786" t="s">
        <v>1929</v>
      </c>
    </row>
    <row r="787" spans="1:3" x14ac:dyDescent="0.25">
      <c r="A787" t="s">
        <v>6167</v>
      </c>
      <c r="B787" t="s">
        <v>6168</v>
      </c>
      <c r="C787" t="s">
        <v>1929</v>
      </c>
    </row>
    <row r="788" spans="1:3" x14ac:dyDescent="0.25">
      <c r="A788" t="s">
        <v>6169</v>
      </c>
      <c r="B788" t="s">
        <v>6170</v>
      </c>
      <c r="C788" t="s">
        <v>1929</v>
      </c>
    </row>
    <row r="789" spans="1:3" x14ac:dyDescent="0.25">
      <c r="A789" t="s">
        <v>6171</v>
      </c>
      <c r="B789" t="s">
        <v>6172</v>
      </c>
      <c r="C789" t="s">
        <v>1929</v>
      </c>
    </row>
    <row r="790" spans="1:3" x14ac:dyDescent="0.25">
      <c r="A790" t="s">
        <v>6173</v>
      </c>
      <c r="B790" t="s">
        <v>6174</v>
      </c>
      <c r="C790" t="s">
        <v>1929</v>
      </c>
    </row>
    <row r="791" spans="1:3" x14ac:dyDescent="0.25">
      <c r="A791" t="s">
        <v>6175</v>
      </c>
      <c r="B791" t="s">
        <v>6176</v>
      </c>
      <c r="C791" t="s">
        <v>1929</v>
      </c>
    </row>
    <row r="792" spans="1:3" x14ac:dyDescent="0.25">
      <c r="A792" t="s">
        <v>6177</v>
      </c>
      <c r="B792" t="s">
        <v>6178</v>
      </c>
      <c r="C792" t="s">
        <v>1929</v>
      </c>
    </row>
    <row r="793" spans="1:3" x14ac:dyDescent="0.25">
      <c r="A793" t="s">
        <v>6179</v>
      </c>
      <c r="B793" t="s">
        <v>6180</v>
      </c>
      <c r="C793" t="s">
        <v>1929</v>
      </c>
    </row>
    <row r="794" spans="1:3" x14ac:dyDescent="0.25">
      <c r="A794" t="s">
        <v>6181</v>
      </c>
      <c r="B794" t="s">
        <v>6182</v>
      </c>
      <c r="C794" t="s">
        <v>1929</v>
      </c>
    </row>
    <row r="795" spans="1:3" x14ac:dyDescent="0.25">
      <c r="A795" t="s">
        <v>6183</v>
      </c>
      <c r="B795" t="s">
        <v>6184</v>
      </c>
      <c r="C795" t="s">
        <v>1929</v>
      </c>
    </row>
    <row r="796" spans="1:3" x14ac:dyDescent="0.25">
      <c r="A796" t="s">
        <v>6185</v>
      </c>
      <c r="B796" t="s">
        <v>6186</v>
      </c>
      <c r="C796" t="s">
        <v>1929</v>
      </c>
    </row>
    <row r="797" spans="1:3" x14ac:dyDescent="0.25">
      <c r="A797" t="s">
        <v>6187</v>
      </c>
      <c r="B797" t="s">
        <v>6188</v>
      </c>
      <c r="C797" t="s">
        <v>1929</v>
      </c>
    </row>
    <row r="798" spans="1:3" x14ac:dyDescent="0.25">
      <c r="A798" t="s">
        <v>6189</v>
      </c>
      <c r="B798" t="s">
        <v>6190</v>
      </c>
      <c r="C798" t="s">
        <v>1929</v>
      </c>
    </row>
    <row r="799" spans="1:3" x14ac:dyDescent="0.25">
      <c r="A799" t="s">
        <v>6191</v>
      </c>
      <c r="B799" t="s">
        <v>6192</v>
      </c>
      <c r="C799" t="s">
        <v>1929</v>
      </c>
    </row>
    <row r="800" spans="1:3" x14ac:dyDescent="0.25">
      <c r="A800" t="s">
        <v>6193</v>
      </c>
      <c r="B800" t="s">
        <v>6194</v>
      </c>
      <c r="C800" t="s">
        <v>1929</v>
      </c>
    </row>
    <row r="801" spans="1:3" x14ac:dyDescent="0.25">
      <c r="A801" t="s">
        <v>6195</v>
      </c>
      <c r="B801" t="s">
        <v>6196</v>
      </c>
      <c r="C801" t="s">
        <v>1929</v>
      </c>
    </row>
    <row r="802" spans="1:3" x14ac:dyDescent="0.25">
      <c r="A802" t="s">
        <v>6197</v>
      </c>
      <c r="B802" t="s">
        <v>4682</v>
      </c>
      <c r="C802" t="s">
        <v>1929</v>
      </c>
    </row>
    <row r="803" spans="1:3" x14ac:dyDescent="0.25">
      <c r="A803" t="s">
        <v>6198</v>
      </c>
      <c r="B803" t="s">
        <v>6199</v>
      </c>
      <c r="C803" t="s">
        <v>1933</v>
      </c>
    </row>
    <row r="804" spans="1:3" x14ac:dyDescent="0.25">
      <c r="A804" t="s">
        <v>6200</v>
      </c>
      <c r="B804" t="s">
        <v>6201</v>
      </c>
      <c r="C804" t="s">
        <v>1933</v>
      </c>
    </row>
    <row r="805" spans="1:3" x14ac:dyDescent="0.25">
      <c r="A805" t="s">
        <v>6202</v>
      </c>
      <c r="B805" t="s">
        <v>6203</v>
      </c>
      <c r="C805" t="s">
        <v>1933</v>
      </c>
    </row>
    <row r="806" spans="1:3" x14ac:dyDescent="0.25">
      <c r="A806" t="s">
        <v>6204</v>
      </c>
      <c r="B806" t="s">
        <v>6205</v>
      </c>
      <c r="C806" t="s">
        <v>1933</v>
      </c>
    </row>
    <row r="807" spans="1:3" x14ac:dyDescent="0.25">
      <c r="A807" t="s">
        <v>6206</v>
      </c>
      <c r="B807" t="s">
        <v>6207</v>
      </c>
      <c r="C807" t="s">
        <v>1933</v>
      </c>
    </row>
    <row r="808" spans="1:3" x14ac:dyDescent="0.25">
      <c r="A808" t="s">
        <v>6208</v>
      </c>
      <c r="B808" t="s">
        <v>6209</v>
      </c>
      <c r="C808" t="s">
        <v>1933</v>
      </c>
    </row>
    <row r="809" spans="1:3" x14ac:dyDescent="0.25">
      <c r="A809" t="s">
        <v>6210</v>
      </c>
      <c r="B809" t="s">
        <v>6211</v>
      </c>
      <c r="C809" t="s">
        <v>1933</v>
      </c>
    </row>
    <row r="810" spans="1:3" x14ac:dyDescent="0.25">
      <c r="A810" t="s">
        <v>6212</v>
      </c>
      <c r="B810" t="s">
        <v>6213</v>
      </c>
      <c r="C810" t="s">
        <v>1933</v>
      </c>
    </row>
    <row r="811" spans="1:3" x14ac:dyDescent="0.25">
      <c r="A811" t="s">
        <v>6214</v>
      </c>
      <c r="B811" t="s">
        <v>4682</v>
      </c>
      <c r="C811" t="s">
        <v>1933</v>
      </c>
    </row>
    <row r="812" spans="1:3" x14ac:dyDescent="0.25">
      <c r="A812" t="s">
        <v>6215</v>
      </c>
      <c r="B812" t="s">
        <v>6216</v>
      </c>
      <c r="C812" t="s">
        <v>1947</v>
      </c>
    </row>
    <row r="813" spans="1:3" x14ac:dyDescent="0.25">
      <c r="A813" t="s">
        <v>6217</v>
      </c>
      <c r="B813" t="s">
        <v>6218</v>
      </c>
      <c r="C813" t="s">
        <v>1947</v>
      </c>
    </row>
    <row r="814" spans="1:3" x14ac:dyDescent="0.25">
      <c r="A814" t="s">
        <v>6219</v>
      </c>
      <c r="B814" t="s">
        <v>6220</v>
      </c>
      <c r="C814" t="s">
        <v>1947</v>
      </c>
    </row>
    <row r="815" spans="1:3" x14ac:dyDescent="0.25">
      <c r="A815" t="s">
        <v>6221</v>
      </c>
      <c r="B815" t="s">
        <v>6222</v>
      </c>
      <c r="C815" t="s">
        <v>1947</v>
      </c>
    </row>
    <row r="816" spans="1:3" x14ac:dyDescent="0.25">
      <c r="A816" t="s">
        <v>6223</v>
      </c>
      <c r="B816" t="s">
        <v>6224</v>
      </c>
      <c r="C816" t="s">
        <v>1947</v>
      </c>
    </row>
    <row r="817" spans="1:3" x14ac:dyDescent="0.25">
      <c r="A817" t="s">
        <v>6225</v>
      </c>
      <c r="B817" t="s">
        <v>6226</v>
      </c>
      <c r="C817" t="s">
        <v>1947</v>
      </c>
    </row>
    <row r="818" spans="1:3" x14ac:dyDescent="0.25">
      <c r="A818" t="s">
        <v>6227</v>
      </c>
      <c r="B818" t="s">
        <v>6228</v>
      </c>
      <c r="C818" t="s">
        <v>1947</v>
      </c>
    </row>
    <row r="819" spans="1:3" x14ac:dyDescent="0.25">
      <c r="A819" t="s">
        <v>6229</v>
      </c>
      <c r="B819" t="s">
        <v>6230</v>
      </c>
      <c r="C819" t="s">
        <v>1947</v>
      </c>
    </row>
    <row r="820" spans="1:3" x14ac:dyDescent="0.25">
      <c r="A820" t="s">
        <v>6231</v>
      </c>
      <c r="B820" t="s">
        <v>6232</v>
      </c>
      <c r="C820" t="s">
        <v>1947</v>
      </c>
    </row>
    <row r="821" spans="1:3" x14ac:dyDescent="0.25">
      <c r="A821" t="s">
        <v>6233</v>
      </c>
      <c r="B821" t="s">
        <v>6234</v>
      </c>
      <c r="C821" t="s">
        <v>1947</v>
      </c>
    </row>
    <row r="822" spans="1:3" x14ac:dyDescent="0.25">
      <c r="A822" t="s">
        <v>6235</v>
      </c>
      <c r="B822" t="s">
        <v>6236</v>
      </c>
      <c r="C822" t="s">
        <v>1947</v>
      </c>
    </row>
    <row r="823" spans="1:3" x14ac:dyDescent="0.25">
      <c r="A823" t="s">
        <v>6237</v>
      </c>
      <c r="B823" t="s">
        <v>6238</v>
      </c>
      <c r="C823" t="s">
        <v>1947</v>
      </c>
    </row>
    <row r="824" spans="1:3" x14ac:dyDescent="0.25">
      <c r="A824" t="s">
        <v>6239</v>
      </c>
      <c r="B824" t="s">
        <v>6240</v>
      </c>
      <c r="C824" t="s">
        <v>1947</v>
      </c>
    </row>
    <row r="825" spans="1:3" x14ac:dyDescent="0.25">
      <c r="A825" t="s">
        <v>6241</v>
      </c>
      <c r="B825" t="s">
        <v>6242</v>
      </c>
      <c r="C825" t="s">
        <v>1947</v>
      </c>
    </row>
    <row r="826" spans="1:3" x14ac:dyDescent="0.25">
      <c r="A826" t="s">
        <v>6243</v>
      </c>
      <c r="B826" t="s">
        <v>6244</v>
      </c>
      <c r="C826" t="s">
        <v>1947</v>
      </c>
    </row>
    <row r="827" spans="1:3" x14ac:dyDescent="0.25">
      <c r="A827" t="s">
        <v>6245</v>
      </c>
      <c r="B827" t="s">
        <v>6246</v>
      </c>
      <c r="C827" t="s">
        <v>1947</v>
      </c>
    </row>
    <row r="828" spans="1:3" x14ac:dyDescent="0.25">
      <c r="A828" t="s">
        <v>6247</v>
      </c>
      <c r="B828" t="s">
        <v>6248</v>
      </c>
      <c r="C828" t="s">
        <v>1947</v>
      </c>
    </row>
    <row r="829" spans="1:3" x14ac:dyDescent="0.25">
      <c r="A829" t="s">
        <v>6249</v>
      </c>
      <c r="B829" t="s">
        <v>6250</v>
      </c>
      <c r="C829" t="s">
        <v>1947</v>
      </c>
    </row>
    <row r="830" spans="1:3" x14ac:dyDescent="0.25">
      <c r="A830" t="s">
        <v>6251</v>
      </c>
      <c r="B830" t="s">
        <v>6252</v>
      </c>
      <c r="C830" t="s">
        <v>1947</v>
      </c>
    </row>
    <row r="831" spans="1:3" x14ac:dyDescent="0.25">
      <c r="A831" t="s">
        <v>6253</v>
      </c>
      <c r="B831" t="s">
        <v>6254</v>
      </c>
      <c r="C831" t="s">
        <v>1947</v>
      </c>
    </row>
    <row r="832" spans="1:3" x14ac:dyDescent="0.25">
      <c r="A832" t="s">
        <v>6255</v>
      </c>
      <c r="B832" t="s">
        <v>6256</v>
      </c>
      <c r="C832" t="s">
        <v>1947</v>
      </c>
    </row>
    <row r="833" spans="1:3" x14ac:dyDescent="0.25">
      <c r="A833" t="s">
        <v>6257</v>
      </c>
      <c r="B833" t="s">
        <v>6258</v>
      </c>
      <c r="C833" t="s">
        <v>1947</v>
      </c>
    </row>
    <row r="834" spans="1:3" x14ac:dyDescent="0.25">
      <c r="A834" t="s">
        <v>6259</v>
      </c>
      <c r="B834" t="s">
        <v>6260</v>
      </c>
      <c r="C834" t="s">
        <v>1947</v>
      </c>
    </row>
    <row r="835" spans="1:3" x14ac:dyDescent="0.25">
      <c r="A835" t="s">
        <v>6261</v>
      </c>
      <c r="B835" t="s">
        <v>6262</v>
      </c>
      <c r="C835" t="s">
        <v>1947</v>
      </c>
    </row>
    <row r="836" spans="1:3" x14ac:dyDescent="0.25">
      <c r="A836" t="s">
        <v>6263</v>
      </c>
      <c r="B836" t="s">
        <v>6264</v>
      </c>
      <c r="C836" t="s">
        <v>1947</v>
      </c>
    </row>
    <row r="837" spans="1:3" x14ac:dyDescent="0.25">
      <c r="A837" t="s">
        <v>6265</v>
      </c>
      <c r="B837" t="s">
        <v>6266</v>
      </c>
      <c r="C837" t="s">
        <v>1947</v>
      </c>
    </row>
    <row r="838" spans="1:3" x14ac:dyDescent="0.25">
      <c r="A838" t="s">
        <v>6267</v>
      </c>
      <c r="B838" t="s">
        <v>6268</v>
      </c>
      <c r="C838" t="s">
        <v>1947</v>
      </c>
    </row>
    <row r="839" spans="1:3" x14ac:dyDescent="0.25">
      <c r="A839" t="s">
        <v>6269</v>
      </c>
      <c r="B839" t="s">
        <v>6270</v>
      </c>
      <c r="C839" t="s">
        <v>1947</v>
      </c>
    </row>
    <row r="840" spans="1:3" x14ac:dyDescent="0.25">
      <c r="A840" t="s">
        <v>6271</v>
      </c>
      <c r="B840" t="s">
        <v>6272</v>
      </c>
      <c r="C840" t="s">
        <v>1947</v>
      </c>
    </row>
    <row r="841" spans="1:3" x14ac:dyDescent="0.25">
      <c r="A841" t="s">
        <v>6273</v>
      </c>
      <c r="B841" t="s">
        <v>6274</v>
      </c>
      <c r="C841" t="s">
        <v>1947</v>
      </c>
    </row>
    <row r="842" spans="1:3" x14ac:dyDescent="0.25">
      <c r="A842" t="s">
        <v>6275</v>
      </c>
      <c r="B842" t="s">
        <v>6276</v>
      </c>
      <c r="C842" t="s">
        <v>1947</v>
      </c>
    </row>
    <row r="843" spans="1:3" x14ac:dyDescent="0.25">
      <c r="A843" t="s">
        <v>6277</v>
      </c>
      <c r="B843" t="s">
        <v>6278</v>
      </c>
      <c r="C843" t="s">
        <v>1947</v>
      </c>
    </row>
    <row r="844" spans="1:3" x14ac:dyDescent="0.25">
      <c r="A844" t="s">
        <v>6279</v>
      </c>
      <c r="B844" t="s">
        <v>6280</v>
      </c>
      <c r="C844" t="s">
        <v>1947</v>
      </c>
    </row>
    <row r="845" spans="1:3" x14ac:dyDescent="0.25">
      <c r="A845" t="s">
        <v>6281</v>
      </c>
      <c r="B845" t="s">
        <v>6282</v>
      </c>
      <c r="C845" t="s">
        <v>1947</v>
      </c>
    </row>
    <row r="846" spans="1:3" x14ac:dyDescent="0.25">
      <c r="A846" t="s">
        <v>6283</v>
      </c>
      <c r="B846" t="s">
        <v>6284</v>
      </c>
      <c r="C846" t="s">
        <v>1947</v>
      </c>
    </row>
    <row r="847" spans="1:3" x14ac:dyDescent="0.25">
      <c r="A847" t="s">
        <v>6285</v>
      </c>
      <c r="B847" t="s">
        <v>6286</v>
      </c>
      <c r="C847" t="s">
        <v>1947</v>
      </c>
    </row>
    <row r="848" spans="1:3" x14ac:dyDescent="0.25">
      <c r="A848" t="s">
        <v>6287</v>
      </c>
      <c r="B848" t="s">
        <v>6288</v>
      </c>
      <c r="C848" t="s">
        <v>1947</v>
      </c>
    </row>
    <row r="849" spans="1:3" x14ac:dyDescent="0.25">
      <c r="A849" t="s">
        <v>6289</v>
      </c>
      <c r="B849" t="s">
        <v>6290</v>
      </c>
      <c r="C849" t="s">
        <v>1947</v>
      </c>
    </row>
    <row r="850" spans="1:3" x14ac:dyDescent="0.25">
      <c r="A850" t="s">
        <v>6291</v>
      </c>
      <c r="B850" t="s">
        <v>6292</v>
      </c>
      <c r="C850" t="s">
        <v>1947</v>
      </c>
    </row>
    <row r="851" spans="1:3" x14ac:dyDescent="0.25">
      <c r="A851" t="s">
        <v>6293</v>
      </c>
      <c r="B851" t="s">
        <v>6294</v>
      </c>
      <c r="C851" t="s">
        <v>1947</v>
      </c>
    </row>
    <row r="852" spans="1:3" x14ac:dyDescent="0.25">
      <c r="A852" t="s">
        <v>6295</v>
      </c>
      <c r="B852" t="s">
        <v>6296</v>
      </c>
      <c r="C852" t="s">
        <v>1947</v>
      </c>
    </row>
    <row r="853" spans="1:3" x14ac:dyDescent="0.25">
      <c r="A853" t="s">
        <v>6297</v>
      </c>
      <c r="B853" t="s">
        <v>6298</v>
      </c>
      <c r="C853" t="s">
        <v>1947</v>
      </c>
    </row>
    <row r="854" spans="1:3" x14ac:dyDescent="0.25">
      <c r="A854" t="s">
        <v>6299</v>
      </c>
      <c r="B854" t="s">
        <v>6300</v>
      </c>
      <c r="C854" t="s">
        <v>1947</v>
      </c>
    </row>
    <row r="855" spans="1:3" x14ac:dyDescent="0.25">
      <c r="A855" t="s">
        <v>6301</v>
      </c>
      <c r="B855" t="s">
        <v>6302</v>
      </c>
      <c r="C855" t="s">
        <v>1947</v>
      </c>
    </row>
    <row r="856" spans="1:3" x14ac:dyDescent="0.25">
      <c r="A856" t="s">
        <v>6303</v>
      </c>
      <c r="B856" t="s">
        <v>6304</v>
      </c>
      <c r="C856" t="s">
        <v>1947</v>
      </c>
    </row>
    <row r="857" spans="1:3" x14ac:dyDescent="0.25">
      <c r="A857" t="s">
        <v>6305</v>
      </c>
      <c r="B857" t="s">
        <v>6306</v>
      </c>
      <c r="C857" t="s">
        <v>1947</v>
      </c>
    </row>
    <row r="858" spans="1:3" x14ac:dyDescent="0.25">
      <c r="A858" t="s">
        <v>6307</v>
      </c>
      <c r="B858" t="s">
        <v>6308</v>
      </c>
      <c r="C858" t="s">
        <v>1947</v>
      </c>
    </row>
    <row r="859" spans="1:3" x14ac:dyDescent="0.25">
      <c r="A859" t="s">
        <v>6309</v>
      </c>
      <c r="B859" t="s">
        <v>6310</v>
      </c>
      <c r="C859" t="s">
        <v>1947</v>
      </c>
    </row>
    <row r="860" spans="1:3" x14ac:dyDescent="0.25">
      <c r="A860" t="s">
        <v>6311</v>
      </c>
      <c r="B860" t="s">
        <v>6312</v>
      </c>
      <c r="C860" t="s">
        <v>1947</v>
      </c>
    </row>
    <row r="861" spans="1:3" x14ac:dyDescent="0.25">
      <c r="A861" t="s">
        <v>6313</v>
      </c>
      <c r="B861" t="s">
        <v>6314</v>
      </c>
      <c r="C861" t="s">
        <v>1947</v>
      </c>
    </row>
    <row r="862" spans="1:3" x14ac:dyDescent="0.25">
      <c r="A862" t="s">
        <v>6315</v>
      </c>
      <c r="B862" t="s">
        <v>6316</v>
      </c>
      <c r="C862" t="s">
        <v>1947</v>
      </c>
    </row>
    <row r="863" spans="1:3" x14ac:dyDescent="0.25">
      <c r="A863" t="s">
        <v>6317</v>
      </c>
      <c r="B863" t="s">
        <v>6318</v>
      </c>
      <c r="C863" t="s">
        <v>1947</v>
      </c>
    </row>
    <row r="864" spans="1:3" x14ac:dyDescent="0.25">
      <c r="A864" t="s">
        <v>6319</v>
      </c>
      <c r="B864" t="s">
        <v>6320</v>
      </c>
      <c r="C864" t="s">
        <v>1947</v>
      </c>
    </row>
    <row r="865" spans="1:3" x14ac:dyDescent="0.25">
      <c r="A865" t="s">
        <v>6321</v>
      </c>
      <c r="B865" t="s">
        <v>6322</v>
      </c>
      <c r="C865" t="s">
        <v>1947</v>
      </c>
    </row>
    <row r="866" spans="1:3" x14ac:dyDescent="0.25">
      <c r="A866" t="s">
        <v>6323</v>
      </c>
      <c r="B866" t="s">
        <v>6324</v>
      </c>
      <c r="C866" t="s">
        <v>1947</v>
      </c>
    </row>
    <row r="867" spans="1:3" x14ac:dyDescent="0.25">
      <c r="A867" t="s">
        <v>6325</v>
      </c>
      <c r="B867" t="s">
        <v>6326</v>
      </c>
      <c r="C867" t="s">
        <v>1947</v>
      </c>
    </row>
    <row r="868" spans="1:3" x14ac:dyDescent="0.25">
      <c r="A868" t="s">
        <v>6327</v>
      </c>
      <c r="B868" t="s">
        <v>6328</v>
      </c>
      <c r="C868" t="s">
        <v>1947</v>
      </c>
    </row>
    <row r="869" spans="1:3" x14ac:dyDescent="0.25">
      <c r="A869" t="s">
        <v>6329</v>
      </c>
      <c r="B869" t="s">
        <v>6330</v>
      </c>
      <c r="C869" t="s">
        <v>1947</v>
      </c>
    </row>
    <row r="870" spans="1:3" x14ac:dyDescent="0.25">
      <c r="A870" t="s">
        <v>6331</v>
      </c>
      <c r="B870" t="s">
        <v>6332</v>
      </c>
      <c r="C870" t="s">
        <v>1947</v>
      </c>
    </row>
    <row r="871" spans="1:3" x14ac:dyDescent="0.25">
      <c r="A871" t="s">
        <v>6333</v>
      </c>
      <c r="B871" t="s">
        <v>6334</v>
      </c>
      <c r="C871" t="s">
        <v>1947</v>
      </c>
    </row>
    <row r="872" spans="1:3" x14ac:dyDescent="0.25">
      <c r="A872" t="s">
        <v>6335</v>
      </c>
      <c r="B872" t="s">
        <v>6336</v>
      </c>
      <c r="C872" t="s">
        <v>1947</v>
      </c>
    </row>
    <row r="873" spans="1:3" x14ac:dyDescent="0.25">
      <c r="A873" t="s">
        <v>6337</v>
      </c>
      <c r="B873" t="s">
        <v>6338</v>
      </c>
      <c r="C873" t="s">
        <v>1947</v>
      </c>
    </row>
    <row r="874" spans="1:3" x14ac:dyDescent="0.25">
      <c r="A874" t="s">
        <v>6339</v>
      </c>
      <c r="B874" t="s">
        <v>6340</v>
      </c>
      <c r="C874" t="s">
        <v>1947</v>
      </c>
    </row>
    <row r="875" spans="1:3" x14ac:dyDescent="0.25">
      <c r="A875" t="s">
        <v>6341</v>
      </c>
      <c r="B875" t="s">
        <v>6342</v>
      </c>
      <c r="C875" t="s">
        <v>1947</v>
      </c>
    </row>
    <row r="876" spans="1:3" x14ac:dyDescent="0.25">
      <c r="A876" t="s">
        <v>6343</v>
      </c>
      <c r="B876" t="s">
        <v>6344</v>
      </c>
      <c r="C876" t="s">
        <v>1947</v>
      </c>
    </row>
    <row r="877" spans="1:3" x14ac:dyDescent="0.25">
      <c r="A877" t="s">
        <v>6345</v>
      </c>
      <c r="B877" t="s">
        <v>6346</v>
      </c>
      <c r="C877" t="s">
        <v>1947</v>
      </c>
    </row>
    <row r="878" spans="1:3" x14ac:dyDescent="0.25">
      <c r="A878" t="s">
        <v>6347</v>
      </c>
      <c r="B878" t="s">
        <v>6348</v>
      </c>
      <c r="C878" t="s">
        <v>1947</v>
      </c>
    </row>
    <row r="879" spans="1:3" x14ac:dyDescent="0.25">
      <c r="A879" t="s">
        <v>6349</v>
      </c>
      <c r="B879" t="s">
        <v>6350</v>
      </c>
      <c r="C879" t="s">
        <v>1947</v>
      </c>
    </row>
    <row r="880" spans="1:3" x14ac:dyDescent="0.25">
      <c r="A880" t="s">
        <v>6351</v>
      </c>
      <c r="B880" t="s">
        <v>6352</v>
      </c>
      <c r="C880" t="s">
        <v>1947</v>
      </c>
    </row>
    <row r="881" spans="1:3" x14ac:dyDescent="0.25">
      <c r="A881" t="s">
        <v>6353</v>
      </c>
      <c r="B881" t="s">
        <v>6354</v>
      </c>
      <c r="C881" t="s">
        <v>1947</v>
      </c>
    </row>
    <row r="882" spans="1:3" x14ac:dyDescent="0.25">
      <c r="A882" t="s">
        <v>6355</v>
      </c>
      <c r="B882" t="s">
        <v>6356</v>
      </c>
      <c r="C882" t="s">
        <v>1947</v>
      </c>
    </row>
    <row r="883" spans="1:3" x14ac:dyDescent="0.25">
      <c r="A883" t="s">
        <v>6357</v>
      </c>
      <c r="B883" t="s">
        <v>6358</v>
      </c>
      <c r="C883" t="s">
        <v>1947</v>
      </c>
    </row>
    <row r="884" spans="1:3" x14ac:dyDescent="0.25">
      <c r="A884" t="s">
        <v>6359</v>
      </c>
      <c r="B884" t="s">
        <v>6360</v>
      </c>
      <c r="C884" t="s">
        <v>1947</v>
      </c>
    </row>
    <row r="885" spans="1:3" x14ac:dyDescent="0.25">
      <c r="A885" t="s">
        <v>6361</v>
      </c>
      <c r="B885" t="s">
        <v>6362</v>
      </c>
      <c r="C885" t="s">
        <v>1947</v>
      </c>
    </row>
    <row r="886" spans="1:3" x14ac:dyDescent="0.25">
      <c r="A886" t="s">
        <v>6363</v>
      </c>
      <c r="B886" t="s">
        <v>6364</v>
      </c>
      <c r="C886" t="s">
        <v>1947</v>
      </c>
    </row>
    <row r="887" spans="1:3" x14ac:dyDescent="0.25">
      <c r="A887" t="s">
        <v>6365</v>
      </c>
      <c r="B887" t="s">
        <v>6366</v>
      </c>
      <c r="C887" t="s">
        <v>1947</v>
      </c>
    </row>
    <row r="888" spans="1:3" x14ac:dyDescent="0.25">
      <c r="A888" t="s">
        <v>6367</v>
      </c>
      <c r="B888" t="s">
        <v>6368</v>
      </c>
      <c r="C888" t="s">
        <v>1947</v>
      </c>
    </row>
    <row r="889" spans="1:3" x14ac:dyDescent="0.25">
      <c r="A889" t="s">
        <v>6369</v>
      </c>
      <c r="B889" t="s">
        <v>6370</v>
      </c>
      <c r="C889" t="s">
        <v>1947</v>
      </c>
    </row>
    <row r="890" spans="1:3" x14ac:dyDescent="0.25">
      <c r="A890" t="s">
        <v>6371</v>
      </c>
      <c r="B890" t="s">
        <v>6372</v>
      </c>
      <c r="C890" t="s">
        <v>1947</v>
      </c>
    </row>
    <row r="891" spans="1:3" x14ac:dyDescent="0.25">
      <c r="A891" t="s">
        <v>6373</v>
      </c>
      <c r="B891" t="s">
        <v>6374</v>
      </c>
      <c r="C891" t="s">
        <v>1947</v>
      </c>
    </row>
    <row r="892" spans="1:3" x14ac:dyDescent="0.25">
      <c r="A892" t="s">
        <v>6375</v>
      </c>
      <c r="B892" t="s">
        <v>6376</v>
      </c>
      <c r="C892" t="s">
        <v>1947</v>
      </c>
    </row>
    <row r="893" spans="1:3" x14ac:dyDescent="0.25">
      <c r="A893" t="s">
        <v>6377</v>
      </c>
      <c r="B893" t="s">
        <v>6378</v>
      </c>
      <c r="C893" t="s">
        <v>1947</v>
      </c>
    </row>
    <row r="894" spans="1:3" x14ac:dyDescent="0.25">
      <c r="A894" t="s">
        <v>6379</v>
      </c>
      <c r="B894" t="s">
        <v>6380</v>
      </c>
      <c r="C894" t="s">
        <v>1947</v>
      </c>
    </row>
    <row r="895" spans="1:3" x14ac:dyDescent="0.25">
      <c r="A895" t="s">
        <v>6381</v>
      </c>
      <c r="B895" t="s">
        <v>6382</v>
      </c>
      <c r="C895" t="s">
        <v>1947</v>
      </c>
    </row>
    <row r="896" spans="1:3" x14ac:dyDescent="0.25">
      <c r="A896" t="s">
        <v>6383</v>
      </c>
      <c r="B896" t="s">
        <v>6384</v>
      </c>
      <c r="C896" t="s">
        <v>1947</v>
      </c>
    </row>
    <row r="897" spans="1:3" x14ac:dyDescent="0.25">
      <c r="A897" t="s">
        <v>6385</v>
      </c>
      <c r="B897" t="s">
        <v>6386</v>
      </c>
      <c r="C897" t="s">
        <v>1947</v>
      </c>
    </row>
    <row r="898" spans="1:3" x14ac:dyDescent="0.25">
      <c r="A898" t="s">
        <v>6387</v>
      </c>
      <c r="B898" t="s">
        <v>6388</v>
      </c>
      <c r="C898" t="s">
        <v>1947</v>
      </c>
    </row>
    <row r="899" spans="1:3" x14ac:dyDescent="0.25">
      <c r="A899" t="s">
        <v>6389</v>
      </c>
      <c r="B899" t="s">
        <v>6390</v>
      </c>
      <c r="C899" t="s">
        <v>1947</v>
      </c>
    </row>
    <row r="900" spans="1:3" x14ac:dyDescent="0.25">
      <c r="A900" t="s">
        <v>6391</v>
      </c>
      <c r="B900" t="s">
        <v>6392</v>
      </c>
      <c r="C900" t="s">
        <v>1947</v>
      </c>
    </row>
    <row r="901" spans="1:3" x14ac:dyDescent="0.25">
      <c r="A901" t="s">
        <v>6393</v>
      </c>
      <c r="B901" t="s">
        <v>6394</v>
      </c>
      <c r="C901" t="s">
        <v>1947</v>
      </c>
    </row>
    <row r="902" spans="1:3" x14ac:dyDescent="0.25">
      <c r="A902" t="s">
        <v>6395</v>
      </c>
      <c r="B902" t="s">
        <v>6396</v>
      </c>
      <c r="C902" t="s">
        <v>1947</v>
      </c>
    </row>
    <row r="903" spans="1:3" x14ac:dyDescent="0.25">
      <c r="A903" t="s">
        <v>6397</v>
      </c>
      <c r="B903" t="s">
        <v>6398</v>
      </c>
      <c r="C903" t="s">
        <v>1947</v>
      </c>
    </row>
    <row r="904" spans="1:3" x14ac:dyDescent="0.25">
      <c r="A904" t="s">
        <v>6399</v>
      </c>
      <c r="B904" t="s">
        <v>6400</v>
      </c>
      <c r="C904" t="s">
        <v>1947</v>
      </c>
    </row>
    <row r="905" spans="1:3" x14ac:dyDescent="0.25">
      <c r="A905" t="s">
        <v>6401</v>
      </c>
      <c r="B905" t="s">
        <v>6402</v>
      </c>
      <c r="C905" t="s">
        <v>1947</v>
      </c>
    </row>
    <row r="906" spans="1:3" x14ac:dyDescent="0.25">
      <c r="A906" t="s">
        <v>6403</v>
      </c>
      <c r="B906" t="s">
        <v>6404</v>
      </c>
      <c r="C906" t="s">
        <v>1947</v>
      </c>
    </row>
    <row r="907" spans="1:3" x14ac:dyDescent="0.25">
      <c r="A907" t="s">
        <v>6405</v>
      </c>
      <c r="B907" t="s">
        <v>6406</v>
      </c>
      <c r="C907" t="s">
        <v>1947</v>
      </c>
    </row>
    <row r="908" spans="1:3" x14ac:dyDescent="0.25">
      <c r="A908" t="s">
        <v>6407</v>
      </c>
      <c r="B908" t="s">
        <v>6408</v>
      </c>
      <c r="C908" t="s">
        <v>1947</v>
      </c>
    </row>
    <row r="909" spans="1:3" x14ac:dyDescent="0.25">
      <c r="A909" t="s">
        <v>6409</v>
      </c>
      <c r="B909" t="s">
        <v>6410</v>
      </c>
      <c r="C909" t="s">
        <v>1947</v>
      </c>
    </row>
    <row r="910" spans="1:3" x14ac:dyDescent="0.25">
      <c r="A910" t="s">
        <v>6411</v>
      </c>
      <c r="B910" t="s">
        <v>6412</v>
      </c>
      <c r="C910" t="s">
        <v>1947</v>
      </c>
    </row>
    <row r="911" spans="1:3" x14ac:dyDescent="0.25">
      <c r="A911" t="s">
        <v>6413</v>
      </c>
      <c r="B911" t="s">
        <v>6414</v>
      </c>
      <c r="C911" t="s">
        <v>1947</v>
      </c>
    </row>
    <row r="912" spans="1:3" x14ac:dyDescent="0.25">
      <c r="A912" t="s">
        <v>6415</v>
      </c>
      <c r="B912" t="s">
        <v>6416</v>
      </c>
      <c r="C912" t="s">
        <v>1947</v>
      </c>
    </row>
    <row r="913" spans="1:3" x14ac:dyDescent="0.25">
      <c r="A913" t="s">
        <v>6417</v>
      </c>
      <c r="B913" t="s">
        <v>6418</v>
      </c>
      <c r="C913" t="s">
        <v>1947</v>
      </c>
    </row>
    <row r="914" spans="1:3" x14ac:dyDescent="0.25">
      <c r="A914" t="s">
        <v>6419</v>
      </c>
      <c r="B914" t="s">
        <v>4682</v>
      </c>
      <c r="C914" t="s">
        <v>1947</v>
      </c>
    </row>
    <row r="915" spans="1:3" x14ac:dyDescent="0.25">
      <c r="A915" t="s">
        <v>6420</v>
      </c>
      <c r="B915" t="s">
        <v>6421</v>
      </c>
      <c r="C915" t="s">
        <v>1993</v>
      </c>
    </row>
    <row r="916" spans="1:3" x14ac:dyDescent="0.25">
      <c r="A916" t="s">
        <v>6422</v>
      </c>
      <c r="B916" t="s">
        <v>6423</v>
      </c>
      <c r="C916" t="s">
        <v>1993</v>
      </c>
    </row>
    <row r="917" spans="1:3" x14ac:dyDescent="0.25">
      <c r="A917" t="s">
        <v>6424</v>
      </c>
      <c r="B917" t="s">
        <v>6425</v>
      </c>
      <c r="C917" t="s">
        <v>1993</v>
      </c>
    </row>
    <row r="918" spans="1:3" x14ac:dyDescent="0.25">
      <c r="A918" t="s">
        <v>6426</v>
      </c>
      <c r="B918" t="s">
        <v>6427</v>
      </c>
      <c r="C918" t="s">
        <v>1993</v>
      </c>
    </row>
    <row r="919" spans="1:3" x14ac:dyDescent="0.25">
      <c r="A919" t="s">
        <v>6428</v>
      </c>
      <c r="B919" t="s">
        <v>6429</v>
      </c>
      <c r="C919" t="s">
        <v>1993</v>
      </c>
    </row>
    <row r="920" spans="1:3" x14ac:dyDescent="0.25">
      <c r="A920" t="s">
        <v>6430</v>
      </c>
      <c r="B920" t="s">
        <v>6431</v>
      </c>
      <c r="C920" t="s">
        <v>1993</v>
      </c>
    </row>
    <row r="921" spans="1:3" x14ac:dyDescent="0.25">
      <c r="A921" t="s">
        <v>6432</v>
      </c>
      <c r="B921" t="s">
        <v>6433</v>
      </c>
      <c r="C921" t="s">
        <v>1993</v>
      </c>
    </row>
    <row r="922" spans="1:3" x14ac:dyDescent="0.25">
      <c r="A922" t="s">
        <v>6434</v>
      </c>
      <c r="B922" t="s">
        <v>6435</v>
      </c>
      <c r="C922" t="s">
        <v>1993</v>
      </c>
    </row>
    <row r="923" spans="1:3" x14ac:dyDescent="0.25">
      <c r="A923" t="s">
        <v>6436</v>
      </c>
      <c r="B923" t="s">
        <v>6437</v>
      </c>
      <c r="C923" t="s">
        <v>1993</v>
      </c>
    </row>
    <row r="924" spans="1:3" x14ac:dyDescent="0.25">
      <c r="A924" t="s">
        <v>6438</v>
      </c>
      <c r="B924" t="s">
        <v>6439</v>
      </c>
      <c r="C924" t="s">
        <v>1993</v>
      </c>
    </row>
    <row r="925" spans="1:3" x14ac:dyDescent="0.25">
      <c r="A925" t="s">
        <v>6440</v>
      </c>
      <c r="B925" t="s">
        <v>4682</v>
      </c>
      <c r="C925" t="s">
        <v>1993</v>
      </c>
    </row>
    <row r="926" spans="1:3" x14ac:dyDescent="0.25">
      <c r="A926" t="s">
        <v>6441</v>
      </c>
      <c r="B926" t="s">
        <v>1996</v>
      </c>
      <c r="C926" t="s">
        <v>1995</v>
      </c>
    </row>
    <row r="927" spans="1:3" x14ac:dyDescent="0.25">
      <c r="A927" t="s">
        <v>6442</v>
      </c>
      <c r="B927" t="s">
        <v>4682</v>
      </c>
      <c r="C927" t="s">
        <v>1995</v>
      </c>
    </row>
    <row r="928" spans="1:3" x14ac:dyDescent="0.25">
      <c r="A928" t="s">
        <v>6443</v>
      </c>
      <c r="B928" t="s">
        <v>6444</v>
      </c>
      <c r="C928" t="s">
        <v>1983</v>
      </c>
    </row>
    <row r="929" spans="1:3" x14ac:dyDescent="0.25">
      <c r="A929" t="s">
        <v>6445</v>
      </c>
      <c r="B929" t="s">
        <v>6446</v>
      </c>
      <c r="C929" t="s">
        <v>1983</v>
      </c>
    </row>
    <row r="930" spans="1:3" x14ac:dyDescent="0.25">
      <c r="A930" t="s">
        <v>6447</v>
      </c>
      <c r="B930" t="s">
        <v>6448</v>
      </c>
      <c r="C930" t="s">
        <v>1983</v>
      </c>
    </row>
    <row r="931" spans="1:3" x14ac:dyDescent="0.25">
      <c r="A931" t="s">
        <v>6449</v>
      </c>
      <c r="B931" t="s">
        <v>6450</v>
      </c>
      <c r="C931" t="s">
        <v>1983</v>
      </c>
    </row>
    <row r="932" spans="1:3" x14ac:dyDescent="0.25">
      <c r="A932" t="s">
        <v>6451</v>
      </c>
      <c r="B932" t="s">
        <v>6452</v>
      </c>
      <c r="C932" t="s">
        <v>1983</v>
      </c>
    </row>
    <row r="933" spans="1:3" x14ac:dyDescent="0.25">
      <c r="A933" t="s">
        <v>6453</v>
      </c>
      <c r="B933" t="s">
        <v>6454</v>
      </c>
      <c r="C933" t="s">
        <v>1983</v>
      </c>
    </row>
    <row r="934" spans="1:3" x14ac:dyDescent="0.25">
      <c r="A934" t="s">
        <v>6455</v>
      </c>
      <c r="B934" t="s">
        <v>4682</v>
      </c>
      <c r="C934" t="s">
        <v>1983</v>
      </c>
    </row>
    <row r="935" spans="1:3" x14ac:dyDescent="0.25">
      <c r="A935" t="s">
        <v>6456</v>
      </c>
      <c r="B935" t="s">
        <v>2012</v>
      </c>
      <c r="C935" t="s">
        <v>2011</v>
      </c>
    </row>
    <row r="936" spans="1:3" x14ac:dyDescent="0.25">
      <c r="A936" t="s">
        <v>6457</v>
      </c>
      <c r="B936" t="s">
        <v>6458</v>
      </c>
      <c r="C936" t="s">
        <v>2011</v>
      </c>
    </row>
    <row r="937" spans="1:3" x14ac:dyDescent="0.25">
      <c r="A937" t="s">
        <v>6459</v>
      </c>
      <c r="B937" t="s">
        <v>4682</v>
      </c>
      <c r="C937" t="s">
        <v>2011</v>
      </c>
    </row>
    <row r="938" spans="1:3" x14ac:dyDescent="0.25">
      <c r="A938" t="s">
        <v>6460</v>
      </c>
      <c r="B938" t="s">
        <v>6461</v>
      </c>
      <c r="C938" t="s">
        <v>2049</v>
      </c>
    </row>
    <row r="939" spans="1:3" x14ac:dyDescent="0.25">
      <c r="A939" t="s">
        <v>6462</v>
      </c>
      <c r="B939" t="s">
        <v>6463</v>
      </c>
      <c r="C939" t="s">
        <v>2049</v>
      </c>
    </row>
    <row r="940" spans="1:3" x14ac:dyDescent="0.25">
      <c r="A940" t="s">
        <v>6464</v>
      </c>
      <c r="B940" t="s">
        <v>6465</v>
      </c>
      <c r="C940" t="s">
        <v>2049</v>
      </c>
    </row>
    <row r="941" spans="1:3" x14ac:dyDescent="0.25">
      <c r="A941" t="s">
        <v>6466</v>
      </c>
      <c r="B941" t="s">
        <v>6467</v>
      </c>
      <c r="C941" t="s">
        <v>2049</v>
      </c>
    </row>
    <row r="942" spans="1:3" x14ac:dyDescent="0.25">
      <c r="A942" t="s">
        <v>6468</v>
      </c>
      <c r="B942" t="s">
        <v>6469</v>
      </c>
      <c r="C942" t="s">
        <v>2049</v>
      </c>
    </row>
    <row r="943" spans="1:3" x14ac:dyDescent="0.25">
      <c r="A943" t="s">
        <v>6470</v>
      </c>
      <c r="B943" t="s">
        <v>6471</v>
      </c>
      <c r="C943" t="s">
        <v>2049</v>
      </c>
    </row>
    <row r="944" spans="1:3" x14ac:dyDescent="0.25">
      <c r="A944" t="s">
        <v>6472</v>
      </c>
      <c r="B944" t="s">
        <v>6473</v>
      </c>
      <c r="C944" t="s">
        <v>2049</v>
      </c>
    </row>
    <row r="945" spans="1:3" x14ac:dyDescent="0.25">
      <c r="A945" t="s">
        <v>6474</v>
      </c>
      <c r="B945" t="s">
        <v>6475</v>
      </c>
      <c r="C945" t="s">
        <v>2049</v>
      </c>
    </row>
    <row r="946" spans="1:3" x14ac:dyDescent="0.25">
      <c r="A946" t="s">
        <v>6476</v>
      </c>
      <c r="B946" t="s">
        <v>6477</v>
      </c>
      <c r="C946" t="s">
        <v>2049</v>
      </c>
    </row>
    <row r="947" spans="1:3" x14ac:dyDescent="0.25">
      <c r="A947" t="s">
        <v>6478</v>
      </c>
      <c r="B947" t="s">
        <v>6479</v>
      </c>
      <c r="C947" t="s">
        <v>2049</v>
      </c>
    </row>
    <row r="948" spans="1:3" x14ac:dyDescent="0.25">
      <c r="A948" t="s">
        <v>6480</v>
      </c>
      <c r="B948" t="s">
        <v>6481</v>
      </c>
      <c r="C948" t="s">
        <v>2049</v>
      </c>
    </row>
    <row r="949" spans="1:3" x14ac:dyDescent="0.25">
      <c r="A949" t="s">
        <v>6482</v>
      </c>
      <c r="B949" t="s">
        <v>6483</v>
      </c>
      <c r="C949" t="s">
        <v>2049</v>
      </c>
    </row>
    <row r="950" spans="1:3" x14ac:dyDescent="0.25">
      <c r="A950" t="s">
        <v>6484</v>
      </c>
      <c r="B950" t="s">
        <v>6485</v>
      </c>
      <c r="C950" t="s">
        <v>2049</v>
      </c>
    </row>
    <row r="951" spans="1:3" x14ac:dyDescent="0.25">
      <c r="A951" t="s">
        <v>6486</v>
      </c>
      <c r="B951" t="s">
        <v>6487</v>
      </c>
      <c r="C951" t="s">
        <v>2049</v>
      </c>
    </row>
    <row r="952" spans="1:3" x14ac:dyDescent="0.25">
      <c r="A952" t="s">
        <v>6488</v>
      </c>
      <c r="B952" t="s">
        <v>6489</v>
      </c>
      <c r="C952" t="s">
        <v>2049</v>
      </c>
    </row>
    <row r="953" spans="1:3" x14ac:dyDescent="0.25">
      <c r="A953" t="s">
        <v>6490</v>
      </c>
      <c r="B953" t="s">
        <v>6491</v>
      </c>
      <c r="C953" t="s">
        <v>2049</v>
      </c>
    </row>
    <row r="954" spans="1:3" x14ac:dyDescent="0.25">
      <c r="A954" t="s">
        <v>6492</v>
      </c>
      <c r="B954" t="s">
        <v>6493</v>
      </c>
      <c r="C954" t="s">
        <v>2049</v>
      </c>
    </row>
    <row r="955" spans="1:3" x14ac:dyDescent="0.25">
      <c r="A955" t="s">
        <v>6494</v>
      </c>
      <c r="B955" t="s">
        <v>6495</v>
      </c>
      <c r="C955" t="s">
        <v>2049</v>
      </c>
    </row>
    <row r="956" spans="1:3" x14ac:dyDescent="0.25">
      <c r="A956" t="s">
        <v>6496</v>
      </c>
      <c r="B956" t="s">
        <v>6497</v>
      </c>
      <c r="C956" t="s">
        <v>2049</v>
      </c>
    </row>
    <row r="957" spans="1:3" x14ac:dyDescent="0.25">
      <c r="A957" t="s">
        <v>6498</v>
      </c>
      <c r="B957" t="s">
        <v>6499</v>
      </c>
      <c r="C957" t="s">
        <v>2049</v>
      </c>
    </row>
    <row r="958" spans="1:3" x14ac:dyDescent="0.25">
      <c r="A958" t="s">
        <v>6500</v>
      </c>
      <c r="B958" t="s">
        <v>6501</v>
      </c>
      <c r="C958" t="s">
        <v>2049</v>
      </c>
    </row>
    <row r="959" spans="1:3" x14ac:dyDescent="0.25">
      <c r="A959" t="s">
        <v>6502</v>
      </c>
      <c r="B959" t="s">
        <v>6503</v>
      </c>
      <c r="C959" t="s">
        <v>2049</v>
      </c>
    </row>
    <row r="960" spans="1:3" x14ac:dyDescent="0.25">
      <c r="A960" t="s">
        <v>6504</v>
      </c>
      <c r="B960" t="s">
        <v>6505</v>
      </c>
      <c r="C960" t="s">
        <v>2049</v>
      </c>
    </row>
    <row r="961" spans="1:3" x14ac:dyDescent="0.25">
      <c r="A961" t="s">
        <v>6506</v>
      </c>
      <c r="B961" t="s">
        <v>6507</v>
      </c>
      <c r="C961" t="s">
        <v>2049</v>
      </c>
    </row>
    <row r="962" spans="1:3" x14ac:dyDescent="0.25">
      <c r="A962" t="s">
        <v>6508</v>
      </c>
      <c r="B962" t="s">
        <v>6509</v>
      </c>
      <c r="C962" t="s">
        <v>2049</v>
      </c>
    </row>
    <row r="963" spans="1:3" x14ac:dyDescent="0.25">
      <c r="A963" t="s">
        <v>6510</v>
      </c>
      <c r="B963" t="s">
        <v>6511</v>
      </c>
      <c r="C963" t="s">
        <v>2049</v>
      </c>
    </row>
    <row r="964" spans="1:3" x14ac:dyDescent="0.25">
      <c r="A964" t="s">
        <v>6512</v>
      </c>
      <c r="B964" t="s">
        <v>6513</v>
      </c>
      <c r="C964" t="s">
        <v>2049</v>
      </c>
    </row>
    <row r="965" spans="1:3" x14ac:dyDescent="0.25">
      <c r="A965" t="s">
        <v>6514</v>
      </c>
      <c r="B965" t="s">
        <v>6515</v>
      </c>
      <c r="C965" t="s">
        <v>2049</v>
      </c>
    </row>
    <row r="966" spans="1:3" x14ac:dyDescent="0.25">
      <c r="A966" t="s">
        <v>6516</v>
      </c>
      <c r="B966" t="s">
        <v>6517</v>
      </c>
      <c r="C966" t="s">
        <v>2049</v>
      </c>
    </row>
    <row r="967" spans="1:3" x14ac:dyDescent="0.25">
      <c r="A967" t="s">
        <v>6518</v>
      </c>
      <c r="B967" t="s">
        <v>6519</v>
      </c>
      <c r="C967" t="s">
        <v>2049</v>
      </c>
    </row>
    <row r="968" spans="1:3" x14ac:dyDescent="0.25">
      <c r="A968" t="s">
        <v>6520</v>
      </c>
      <c r="B968" t="s">
        <v>6521</v>
      </c>
      <c r="C968" t="s">
        <v>2049</v>
      </c>
    </row>
    <row r="969" spans="1:3" x14ac:dyDescent="0.25">
      <c r="A969" t="s">
        <v>6522</v>
      </c>
      <c r="B969" t="s">
        <v>6523</v>
      </c>
      <c r="C969" t="s">
        <v>2049</v>
      </c>
    </row>
    <row r="970" spans="1:3" x14ac:dyDescent="0.25">
      <c r="A970" t="s">
        <v>6524</v>
      </c>
      <c r="B970" t="s">
        <v>6525</v>
      </c>
      <c r="C970" t="s">
        <v>2049</v>
      </c>
    </row>
    <row r="971" spans="1:3" x14ac:dyDescent="0.25">
      <c r="A971" t="s">
        <v>6526</v>
      </c>
      <c r="B971" t="s">
        <v>6527</v>
      </c>
      <c r="C971" t="s">
        <v>2049</v>
      </c>
    </row>
    <row r="972" spans="1:3" x14ac:dyDescent="0.25">
      <c r="A972" t="s">
        <v>6528</v>
      </c>
      <c r="B972" t="s">
        <v>6529</v>
      </c>
      <c r="C972" t="s">
        <v>2049</v>
      </c>
    </row>
    <row r="973" spans="1:3" x14ac:dyDescent="0.25">
      <c r="A973" t="s">
        <v>6530</v>
      </c>
      <c r="B973" t="s">
        <v>6531</v>
      </c>
      <c r="C973" t="s">
        <v>2049</v>
      </c>
    </row>
    <row r="974" spans="1:3" x14ac:dyDescent="0.25">
      <c r="A974" t="s">
        <v>6532</v>
      </c>
      <c r="B974" t="s">
        <v>6533</v>
      </c>
      <c r="C974" t="s">
        <v>2049</v>
      </c>
    </row>
    <row r="975" spans="1:3" x14ac:dyDescent="0.25">
      <c r="A975" t="s">
        <v>6534</v>
      </c>
      <c r="B975" t="s">
        <v>6535</v>
      </c>
      <c r="C975" t="s">
        <v>2049</v>
      </c>
    </row>
    <row r="976" spans="1:3" x14ac:dyDescent="0.25">
      <c r="A976" t="s">
        <v>6536</v>
      </c>
      <c r="B976" t="s">
        <v>6537</v>
      </c>
      <c r="C976" t="s">
        <v>2049</v>
      </c>
    </row>
    <row r="977" spans="1:3" x14ac:dyDescent="0.25">
      <c r="A977" t="s">
        <v>6538</v>
      </c>
      <c r="B977" t="s">
        <v>6539</v>
      </c>
      <c r="C977" t="s">
        <v>2049</v>
      </c>
    </row>
    <row r="978" spans="1:3" x14ac:dyDescent="0.25">
      <c r="A978" t="s">
        <v>6540</v>
      </c>
      <c r="B978" t="s">
        <v>4682</v>
      </c>
      <c r="C978" t="s">
        <v>2049</v>
      </c>
    </row>
    <row r="979" spans="1:3" x14ac:dyDescent="0.25">
      <c r="A979" t="s">
        <v>6541</v>
      </c>
      <c r="B979" t="s">
        <v>6542</v>
      </c>
      <c r="C979" t="s">
        <v>2097</v>
      </c>
    </row>
    <row r="980" spans="1:3" x14ac:dyDescent="0.25">
      <c r="A980" t="s">
        <v>6543</v>
      </c>
      <c r="B980" t="s">
        <v>6544</v>
      </c>
      <c r="C980" t="s">
        <v>2097</v>
      </c>
    </row>
    <row r="981" spans="1:3" x14ac:dyDescent="0.25">
      <c r="A981" t="s">
        <v>6545</v>
      </c>
      <c r="B981" t="s">
        <v>6546</v>
      </c>
      <c r="C981" t="s">
        <v>2097</v>
      </c>
    </row>
    <row r="982" spans="1:3" x14ac:dyDescent="0.25">
      <c r="A982" t="s">
        <v>6547</v>
      </c>
      <c r="B982" t="s">
        <v>6548</v>
      </c>
      <c r="C982" t="s">
        <v>2097</v>
      </c>
    </row>
    <row r="983" spans="1:3" x14ac:dyDescent="0.25">
      <c r="A983" t="s">
        <v>6549</v>
      </c>
      <c r="B983" t="s">
        <v>6550</v>
      </c>
      <c r="C983" t="s">
        <v>2097</v>
      </c>
    </row>
    <row r="984" spans="1:3" x14ac:dyDescent="0.25">
      <c r="A984" t="s">
        <v>6551</v>
      </c>
      <c r="B984" t="s">
        <v>6552</v>
      </c>
      <c r="C984" t="s">
        <v>2097</v>
      </c>
    </row>
    <row r="985" spans="1:3" x14ac:dyDescent="0.25">
      <c r="A985" t="s">
        <v>6553</v>
      </c>
      <c r="B985" t="s">
        <v>6554</v>
      </c>
      <c r="C985" t="s">
        <v>2097</v>
      </c>
    </row>
    <row r="986" spans="1:3" x14ac:dyDescent="0.25">
      <c r="A986" t="s">
        <v>6555</v>
      </c>
      <c r="B986" t="s">
        <v>6556</v>
      </c>
      <c r="C986" t="s">
        <v>2097</v>
      </c>
    </row>
    <row r="987" spans="1:3" x14ac:dyDescent="0.25">
      <c r="A987" t="s">
        <v>6557</v>
      </c>
      <c r="B987" t="s">
        <v>6558</v>
      </c>
      <c r="C987" t="s">
        <v>2097</v>
      </c>
    </row>
    <row r="988" spans="1:3" x14ac:dyDescent="0.25">
      <c r="A988" t="s">
        <v>6559</v>
      </c>
      <c r="B988" t="s">
        <v>6560</v>
      </c>
      <c r="C988" t="s">
        <v>2097</v>
      </c>
    </row>
    <row r="989" spans="1:3" x14ac:dyDescent="0.25">
      <c r="A989" t="s">
        <v>6561</v>
      </c>
      <c r="B989" t="s">
        <v>6562</v>
      </c>
      <c r="C989" t="s">
        <v>2097</v>
      </c>
    </row>
    <row r="990" spans="1:3" x14ac:dyDescent="0.25">
      <c r="A990" t="s">
        <v>6563</v>
      </c>
      <c r="B990" t="s">
        <v>6564</v>
      </c>
      <c r="C990" t="s">
        <v>2097</v>
      </c>
    </row>
    <row r="991" spans="1:3" x14ac:dyDescent="0.25">
      <c r="A991" t="s">
        <v>6565</v>
      </c>
      <c r="B991" t="s">
        <v>6566</v>
      </c>
      <c r="C991" t="s">
        <v>2097</v>
      </c>
    </row>
    <row r="992" spans="1:3" x14ac:dyDescent="0.25">
      <c r="A992" t="s">
        <v>6567</v>
      </c>
      <c r="B992" t="s">
        <v>6568</v>
      </c>
      <c r="C992" t="s">
        <v>2097</v>
      </c>
    </row>
    <row r="993" spans="1:3" x14ac:dyDescent="0.25">
      <c r="A993" t="s">
        <v>6569</v>
      </c>
      <c r="B993" t="s">
        <v>6570</v>
      </c>
      <c r="C993" t="s">
        <v>2097</v>
      </c>
    </row>
    <row r="994" spans="1:3" x14ac:dyDescent="0.25">
      <c r="A994" t="s">
        <v>6571</v>
      </c>
      <c r="B994" t="s">
        <v>6572</v>
      </c>
      <c r="C994" t="s">
        <v>2097</v>
      </c>
    </row>
    <row r="995" spans="1:3" x14ac:dyDescent="0.25">
      <c r="A995" t="s">
        <v>6573</v>
      </c>
      <c r="B995" t="s">
        <v>6574</v>
      </c>
      <c r="C995" t="s">
        <v>2097</v>
      </c>
    </row>
    <row r="996" spans="1:3" x14ac:dyDescent="0.25">
      <c r="A996" t="s">
        <v>6575</v>
      </c>
      <c r="B996" t="s">
        <v>6576</v>
      </c>
      <c r="C996" t="s">
        <v>2097</v>
      </c>
    </row>
    <row r="997" spans="1:3" x14ac:dyDescent="0.25">
      <c r="A997" t="s">
        <v>6577</v>
      </c>
      <c r="B997" t="s">
        <v>6578</v>
      </c>
      <c r="C997" t="s">
        <v>2097</v>
      </c>
    </row>
    <row r="998" spans="1:3" x14ac:dyDescent="0.25">
      <c r="A998" t="s">
        <v>6579</v>
      </c>
      <c r="B998" t="s">
        <v>6580</v>
      </c>
      <c r="C998" t="s">
        <v>2097</v>
      </c>
    </row>
    <row r="999" spans="1:3" x14ac:dyDescent="0.25">
      <c r="A999" t="s">
        <v>6581</v>
      </c>
      <c r="B999" t="s">
        <v>6582</v>
      </c>
      <c r="C999" t="s">
        <v>2097</v>
      </c>
    </row>
    <row r="1000" spans="1:3" x14ac:dyDescent="0.25">
      <c r="A1000" t="s">
        <v>6583</v>
      </c>
      <c r="B1000" t="s">
        <v>6584</v>
      </c>
      <c r="C1000" t="s">
        <v>2097</v>
      </c>
    </row>
    <row r="1001" spans="1:3" x14ac:dyDescent="0.25">
      <c r="A1001" t="s">
        <v>6585</v>
      </c>
      <c r="B1001" t="s">
        <v>6586</v>
      </c>
      <c r="C1001" t="s">
        <v>2097</v>
      </c>
    </row>
    <row r="1002" spans="1:3" x14ac:dyDescent="0.25">
      <c r="A1002" t="s">
        <v>6587</v>
      </c>
      <c r="B1002" t="s">
        <v>6588</v>
      </c>
      <c r="C1002" t="s">
        <v>2097</v>
      </c>
    </row>
    <row r="1003" spans="1:3" x14ac:dyDescent="0.25">
      <c r="A1003" t="s">
        <v>6589</v>
      </c>
      <c r="B1003" t="s">
        <v>6590</v>
      </c>
      <c r="C1003" t="s">
        <v>2097</v>
      </c>
    </row>
    <row r="1004" spans="1:3" x14ac:dyDescent="0.25">
      <c r="A1004" t="s">
        <v>6591</v>
      </c>
      <c r="B1004" t="s">
        <v>6592</v>
      </c>
      <c r="C1004" t="s">
        <v>2097</v>
      </c>
    </row>
    <row r="1005" spans="1:3" x14ac:dyDescent="0.25">
      <c r="A1005" t="s">
        <v>6593</v>
      </c>
      <c r="B1005" t="s">
        <v>6594</v>
      </c>
      <c r="C1005" t="s">
        <v>2097</v>
      </c>
    </row>
    <row r="1006" spans="1:3" x14ac:dyDescent="0.25">
      <c r="A1006" t="s">
        <v>6595</v>
      </c>
      <c r="B1006" t="s">
        <v>6596</v>
      </c>
      <c r="C1006" t="s">
        <v>2097</v>
      </c>
    </row>
    <row r="1007" spans="1:3" x14ac:dyDescent="0.25">
      <c r="A1007" t="s">
        <v>6597</v>
      </c>
      <c r="B1007" t="s">
        <v>6598</v>
      </c>
      <c r="C1007" t="s">
        <v>2097</v>
      </c>
    </row>
    <row r="1008" spans="1:3" x14ac:dyDescent="0.25">
      <c r="A1008" t="s">
        <v>6599</v>
      </c>
      <c r="B1008" t="s">
        <v>6600</v>
      </c>
      <c r="C1008" t="s">
        <v>2097</v>
      </c>
    </row>
    <row r="1009" spans="1:3" x14ac:dyDescent="0.25">
      <c r="A1009" t="s">
        <v>6601</v>
      </c>
      <c r="B1009" t="s">
        <v>6602</v>
      </c>
      <c r="C1009" t="s">
        <v>2097</v>
      </c>
    </row>
    <row r="1010" spans="1:3" x14ac:dyDescent="0.25">
      <c r="A1010" t="s">
        <v>6603</v>
      </c>
      <c r="B1010" t="s">
        <v>6604</v>
      </c>
      <c r="C1010" t="s">
        <v>2097</v>
      </c>
    </row>
    <row r="1011" spans="1:3" x14ac:dyDescent="0.25">
      <c r="A1011" t="s">
        <v>6605</v>
      </c>
      <c r="B1011" t="s">
        <v>6606</v>
      </c>
      <c r="C1011" t="s">
        <v>2097</v>
      </c>
    </row>
    <row r="1012" spans="1:3" x14ac:dyDescent="0.25">
      <c r="A1012" t="s">
        <v>6607</v>
      </c>
      <c r="B1012" t="s">
        <v>6608</v>
      </c>
      <c r="C1012" t="s">
        <v>2097</v>
      </c>
    </row>
    <row r="1013" spans="1:3" x14ac:dyDescent="0.25">
      <c r="A1013" t="s">
        <v>6609</v>
      </c>
      <c r="B1013" t="s">
        <v>6610</v>
      </c>
      <c r="C1013" t="s">
        <v>2097</v>
      </c>
    </row>
    <row r="1014" spans="1:3" x14ac:dyDescent="0.25">
      <c r="A1014" t="s">
        <v>6611</v>
      </c>
      <c r="B1014" t="s">
        <v>6612</v>
      </c>
      <c r="C1014" t="s">
        <v>2097</v>
      </c>
    </row>
    <row r="1015" spans="1:3" x14ac:dyDescent="0.25">
      <c r="A1015" t="s">
        <v>6613</v>
      </c>
      <c r="B1015" t="s">
        <v>6614</v>
      </c>
      <c r="C1015" t="s">
        <v>2097</v>
      </c>
    </row>
    <row r="1016" spans="1:3" x14ac:dyDescent="0.25">
      <c r="A1016" t="s">
        <v>6615</v>
      </c>
      <c r="B1016" t="s">
        <v>6616</v>
      </c>
      <c r="C1016" t="s">
        <v>2097</v>
      </c>
    </row>
    <row r="1017" spans="1:3" x14ac:dyDescent="0.25">
      <c r="A1017" t="s">
        <v>6617</v>
      </c>
      <c r="B1017" t="s">
        <v>6618</v>
      </c>
      <c r="C1017" t="s">
        <v>2097</v>
      </c>
    </row>
    <row r="1018" spans="1:3" x14ac:dyDescent="0.25">
      <c r="A1018" t="s">
        <v>6619</v>
      </c>
      <c r="B1018" t="s">
        <v>6620</v>
      </c>
      <c r="C1018" t="s">
        <v>2097</v>
      </c>
    </row>
    <row r="1019" spans="1:3" x14ac:dyDescent="0.25">
      <c r="A1019" t="s">
        <v>6621</v>
      </c>
      <c r="B1019" t="s">
        <v>6622</v>
      </c>
      <c r="C1019" t="s">
        <v>2097</v>
      </c>
    </row>
    <row r="1020" spans="1:3" x14ac:dyDescent="0.25">
      <c r="A1020" t="s">
        <v>6623</v>
      </c>
      <c r="B1020" t="s">
        <v>6624</v>
      </c>
      <c r="C1020" t="s">
        <v>2097</v>
      </c>
    </row>
    <row r="1021" spans="1:3" x14ac:dyDescent="0.25">
      <c r="A1021" t="s">
        <v>6625</v>
      </c>
      <c r="B1021" t="s">
        <v>6626</v>
      </c>
      <c r="C1021" t="s">
        <v>2097</v>
      </c>
    </row>
    <row r="1022" spans="1:3" x14ac:dyDescent="0.25">
      <c r="A1022" t="s">
        <v>6627</v>
      </c>
      <c r="B1022" t="s">
        <v>6628</v>
      </c>
      <c r="C1022" t="s">
        <v>2097</v>
      </c>
    </row>
    <row r="1023" spans="1:3" x14ac:dyDescent="0.25">
      <c r="A1023" t="s">
        <v>6629</v>
      </c>
      <c r="B1023" t="s">
        <v>6630</v>
      </c>
      <c r="C1023" t="s">
        <v>2097</v>
      </c>
    </row>
    <row r="1024" spans="1:3" x14ac:dyDescent="0.25">
      <c r="A1024" t="s">
        <v>6631</v>
      </c>
      <c r="B1024" t="s">
        <v>6632</v>
      </c>
      <c r="C1024" t="s">
        <v>2097</v>
      </c>
    </row>
    <row r="1025" spans="1:3" x14ac:dyDescent="0.25">
      <c r="A1025" t="s">
        <v>6633</v>
      </c>
      <c r="B1025" t="s">
        <v>6634</v>
      </c>
      <c r="C1025" t="s">
        <v>2097</v>
      </c>
    </row>
    <row r="1026" spans="1:3" x14ac:dyDescent="0.25">
      <c r="A1026" t="s">
        <v>6635</v>
      </c>
      <c r="B1026" t="s">
        <v>6636</v>
      </c>
      <c r="C1026" t="s">
        <v>2097</v>
      </c>
    </row>
    <row r="1027" spans="1:3" x14ac:dyDescent="0.25">
      <c r="A1027" t="s">
        <v>6637</v>
      </c>
      <c r="B1027" t="s">
        <v>6638</v>
      </c>
      <c r="C1027" t="s">
        <v>2097</v>
      </c>
    </row>
    <row r="1028" spans="1:3" x14ac:dyDescent="0.25">
      <c r="A1028" t="s">
        <v>6639</v>
      </c>
      <c r="B1028" t="s">
        <v>6640</v>
      </c>
      <c r="C1028" t="s">
        <v>2097</v>
      </c>
    </row>
    <row r="1029" spans="1:3" x14ac:dyDescent="0.25">
      <c r="A1029" t="s">
        <v>6641</v>
      </c>
      <c r="B1029" t="s">
        <v>6642</v>
      </c>
      <c r="C1029" t="s">
        <v>2097</v>
      </c>
    </row>
    <row r="1030" spans="1:3" x14ac:dyDescent="0.25">
      <c r="A1030" t="s">
        <v>6643</v>
      </c>
      <c r="B1030" t="s">
        <v>6644</v>
      </c>
      <c r="C1030" t="s">
        <v>2097</v>
      </c>
    </row>
    <row r="1031" spans="1:3" x14ac:dyDescent="0.25">
      <c r="A1031" t="s">
        <v>6645</v>
      </c>
      <c r="B1031" t="s">
        <v>6646</v>
      </c>
      <c r="C1031" t="s">
        <v>2097</v>
      </c>
    </row>
    <row r="1032" spans="1:3" x14ac:dyDescent="0.25">
      <c r="A1032" t="s">
        <v>6647</v>
      </c>
      <c r="B1032" t="s">
        <v>6648</v>
      </c>
      <c r="C1032" t="s">
        <v>2097</v>
      </c>
    </row>
    <row r="1033" spans="1:3" x14ac:dyDescent="0.25">
      <c r="A1033" t="s">
        <v>6649</v>
      </c>
      <c r="B1033" t="s">
        <v>6650</v>
      </c>
      <c r="C1033" t="s">
        <v>2097</v>
      </c>
    </row>
    <row r="1034" spans="1:3" x14ac:dyDescent="0.25">
      <c r="A1034" t="s">
        <v>6651</v>
      </c>
      <c r="B1034" t="s">
        <v>6652</v>
      </c>
      <c r="C1034" t="s">
        <v>2097</v>
      </c>
    </row>
    <row r="1035" spans="1:3" x14ac:dyDescent="0.25">
      <c r="A1035" t="s">
        <v>6653</v>
      </c>
      <c r="B1035" t="s">
        <v>6654</v>
      </c>
      <c r="C1035" t="s">
        <v>2097</v>
      </c>
    </row>
    <row r="1036" spans="1:3" x14ac:dyDescent="0.25">
      <c r="A1036" t="s">
        <v>6655</v>
      </c>
      <c r="B1036" t="s">
        <v>6656</v>
      </c>
      <c r="C1036" t="s">
        <v>2097</v>
      </c>
    </row>
    <row r="1037" spans="1:3" x14ac:dyDescent="0.25">
      <c r="A1037" t="s">
        <v>6657</v>
      </c>
      <c r="B1037" t="s">
        <v>6658</v>
      </c>
      <c r="C1037" t="s">
        <v>2097</v>
      </c>
    </row>
    <row r="1038" spans="1:3" x14ac:dyDescent="0.25">
      <c r="A1038" t="s">
        <v>6659</v>
      </c>
      <c r="B1038" t="s">
        <v>6660</v>
      </c>
      <c r="C1038" t="s">
        <v>2097</v>
      </c>
    </row>
    <row r="1039" spans="1:3" x14ac:dyDescent="0.25">
      <c r="A1039" t="s">
        <v>6661</v>
      </c>
      <c r="B1039" t="s">
        <v>6662</v>
      </c>
      <c r="C1039" t="s">
        <v>2097</v>
      </c>
    </row>
    <row r="1040" spans="1:3" x14ac:dyDescent="0.25">
      <c r="A1040" t="s">
        <v>6663</v>
      </c>
      <c r="B1040" t="s">
        <v>6664</v>
      </c>
      <c r="C1040" t="s">
        <v>2097</v>
      </c>
    </row>
    <row r="1041" spans="1:3" x14ac:dyDescent="0.25">
      <c r="A1041" t="s">
        <v>6665</v>
      </c>
      <c r="B1041" t="s">
        <v>6666</v>
      </c>
      <c r="C1041" t="s">
        <v>2097</v>
      </c>
    </row>
    <row r="1042" spans="1:3" x14ac:dyDescent="0.25">
      <c r="A1042" t="s">
        <v>6667</v>
      </c>
      <c r="B1042" t="s">
        <v>6668</v>
      </c>
      <c r="C1042" t="s">
        <v>2097</v>
      </c>
    </row>
    <row r="1043" spans="1:3" x14ac:dyDescent="0.25">
      <c r="A1043" t="s">
        <v>6669</v>
      </c>
      <c r="B1043" t="s">
        <v>6670</v>
      </c>
      <c r="C1043" t="s">
        <v>2097</v>
      </c>
    </row>
    <row r="1044" spans="1:3" x14ac:dyDescent="0.25">
      <c r="A1044" t="s">
        <v>6671</v>
      </c>
      <c r="B1044" t="s">
        <v>6672</v>
      </c>
      <c r="C1044" t="s">
        <v>2097</v>
      </c>
    </row>
    <row r="1045" spans="1:3" x14ac:dyDescent="0.25">
      <c r="A1045" t="s">
        <v>6673</v>
      </c>
      <c r="B1045" t="s">
        <v>6674</v>
      </c>
      <c r="C1045" t="s">
        <v>2097</v>
      </c>
    </row>
    <row r="1046" spans="1:3" x14ac:dyDescent="0.25">
      <c r="A1046" t="s">
        <v>6675</v>
      </c>
      <c r="B1046" t="s">
        <v>6676</v>
      </c>
      <c r="C1046" t="s">
        <v>2097</v>
      </c>
    </row>
    <row r="1047" spans="1:3" x14ac:dyDescent="0.25">
      <c r="A1047" t="s">
        <v>6677</v>
      </c>
      <c r="B1047" t="s">
        <v>6678</v>
      </c>
      <c r="C1047" t="s">
        <v>2097</v>
      </c>
    </row>
    <row r="1048" spans="1:3" x14ac:dyDescent="0.25">
      <c r="A1048" t="s">
        <v>6679</v>
      </c>
      <c r="B1048" t="s">
        <v>6680</v>
      </c>
      <c r="C1048" t="s">
        <v>2097</v>
      </c>
    </row>
    <row r="1049" spans="1:3" x14ac:dyDescent="0.25">
      <c r="A1049" t="s">
        <v>6681</v>
      </c>
      <c r="B1049" t="s">
        <v>6682</v>
      </c>
      <c r="C1049" t="s">
        <v>2097</v>
      </c>
    </row>
    <row r="1050" spans="1:3" x14ac:dyDescent="0.25">
      <c r="A1050" t="s">
        <v>6683</v>
      </c>
      <c r="B1050" t="s">
        <v>6684</v>
      </c>
      <c r="C1050" t="s">
        <v>2097</v>
      </c>
    </row>
    <row r="1051" spans="1:3" x14ac:dyDescent="0.25">
      <c r="A1051" t="s">
        <v>6685</v>
      </c>
      <c r="B1051" t="s">
        <v>6686</v>
      </c>
      <c r="C1051" t="s">
        <v>2097</v>
      </c>
    </row>
    <row r="1052" spans="1:3" x14ac:dyDescent="0.25">
      <c r="A1052" t="s">
        <v>6687</v>
      </c>
      <c r="B1052" t="s">
        <v>4682</v>
      </c>
      <c r="C1052" t="s">
        <v>2097</v>
      </c>
    </row>
    <row r="1053" spans="1:3" x14ac:dyDescent="0.25">
      <c r="A1053" t="s">
        <v>6688</v>
      </c>
      <c r="B1053" t="s">
        <v>6689</v>
      </c>
      <c r="C1053" t="s">
        <v>2099</v>
      </c>
    </row>
    <row r="1054" spans="1:3" x14ac:dyDescent="0.25">
      <c r="A1054" t="s">
        <v>6690</v>
      </c>
      <c r="B1054" t="s">
        <v>6691</v>
      </c>
      <c r="C1054" t="s">
        <v>2099</v>
      </c>
    </row>
    <row r="1055" spans="1:3" x14ac:dyDescent="0.25">
      <c r="A1055" t="s">
        <v>6692</v>
      </c>
      <c r="B1055" t="s">
        <v>6693</v>
      </c>
      <c r="C1055" t="s">
        <v>2099</v>
      </c>
    </row>
    <row r="1056" spans="1:3" x14ac:dyDescent="0.25">
      <c r="A1056" t="s">
        <v>6694</v>
      </c>
      <c r="B1056" t="s">
        <v>6695</v>
      </c>
      <c r="C1056" t="s">
        <v>2099</v>
      </c>
    </row>
    <row r="1057" spans="1:3" x14ac:dyDescent="0.25">
      <c r="A1057" t="s">
        <v>6696</v>
      </c>
      <c r="B1057" t="s">
        <v>6697</v>
      </c>
      <c r="C1057" t="s">
        <v>2099</v>
      </c>
    </row>
    <row r="1058" spans="1:3" x14ac:dyDescent="0.25">
      <c r="A1058" t="s">
        <v>6698</v>
      </c>
      <c r="B1058" t="s">
        <v>6699</v>
      </c>
      <c r="C1058" t="s">
        <v>2099</v>
      </c>
    </row>
    <row r="1059" spans="1:3" x14ac:dyDescent="0.25">
      <c r="A1059" t="s">
        <v>6700</v>
      </c>
      <c r="B1059" t="s">
        <v>6701</v>
      </c>
      <c r="C1059" t="s">
        <v>2099</v>
      </c>
    </row>
    <row r="1060" spans="1:3" x14ac:dyDescent="0.25">
      <c r="A1060" t="s">
        <v>6702</v>
      </c>
      <c r="B1060" t="s">
        <v>6703</v>
      </c>
      <c r="C1060" t="s">
        <v>2099</v>
      </c>
    </row>
    <row r="1061" spans="1:3" x14ac:dyDescent="0.25">
      <c r="A1061" t="s">
        <v>6704</v>
      </c>
      <c r="B1061" t="s">
        <v>6705</v>
      </c>
      <c r="C1061" t="s">
        <v>2099</v>
      </c>
    </row>
    <row r="1062" spans="1:3" x14ac:dyDescent="0.25">
      <c r="A1062" t="s">
        <v>6706</v>
      </c>
      <c r="B1062" t="s">
        <v>6707</v>
      </c>
      <c r="C1062" t="s">
        <v>2099</v>
      </c>
    </row>
    <row r="1063" spans="1:3" x14ac:dyDescent="0.25">
      <c r="A1063" t="s">
        <v>6708</v>
      </c>
      <c r="B1063" t="s">
        <v>6709</v>
      </c>
      <c r="C1063" t="s">
        <v>2099</v>
      </c>
    </row>
    <row r="1064" spans="1:3" x14ac:dyDescent="0.25">
      <c r="A1064" t="s">
        <v>6710</v>
      </c>
      <c r="B1064" t="s">
        <v>6711</v>
      </c>
      <c r="C1064" t="s">
        <v>2099</v>
      </c>
    </row>
    <row r="1065" spans="1:3" x14ac:dyDescent="0.25">
      <c r="A1065" t="s">
        <v>6712</v>
      </c>
      <c r="B1065" t="s">
        <v>6713</v>
      </c>
      <c r="C1065" t="s">
        <v>2099</v>
      </c>
    </row>
    <row r="1066" spans="1:3" x14ac:dyDescent="0.25">
      <c r="A1066" t="s">
        <v>6714</v>
      </c>
      <c r="B1066" t="s">
        <v>6715</v>
      </c>
      <c r="C1066" t="s">
        <v>2099</v>
      </c>
    </row>
    <row r="1067" spans="1:3" x14ac:dyDescent="0.25">
      <c r="A1067" t="s">
        <v>6716</v>
      </c>
      <c r="B1067" t="s">
        <v>6717</v>
      </c>
      <c r="C1067" t="s">
        <v>2099</v>
      </c>
    </row>
    <row r="1068" spans="1:3" x14ac:dyDescent="0.25">
      <c r="A1068" t="s">
        <v>6718</v>
      </c>
      <c r="B1068" t="s">
        <v>6719</v>
      </c>
      <c r="C1068" t="s">
        <v>2099</v>
      </c>
    </row>
    <row r="1069" spans="1:3" x14ac:dyDescent="0.25">
      <c r="A1069" t="s">
        <v>6720</v>
      </c>
      <c r="B1069" t="s">
        <v>6721</v>
      </c>
      <c r="C1069" t="s">
        <v>2099</v>
      </c>
    </row>
    <row r="1070" spans="1:3" x14ac:dyDescent="0.25">
      <c r="A1070" t="s">
        <v>6722</v>
      </c>
      <c r="B1070" t="s">
        <v>6723</v>
      </c>
      <c r="C1070" t="s">
        <v>2099</v>
      </c>
    </row>
    <row r="1071" spans="1:3" x14ac:dyDescent="0.25">
      <c r="A1071" t="s">
        <v>6724</v>
      </c>
      <c r="B1071" t="s">
        <v>6725</v>
      </c>
      <c r="C1071" t="s">
        <v>2099</v>
      </c>
    </row>
    <row r="1072" spans="1:3" x14ac:dyDescent="0.25">
      <c r="A1072" t="s">
        <v>6726</v>
      </c>
      <c r="B1072" t="s">
        <v>6727</v>
      </c>
      <c r="C1072" t="s">
        <v>2099</v>
      </c>
    </row>
    <row r="1073" spans="1:3" x14ac:dyDescent="0.25">
      <c r="A1073" t="s">
        <v>6728</v>
      </c>
      <c r="B1073" t="s">
        <v>6729</v>
      </c>
      <c r="C1073" t="s">
        <v>2099</v>
      </c>
    </row>
    <row r="1074" spans="1:3" x14ac:dyDescent="0.25">
      <c r="A1074" t="s">
        <v>6730</v>
      </c>
      <c r="B1074" t="s">
        <v>6731</v>
      </c>
      <c r="C1074" t="s">
        <v>2099</v>
      </c>
    </row>
    <row r="1075" spans="1:3" x14ac:dyDescent="0.25">
      <c r="A1075" t="s">
        <v>6732</v>
      </c>
      <c r="B1075" t="s">
        <v>6733</v>
      </c>
      <c r="C1075" t="s">
        <v>2099</v>
      </c>
    </row>
    <row r="1076" spans="1:3" x14ac:dyDescent="0.25">
      <c r="A1076" t="s">
        <v>6734</v>
      </c>
      <c r="B1076" t="s">
        <v>6735</v>
      </c>
      <c r="C1076" t="s">
        <v>2099</v>
      </c>
    </row>
    <row r="1077" spans="1:3" x14ac:dyDescent="0.25">
      <c r="A1077" t="s">
        <v>6736</v>
      </c>
      <c r="B1077" t="s">
        <v>6737</v>
      </c>
      <c r="C1077" t="s">
        <v>2099</v>
      </c>
    </row>
    <row r="1078" spans="1:3" x14ac:dyDescent="0.25">
      <c r="A1078" t="s">
        <v>6738</v>
      </c>
      <c r="B1078" t="s">
        <v>4682</v>
      </c>
      <c r="C1078" t="s">
        <v>2099</v>
      </c>
    </row>
    <row r="1079" spans="1:3" x14ac:dyDescent="0.25">
      <c r="A1079" t="s">
        <v>6739</v>
      </c>
      <c r="B1079" t="s">
        <v>6740</v>
      </c>
      <c r="C1079" t="s">
        <v>2107</v>
      </c>
    </row>
    <row r="1080" spans="1:3" x14ac:dyDescent="0.25">
      <c r="A1080" t="s">
        <v>6741</v>
      </c>
      <c r="B1080" t="s">
        <v>6742</v>
      </c>
      <c r="C1080" t="s">
        <v>2107</v>
      </c>
    </row>
    <row r="1081" spans="1:3" x14ac:dyDescent="0.25">
      <c r="A1081" t="s">
        <v>6743</v>
      </c>
      <c r="B1081" t="s">
        <v>6744</v>
      </c>
      <c r="C1081" t="s">
        <v>2107</v>
      </c>
    </row>
    <row r="1082" spans="1:3" x14ac:dyDescent="0.25">
      <c r="A1082" t="s">
        <v>6745</v>
      </c>
      <c r="B1082" t="s">
        <v>6746</v>
      </c>
      <c r="C1082" t="s">
        <v>2107</v>
      </c>
    </row>
    <row r="1083" spans="1:3" x14ac:dyDescent="0.25">
      <c r="A1083" t="s">
        <v>6747</v>
      </c>
      <c r="B1083" t="s">
        <v>6748</v>
      </c>
      <c r="C1083" t="s">
        <v>2107</v>
      </c>
    </row>
    <row r="1084" spans="1:3" x14ac:dyDescent="0.25">
      <c r="A1084" t="s">
        <v>6749</v>
      </c>
      <c r="B1084" t="s">
        <v>6750</v>
      </c>
      <c r="C1084" t="s">
        <v>2107</v>
      </c>
    </row>
    <row r="1085" spans="1:3" x14ac:dyDescent="0.25">
      <c r="A1085" t="s">
        <v>6751</v>
      </c>
      <c r="B1085" t="s">
        <v>6752</v>
      </c>
      <c r="C1085" t="s">
        <v>2107</v>
      </c>
    </row>
    <row r="1086" spans="1:3" x14ac:dyDescent="0.25">
      <c r="A1086" t="s">
        <v>6753</v>
      </c>
      <c r="B1086" t="s">
        <v>6754</v>
      </c>
      <c r="C1086" t="s">
        <v>2107</v>
      </c>
    </row>
    <row r="1087" spans="1:3" x14ac:dyDescent="0.25">
      <c r="A1087" t="s">
        <v>6755</v>
      </c>
      <c r="B1087" t="s">
        <v>6756</v>
      </c>
      <c r="C1087" t="s">
        <v>2107</v>
      </c>
    </row>
    <row r="1088" spans="1:3" x14ac:dyDescent="0.25">
      <c r="A1088" t="s">
        <v>6757</v>
      </c>
      <c r="B1088" t="s">
        <v>6758</v>
      </c>
      <c r="C1088" t="s">
        <v>2107</v>
      </c>
    </row>
    <row r="1089" spans="1:3" x14ac:dyDescent="0.25">
      <c r="A1089" t="s">
        <v>6759</v>
      </c>
      <c r="B1089" t="s">
        <v>6760</v>
      </c>
      <c r="C1089" t="s">
        <v>2107</v>
      </c>
    </row>
    <row r="1090" spans="1:3" x14ac:dyDescent="0.25">
      <c r="A1090" t="s">
        <v>6761</v>
      </c>
      <c r="B1090" t="s">
        <v>6762</v>
      </c>
      <c r="C1090" t="s">
        <v>2107</v>
      </c>
    </row>
    <row r="1091" spans="1:3" x14ac:dyDescent="0.25">
      <c r="A1091" t="s">
        <v>6763</v>
      </c>
      <c r="B1091" t="s">
        <v>6764</v>
      </c>
      <c r="C1091" t="s">
        <v>2107</v>
      </c>
    </row>
    <row r="1092" spans="1:3" x14ac:dyDescent="0.25">
      <c r="A1092" t="s">
        <v>6765</v>
      </c>
      <c r="B1092" t="s">
        <v>6766</v>
      </c>
      <c r="C1092" t="s">
        <v>2107</v>
      </c>
    </row>
    <row r="1093" spans="1:3" x14ac:dyDescent="0.25">
      <c r="A1093" t="s">
        <v>6767</v>
      </c>
      <c r="B1093" t="s">
        <v>6768</v>
      </c>
      <c r="C1093" t="s">
        <v>2107</v>
      </c>
    </row>
    <row r="1094" spans="1:3" x14ac:dyDescent="0.25">
      <c r="A1094" t="s">
        <v>6769</v>
      </c>
      <c r="B1094" t="s">
        <v>6770</v>
      </c>
      <c r="C1094" t="s">
        <v>2107</v>
      </c>
    </row>
    <row r="1095" spans="1:3" x14ac:dyDescent="0.25">
      <c r="A1095" t="s">
        <v>6771</v>
      </c>
      <c r="B1095" t="s">
        <v>6772</v>
      </c>
      <c r="C1095" t="s">
        <v>2107</v>
      </c>
    </row>
    <row r="1096" spans="1:3" x14ac:dyDescent="0.25">
      <c r="A1096" t="s">
        <v>6773</v>
      </c>
      <c r="B1096" t="s">
        <v>6774</v>
      </c>
      <c r="C1096" t="s">
        <v>2107</v>
      </c>
    </row>
    <row r="1097" spans="1:3" x14ac:dyDescent="0.25">
      <c r="A1097" t="s">
        <v>6775</v>
      </c>
      <c r="B1097" t="s">
        <v>6776</v>
      </c>
      <c r="C1097" t="s">
        <v>2107</v>
      </c>
    </row>
    <row r="1098" spans="1:3" x14ac:dyDescent="0.25">
      <c r="A1098" t="s">
        <v>6777</v>
      </c>
      <c r="B1098" t="s">
        <v>6778</v>
      </c>
      <c r="C1098" t="s">
        <v>2107</v>
      </c>
    </row>
    <row r="1099" spans="1:3" x14ac:dyDescent="0.25">
      <c r="A1099" t="s">
        <v>6779</v>
      </c>
      <c r="B1099" t="s">
        <v>6780</v>
      </c>
      <c r="C1099" t="s">
        <v>2107</v>
      </c>
    </row>
    <row r="1100" spans="1:3" x14ac:dyDescent="0.25">
      <c r="A1100" t="s">
        <v>6781</v>
      </c>
      <c r="B1100" t="s">
        <v>6782</v>
      </c>
      <c r="C1100" t="s">
        <v>2107</v>
      </c>
    </row>
    <row r="1101" spans="1:3" x14ac:dyDescent="0.25">
      <c r="A1101" t="s">
        <v>6783</v>
      </c>
      <c r="B1101" t="s">
        <v>6784</v>
      </c>
      <c r="C1101" t="s">
        <v>2107</v>
      </c>
    </row>
    <row r="1102" spans="1:3" x14ac:dyDescent="0.25">
      <c r="A1102" t="s">
        <v>6785</v>
      </c>
      <c r="B1102" t="s">
        <v>6786</v>
      </c>
      <c r="C1102" t="s">
        <v>2107</v>
      </c>
    </row>
    <row r="1103" spans="1:3" x14ac:dyDescent="0.25">
      <c r="A1103" t="s">
        <v>6787</v>
      </c>
      <c r="B1103" t="s">
        <v>6788</v>
      </c>
      <c r="C1103" t="s">
        <v>2107</v>
      </c>
    </row>
    <row r="1104" spans="1:3" x14ac:dyDescent="0.25">
      <c r="A1104" t="s">
        <v>6789</v>
      </c>
      <c r="B1104" t="s">
        <v>6790</v>
      </c>
      <c r="C1104" t="s">
        <v>2107</v>
      </c>
    </row>
    <row r="1105" spans="1:3" x14ac:dyDescent="0.25">
      <c r="A1105" t="s">
        <v>6791</v>
      </c>
      <c r="B1105" t="s">
        <v>6792</v>
      </c>
      <c r="C1105" t="s">
        <v>2107</v>
      </c>
    </row>
    <row r="1106" spans="1:3" x14ac:dyDescent="0.25">
      <c r="A1106" t="s">
        <v>6793</v>
      </c>
      <c r="B1106" t="s">
        <v>6794</v>
      </c>
      <c r="C1106" t="s">
        <v>2107</v>
      </c>
    </row>
    <row r="1107" spans="1:3" x14ac:dyDescent="0.25">
      <c r="A1107" t="s">
        <v>6795</v>
      </c>
      <c r="B1107" t="s">
        <v>6796</v>
      </c>
      <c r="C1107" t="s">
        <v>2107</v>
      </c>
    </row>
    <row r="1108" spans="1:3" x14ac:dyDescent="0.25">
      <c r="A1108" t="s">
        <v>6797</v>
      </c>
      <c r="B1108" t="s">
        <v>6798</v>
      </c>
      <c r="C1108" t="s">
        <v>2107</v>
      </c>
    </row>
    <row r="1109" spans="1:3" x14ac:dyDescent="0.25">
      <c r="A1109" t="s">
        <v>6799</v>
      </c>
      <c r="B1109" t="s">
        <v>6800</v>
      </c>
      <c r="C1109" t="s">
        <v>2107</v>
      </c>
    </row>
    <row r="1110" spans="1:3" x14ac:dyDescent="0.25">
      <c r="A1110" t="s">
        <v>6801</v>
      </c>
      <c r="B1110" t="s">
        <v>6802</v>
      </c>
      <c r="C1110" t="s">
        <v>2107</v>
      </c>
    </row>
    <row r="1111" spans="1:3" x14ac:dyDescent="0.25">
      <c r="A1111" t="s">
        <v>6803</v>
      </c>
      <c r="B1111" t="s">
        <v>6804</v>
      </c>
      <c r="C1111" t="s">
        <v>2107</v>
      </c>
    </row>
    <row r="1112" spans="1:3" x14ac:dyDescent="0.25">
      <c r="A1112" t="s">
        <v>6805</v>
      </c>
      <c r="B1112" t="s">
        <v>6806</v>
      </c>
      <c r="C1112" t="s">
        <v>2107</v>
      </c>
    </row>
    <row r="1113" spans="1:3" x14ac:dyDescent="0.25">
      <c r="A1113" t="s">
        <v>6807</v>
      </c>
      <c r="B1113" t="s">
        <v>6808</v>
      </c>
      <c r="C1113" t="s">
        <v>2107</v>
      </c>
    </row>
    <row r="1114" spans="1:3" x14ac:dyDescent="0.25">
      <c r="A1114" t="s">
        <v>6809</v>
      </c>
      <c r="B1114" t="s">
        <v>6810</v>
      </c>
      <c r="C1114" t="s">
        <v>2107</v>
      </c>
    </row>
    <row r="1115" spans="1:3" x14ac:dyDescent="0.25">
      <c r="A1115" t="s">
        <v>6811</v>
      </c>
      <c r="B1115" t="s">
        <v>6812</v>
      </c>
      <c r="C1115" t="s">
        <v>2107</v>
      </c>
    </row>
    <row r="1116" spans="1:3" x14ac:dyDescent="0.25">
      <c r="A1116" t="s">
        <v>6813</v>
      </c>
      <c r="B1116" t="s">
        <v>6814</v>
      </c>
      <c r="C1116" t="s">
        <v>2107</v>
      </c>
    </row>
    <row r="1117" spans="1:3" x14ac:dyDescent="0.25">
      <c r="A1117" t="s">
        <v>6815</v>
      </c>
      <c r="B1117" t="s">
        <v>6816</v>
      </c>
      <c r="C1117" t="s">
        <v>2107</v>
      </c>
    </row>
    <row r="1118" spans="1:3" x14ac:dyDescent="0.25">
      <c r="A1118" t="s">
        <v>6817</v>
      </c>
      <c r="B1118" t="s">
        <v>6818</v>
      </c>
      <c r="C1118" t="s">
        <v>2107</v>
      </c>
    </row>
    <row r="1119" spans="1:3" x14ac:dyDescent="0.25">
      <c r="A1119" t="s">
        <v>6819</v>
      </c>
      <c r="B1119" t="s">
        <v>6820</v>
      </c>
      <c r="C1119" t="s">
        <v>2107</v>
      </c>
    </row>
    <row r="1120" spans="1:3" x14ac:dyDescent="0.25">
      <c r="A1120" t="s">
        <v>6821</v>
      </c>
      <c r="B1120" t="s">
        <v>6822</v>
      </c>
      <c r="C1120" t="s">
        <v>2107</v>
      </c>
    </row>
    <row r="1121" spans="1:3" x14ac:dyDescent="0.25">
      <c r="A1121" t="s">
        <v>6823</v>
      </c>
      <c r="B1121" t="s">
        <v>4682</v>
      </c>
      <c r="C1121" t="s">
        <v>2107</v>
      </c>
    </row>
    <row r="1122" spans="1:3" x14ac:dyDescent="0.25">
      <c r="A1122" t="s">
        <v>6824</v>
      </c>
      <c r="B1122" t="s">
        <v>6825</v>
      </c>
      <c r="C1122" t="s">
        <v>2233</v>
      </c>
    </row>
    <row r="1123" spans="1:3" x14ac:dyDescent="0.25">
      <c r="A1123" t="s">
        <v>6826</v>
      </c>
      <c r="B1123" t="s">
        <v>6827</v>
      </c>
      <c r="C1123" t="s">
        <v>2233</v>
      </c>
    </row>
    <row r="1124" spans="1:3" x14ac:dyDescent="0.25">
      <c r="A1124" t="s">
        <v>6828</v>
      </c>
      <c r="B1124" t="s">
        <v>6829</v>
      </c>
      <c r="C1124" t="s">
        <v>2233</v>
      </c>
    </row>
    <row r="1125" spans="1:3" x14ac:dyDescent="0.25">
      <c r="A1125" t="s">
        <v>6830</v>
      </c>
      <c r="B1125" t="s">
        <v>6831</v>
      </c>
      <c r="C1125" t="s">
        <v>2233</v>
      </c>
    </row>
    <row r="1126" spans="1:3" x14ac:dyDescent="0.25">
      <c r="A1126" t="s">
        <v>6832</v>
      </c>
      <c r="B1126" t="s">
        <v>6833</v>
      </c>
      <c r="C1126" t="s">
        <v>2233</v>
      </c>
    </row>
    <row r="1127" spans="1:3" x14ac:dyDescent="0.25">
      <c r="A1127" t="s">
        <v>6834</v>
      </c>
      <c r="B1127" t="s">
        <v>6835</v>
      </c>
      <c r="C1127" t="s">
        <v>2233</v>
      </c>
    </row>
    <row r="1128" spans="1:3" x14ac:dyDescent="0.25">
      <c r="A1128" t="s">
        <v>6836</v>
      </c>
      <c r="B1128" t="s">
        <v>6837</v>
      </c>
      <c r="C1128" t="s">
        <v>2233</v>
      </c>
    </row>
    <row r="1129" spans="1:3" x14ac:dyDescent="0.25">
      <c r="A1129" t="s">
        <v>6838</v>
      </c>
      <c r="B1129" t="s">
        <v>6839</v>
      </c>
      <c r="C1129" t="s">
        <v>2233</v>
      </c>
    </row>
    <row r="1130" spans="1:3" x14ac:dyDescent="0.25">
      <c r="A1130" t="s">
        <v>6840</v>
      </c>
      <c r="B1130" t="s">
        <v>6841</v>
      </c>
      <c r="C1130" t="s">
        <v>2233</v>
      </c>
    </row>
    <row r="1131" spans="1:3" x14ac:dyDescent="0.25">
      <c r="A1131" t="s">
        <v>6842</v>
      </c>
      <c r="B1131" t="s">
        <v>6843</v>
      </c>
      <c r="C1131" t="s">
        <v>2233</v>
      </c>
    </row>
    <row r="1132" spans="1:3" x14ac:dyDescent="0.25">
      <c r="A1132" t="s">
        <v>6844</v>
      </c>
      <c r="B1132" t="s">
        <v>6845</v>
      </c>
      <c r="C1132" t="s">
        <v>2233</v>
      </c>
    </row>
    <row r="1133" spans="1:3" x14ac:dyDescent="0.25">
      <c r="A1133" t="s">
        <v>6846</v>
      </c>
      <c r="B1133" t="s">
        <v>6847</v>
      </c>
      <c r="C1133" t="s">
        <v>2233</v>
      </c>
    </row>
    <row r="1134" spans="1:3" x14ac:dyDescent="0.25">
      <c r="A1134" t="s">
        <v>6848</v>
      </c>
      <c r="B1134" t="s">
        <v>6849</v>
      </c>
      <c r="C1134" t="s">
        <v>2233</v>
      </c>
    </row>
    <row r="1135" spans="1:3" x14ac:dyDescent="0.25">
      <c r="A1135" t="s">
        <v>6850</v>
      </c>
      <c r="B1135" t="s">
        <v>6851</v>
      </c>
      <c r="C1135" t="s">
        <v>2233</v>
      </c>
    </row>
    <row r="1136" spans="1:3" x14ac:dyDescent="0.25">
      <c r="A1136" t="s">
        <v>6852</v>
      </c>
      <c r="B1136" t="s">
        <v>6853</v>
      </c>
      <c r="C1136" t="s">
        <v>2233</v>
      </c>
    </row>
    <row r="1137" spans="1:3" x14ac:dyDescent="0.25">
      <c r="A1137" t="s">
        <v>6854</v>
      </c>
      <c r="B1137" t="s">
        <v>6855</v>
      </c>
      <c r="C1137" t="s">
        <v>2233</v>
      </c>
    </row>
    <row r="1138" spans="1:3" x14ac:dyDescent="0.25">
      <c r="A1138" t="s">
        <v>6856</v>
      </c>
      <c r="B1138" t="s">
        <v>6857</v>
      </c>
      <c r="C1138" t="s">
        <v>2233</v>
      </c>
    </row>
    <row r="1139" spans="1:3" x14ac:dyDescent="0.25">
      <c r="A1139" t="s">
        <v>6858</v>
      </c>
      <c r="B1139" t="s">
        <v>6859</v>
      </c>
      <c r="C1139" t="s">
        <v>2233</v>
      </c>
    </row>
    <row r="1140" spans="1:3" x14ac:dyDescent="0.25">
      <c r="A1140" t="s">
        <v>6860</v>
      </c>
      <c r="B1140" t="s">
        <v>6861</v>
      </c>
      <c r="C1140" t="s">
        <v>2233</v>
      </c>
    </row>
    <row r="1141" spans="1:3" x14ac:dyDescent="0.25">
      <c r="A1141" t="s">
        <v>6862</v>
      </c>
      <c r="B1141" t="s">
        <v>6863</v>
      </c>
      <c r="C1141" t="s">
        <v>2233</v>
      </c>
    </row>
    <row r="1142" spans="1:3" x14ac:dyDescent="0.25">
      <c r="A1142" t="s">
        <v>6864</v>
      </c>
      <c r="B1142" t="s">
        <v>6865</v>
      </c>
      <c r="C1142" t="s">
        <v>2233</v>
      </c>
    </row>
    <row r="1143" spans="1:3" x14ac:dyDescent="0.25">
      <c r="A1143" t="s">
        <v>6866</v>
      </c>
      <c r="B1143" t="s">
        <v>4682</v>
      </c>
      <c r="C1143" t="s">
        <v>2233</v>
      </c>
    </row>
    <row r="1144" spans="1:3" x14ac:dyDescent="0.25">
      <c r="A1144" t="s">
        <v>6867</v>
      </c>
      <c r="B1144" t="s">
        <v>6868</v>
      </c>
      <c r="C1144" t="s">
        <v>2149</v>
      </c>
    </row>
    <row r="1145" spans="1:3" x14ac:dyDescent="0.25">
      <c r="A1145" t="s">
        <v>6869</v>
      </c>
      <c r="B1145" t="s">
        <v>6870</v>
      </c>
      <c r="C1145" t="s">
        <v>2149</v>
      </c>
    </row>
    <row r="1146" spans="1:3" x14ac:dyDescent="0.25">
      <c r="A1146" t="s">
        <v>6871</v>
      </c>
      <c r="B1146" t="s">
        <v>6872</v>
      </c>
      <c r="C1146" t="s">
        <v>2149</v>
      </c>
    </row>
    <row r="1147" spans="1:3" x14ac:dyDescent="0.25">
      <c r="A1147" t="s">
        <v>6873</v>
      </c>
      <c r="B1147" t="s">
        <v>6874</v>
      </c>
      <c r="C1147" t="s">
        <v>2149</v>
      </c>
    </row>
    <row r="1148" spans="1:3" x14ac:dyDescent="0.25">
      <c r="A1148" t="s">
        <v>6875</v>
      </c>
      <c r="B1148" t="s">
        <v>6876</v>
      </c>
      <c r="C1148" t="s">
        <v>2149</v>
      </c>
    </row>
    <row r="1149" spans="1:3" x14ac:dyDescent="0.25">
      <c r="A1149" t="s">
        <v>6877</v>
      </c>
      <c r="B1149" t="s">
        <v>6878</v>
      </c>
      <c r="C1149" t="s">
        <v>2149</v>
      </c>
    </row>
    <row r="1150" spans="1:3" x14ac:dyDescent="0.25">
      <c r="A1150" t="s">
        <v>6879</v>
      </c>
      <c r="B1150" t="s">
        <v>6880</v>
      </c>
      <c r="C1150" t="s">
        <v>2149</v>
      </c>
    </row>
    <row r="1151" spans="1:3" x14ac:dyDescent="0.25">
      <c r="A1151" t="s">
        <v>6881</v>
      </c>
      <c r="B1151" t="s">
        <v>6882</v>
      </c>
      <c r="C1151" t="s">
        <v>2149</v>
      </c>
    </row>
    <row r="1152" spans="1:3" x14ac:dyDescent="0.25">
      <c r="A1152" t="s">
        <v>6883</v>
      </c>
      <c r="B1152" t="s">
        <v>6884</v>
      </c>
      <c r="C1152" t="s">
        <v>2149</v>
      </c>
    </row>
    <row r="1153" spans="1:3" x14ac:dyDescent="0.25">
      <c r="A1153" t="s">
        <v>6885</v>
      </c>
      <c r="B1153" t="s">
        <v>6886</v>
      </c>
      <c r="C1153" t="s">
        <v>2149</v>
      </c>
    </row>
    <row r="1154" spans="1:3" x14ac:dyDescent="0.25">
      <c r="A1154" t="s">
        <v>6887</v>
      </c>
      <c r="B1154" t="s">
        <v>6888</v>
      </c>
      <c r="C1154" t="s">
        <v>2149</v>
      </c>
    </row>
    <row r="1155" spans="1:3" x14ac:dyDescent="0.25">
      <c r="A1155" t="s">
        <v>6889</v>
      </c>
      <c r="B1155" t="s">
        <v>6890</v>
      </c>
      <c r="C1155" t="s">
        <v>2149</v>
      </c>
    </row>
    <row r="1156" spans="1:3" x14ac:dyDescent="0.25">
      <c r="A1156" t="s">
        <v>6891</v>
      </c>
      <c r="B1156" t="s">
        <v>4682</v>
      </c>
      <c r="C1156" t="s">
        <v>2149</v>
      </c>
    </row>
    <row r="1157" spans="1:3" x14ac:dyDescent="0.25">
      <c r="A1157" t="s">
        <v>6892</v>
      </c>
      <c r="B1157" t="s">
        <v>6893</v>
      </c>
      <c r="C1157" t="s">
        <v>2151</v>
      </c>
    </row>
    <row r="1158" spans="1:3" x14ac:dyDescent="0.25">
      <c r="A1158" t="s">
        <v>6894</v>
      </c>
      <c r="B1158" t="s">
        <v>6895</v>
      </c>
      <c r="C1158" t="s">
        <v>2151</v>
      </c>
    </row>
    <row r="1159" spans="1:3" x14ac:dyDescent="0.25">
      <c r="A1159" t="s">
        <v>6896</v>
      </c>
      <c r="B1159" t="s">
        <v>6897</v>
      </c>
      <c r="C1159" t="s">
        <v>2151</v>
      </c>
    </row>
    <row r="1160" spans="1:3" x14ac:dyDescent="0.25">
      <c r="A1160" t="s">
        <v>6898</v>
      </c>
      <c r="B1160" t="s">
        <v>6899</v>
      </c>
      <c r="C1160" t="s">
        <v>2151</v>
      </c>
    </row>
    <row r="1161" spans="1:3" x14ac:dyDescent="0.25">
      <c r="A1161" t="s">
        <v>6900</v>
      </c>
      <c r="B1161" t="s">
        <v>6901</v>
      </c>
      <c r="C1161" t="s">
        <v>2151</v>
      </c>
    </row>
    <row r="1162" spans="1:3" x14ac:dyDescent="0.25">
      <c r="A1162" t="s">
        <v>6902</v>
      </c>
      <c r="B1162" t="s">
        <v>6903</v>
      </c>
      <c r="C1162" t="s">
        <v>2151</v>
      </c>
    </row>
    <row r="1163" spans="1:3" x14ac:dyDescent="0.25">
      <c r="A1163" t="s">
        <v>6904</v>
      </c>
      <c r="B1163" t="s">
        <v>6905</v>
      </c>
      <c r="C1163" t="s">
        <v>2151</v>
      </c>
    </row>
    <row r="1164" spans="1:3" x14ac:dyDescent="0.25">
      <c r="A1164" t="s">
        <v>6906</v>
      </c>
      <c r="B1164" t="s">
        <v>6907</v>
      </c>
      <c r="C1164" t="s">
        <v>2151</v>
      </c>
    </row>
    <row r="1165" spans="1:3" x14ac:dyDescent="0.25">
      <c r="A1165" t="s">
        <v>6908</v>
      </c>
      <c r="B1165" t="s">
        <v>4682</v>
      </c>
      <c r="C1165" t="s">
        <v>2151</v>
      </c>
    </row>
    <row r="1166" spans="1:3" x14ac:dyDescent="0.25">
      <c r="A1166" t="s">
        <v>6909</v>
      </c>
      <c r="B1166" t="s">
        <v>6910</v>
      </c>
      <c r="C1166" t="s">
        <v>1777</v>
      </c>
    </row>
    <row r="1167" spans="1:3" x14ac:dyDescent="0.25">
      <c r="A1167" t="s">
        <v>6911</v>
      </c>
      <c r="B1167" t="s">
        <v>6912</v>
      </c>
      <c r="C1167" t="s">
        <v>1777</v>
      </c>
    </row>
    <row r="1168" spans="1:3" x14ac:dyDescent="0.25">
      <c r="A1168" t="s">
        <v>6913</v>
      </c>
      <c r="B1168" t="s">
        <v>6914</v>
      </c>
      <c r="C1168" t="s">
        <v>1777</v>
      </c>
    </row>
    <row r="1169" spans="1:3" x14ac:dyDescent="0.25">
      <c r="A1169" t="s">
        <v>6915</v>
      </c>
      <c r="B1169" t="s">
        <v>6916</v>
      </c>
      <c r="C1169" t="s">
        <v>1777</v>
      </c>
    </row>
    <row r="1170" spans="1:3" x14ac:dyDescent="0.25">
      <c r="A1170" t="s">
        <v>6917</v>
      </c>
      <c r="B1170" t="s">
        <v>6918</v>
      </c>
      <c r="C1170" t="s">
        <v>1777</v>
      </c>
    </row>
    <row r="1171" spans="1:3" x14ac:dyDescent="0.25">
      <c r="A1171" t="s">
        <v>6919</v>
      </c>
      <c r="B1171" t="s">
        <v>6920</v>
      </c>
      <c r="C1171" t="s">
        <v>1777</v>
      </c>
    </row>
    <row r="1172" spans="1:3" x14ac:dyDescent="0.25">
      <c r="A1172" t="s">
        <v>6921</v>
      </c>
      <c r="B1172" t="s">
        <v>6922</v>
      </c>
      <c r="C1172" t="s">
        <v>1777</v>
      </c>
    </row>
    <row r="1173" spans="1:3" x14ac:dyDescent="0.25">
      <c r="A1173" t="s">
        <v>6923</v>
      </c>
      <c r="B1173" t="s">
        <v>6924</v>
      </c>
      <c r="C1173" t="s">
        <v>1777</v>
      </c>
    </row>
    <row r="1174" spans="1:3" x14ac:dyDescent="0.25">
      <c r="A1174" t="s">
        <v>6925</v>
      </c>
      <c r="B1174" t="s">
        <v>6926</v>
      </c>
      <c r="C1174" t="s">
        <v>1865</v>
      </c>
    </row>
    <row r="1175" spans="1:3" x14ac:dyDescent="0.25">
      <c r="A1175" t="s">
        <v>6927</v>
      </c>
      <c r="B1175" t="s">
        <v>6928</v>
      </c>
      <c r="C1175" t="s">
        <v>1865</v>
      </c>
    </row>
    <row r="1176" spans="1:3" x14ac:dyDescent="0.25">
      <c r="A1176" t="s">
        <v>6929</v>
      </c>
      <c r="B1176" t="s">
        <v>6930</v>
      </c>
      <c r="C1176" t="s">
        <v>1977</v>
      </c>
    </row>
    <row r="1177" spans="1:3" x14ac:dyDescent="0.25">
      <c r="A1177" t="s">
        <v>6931</v>
      </c>
      <c r="B1177" t="s">
        <v>6932</v>
      </c>
      <c r="C1177" t="s">
        <v>1977</v>
      </c>
    </row>
    <row r="1178" spans="1:3" x14ac:dyDescent="0.25">
      <c r="A1178" t="s">
        <v>6933</v>
      </c>
      <c r="B1178" t="s">
        <v>6934</v>
      </c>
      <c r="C1178" t="s">
        <v>1977</v>
      </c>
    </row>
    <row r="1179" spans="1:3" x14ac:dyDescent="0.25">
      <c r="A1179" t="s">
        <v>6935</v>
      </c>
      <c r="B1179" t="s">
        <v>6936</v>
      </c>
      <c r="C1179" t="s">
        <v>1977</v>
      </c>
    </row>
    <row r="1180" spans="1:3" x14ac:dyDescent="0.25">
      <c r="A1180" t="s">
        <v>6937</v>
      </c>
      <c r="B1180" t="s">
        <v>6938</v>
      </c>
      <c r="C1180" t="s">
        <v>1977</v>
      </c>
    </row>
    <row r="1181" spans="1:3" x14ac:dyDescent="0.25">
      <c r="A1181" t="s">
        <v>6939</v>
      </c>
      <c r="B1181" t="s">
        <v>6940</v>
      </c>
      <c r="C1181" t="s">
        <v>1977</v>
      </c>
    </row>
    <row r="1182" spans="1:3" x14ac:dyDescent="0.25">
      <c r="A1182" t="s">
        <v>6941</v>
      </c>
      <c r="B1182" t="s">
        <v>6942</v>
      </c>
      <c r="C1182" t="s">
        <v>1977</v>
      </c>
    </row>
    <row r="1183" spans="1:3" x14ac:dyDescent="0.25">
      <c r="A1183" t="s">
        <v>6943</v>
      </c>
      <c r="B1183" t="s">
        <v>6944</v>
      </c>
      <c r="C1183" t="s">
        <v>1977</v>
      </c>
    </row>
    <row r="1184" spans="1:3" x14ac:dyDescent="0.25">
      <c r="A1184" t="s">
        <v>6945</v>
      </c>
      <c r="B1184" t="s">
        <v>6946</v>
      </c>
      <c r="C1184" t="s">
        <v>1977</v>
      </c>
    </row>
    <row r="1185" spans="1:3" x14ac:dyDescent="0.25">
      <c r="A1185" t="s">
        <v>6947</v>
      </c>
      <c r="B1185" t="s">
        <v>6948</v>
      </c>
      <c r="C1185" t="s">
        <v>1977</v>
      </c>
    </row>
    <row r="1186" spans="1:3" x14ac:dyDescent="0.25">
      <c r="A1186" t="s">
        <v>6949</v>
      </c>
      <c r="B1186" t="s">
        <v>6950</v>
      </c>
      <c r="C1186" t="s">
        <v>1977</v>
      </c>
    </row>
    <row r="1187" spans="1:3" x14ac:dyDescent="0.25">
      <c r="A1187" t="s">
        <v>6951</v>
      </c>
      <c r="B1187" t="s">
        <v>6952</v>
      </c>
      <c r="C1187" t="s">
        <v>1977</v>
      </c>
    </row>
    <row r="1188" spans="1:3" x14ac:dyDescent="0.25">
      <c r="A1188" t="s">
        <v>6953</v>
      </c>
      <c r="B1188" t="s">
        <v>6954</v>
      </c>
      <c r="C1188" t="s">
        <v>1977</v>
      </c>
    </row>
    <row r="1189" spans="1:3" x14ac:dyDescent="0.25">
      <c r="A1189" t="s">
        <v>6955</v>
      </c>
      <c r="B1189" t="s">
        <v>6956</v>
      </c>
      <c r="C1189" t="s">
        <v>1977</v>
      </c>
    </row>
    <row r="1190" spans="1:3" x14ac:dyDescent="0.25">
      <c r="A1190" t="s">
        <v>6957</v>
      </c>
      <c r="B1190" t="s">
        <v>6958</v>
      </c>
      <c r="C1190" t="s">
        <v>1947</v>
      </c>
    </row>
    <row r="1191" spans="1:3" x14ac:dyDescent="0.25">
      <c r="A1191" t="s">
        <v>6959</v>
      </c>
      <c r="B1191" t="s">
        <v>6960</v>
      </c>
      <c r="C1191" t="s">
        <v>1947</v>
      </c>
    </row>
    <row r="1192" spans="1:3" x14ac:dyDescent="0.25">
      <c r="A1192" t="s">
        <v>6961</v>
      </c>
      <c r="B1192" t="s">
        <v>6962</v>
      </c>
      <c r="C1192" t="s">
        <v>1947</v>
      </c>
    </row>
    <row r="1193" spans="1:3" x14ac:dyDescent="0.25">
      <c r="A1193" t="s">
        <v>6963</v>
      </c>
      <c r="B1193" t="s">
        <v>6964</v>
      </c>
      <c r="C1193" t="s">
        <v>1947</v>
      </c>
    </row>
    <row r="1194" spans="1:3" x14ac:dyDescent="0.25">
      <c r="A1194" t="s">
        <v>6965</v>
      </c>
      <c r="B1194" t="s">
        <v>6966</v>
      </c>
      <c r="C1194" t="s">
        <v>1947</v>
      </c>
    </row>
    <row r="1195" spans="1:3" x14ac:dyDescent="0.25">
      <c r="A1195" t="s">
        <v>4577</v>
      </c>
      <c r="B1195" t="s">
        <v>6967</v>
      </c>
      <c r="C1195" t="s">
        <v>2243</v>
      </c>
    </row>
  </sheetData>
  <hyperlinks>
    <hyperlink ref="E1" location="datatypes!A1" display="toc" xr:uid="{00000000-0004-0000-27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6"/>
  <dimension ref="A1:G24"/>
  <sheetViews>
    <sheetView workbookViewId="0"/>
  </sheetViews>
  <sheetFormatPr defaultRowHeight="15" x14ac:dyDescent="0.25"/>
  <cols>
    <col min="1" max="1" width="63.42578125" customWidth="1"/>
    <col min="2" max="2" width="34.7109375" customWidth="1"/>
    <col min="3" max="3" width="36.5703125" customWidth="1"/>
    <col min="4" max="4" width="28.140625" customWidth="1"/>
    <col min="5" max="5" width="9" bestFit="1" customWidth="1"/>
  </cols>
  <sheetData>
    <row r="1" spans="1:7" x14ac:dyDescent="0.25">
      <c r="A1" s="2" t="s">
        <v>1329</v>
      </c>
      <c r="B1" s="2" t="s">
        <v>1330</v>
      </c>
      <c r="C1" s="2" t="s">
        <v>1331</v>
      </c>
      <c r="D1" s="2" t="s">
        <v>1332</v>
      </c>
      <c r="E1" s="2" t="s">
        <v>1333</v>
      </c>
      <c r="G1" s="17" t="s">
        <v>1334</v>
      </c>
    </row>
    <row r="2" spans="1:7" ht="45" x14ac:dyDescent="0.25">
      <c r="A2" s="2" t="s">
        <v>1335</v>
      </c>
      <c r="B2" s="2" t="s">
        <v>600</v>
      </c>
      <c r="C2" s="3" t="str">
        <f>VLOOKUP(B2,begrip[],4,)</f>
        <v>Cash balances at central banks and other demand deposits in accordance with in accordance with IFRS.</v>
      </c>
      <c r="D2" s="2" t="s">
        <v>596</v>
      </c>
      <c r="E2" s="2">
        <f>LEN(accounting_classification_of_the_instrument_type[[#This Row],[code]])</f>
        <v>66</v>
      </c>
    </row>
    <row r="3" spans="1:7" ht="45" x14ac:dyDescent="0.25">
      <c r="A3" s="2" t="s">
        <v>1336</v>
      </c>
      <c r="B3" s="2" t="s">
        <v>602</v>
      </c>
      <c r="C3" s="3" t="str">
        <f>VLOOKUP(B3,begrip[],4,)</f>
        <v>Financial assets held for trading in accordance with IFRS</v>
      </c>
      <c r="D3" s="2" t="s">
        <v>596</v>
      </c>
      <c r="E3" s="2">
        <f>LEN(accounting_classification_of_the_instrument_type[[#This Row],[code]])</f>
        <v>43</v>
      </c>
    </row>
    <row r="4" spans="1:7" ht="60" x14ac:dyDescent="0.25">
      <c r="A4" s="2" t="s">
        <v>1337</v>
      </c>
      <c r="B4" s="2" t="s">
        <v>604</v>
      </c>
      <c r="C4" s="3" t="str">
        <f>VLOOKUP(B4,begrip[],4,)</f>
        <v>Non-trading financial assets mandatorily at fair value through profit or loss in accordance with IFRS</v>
      </c>
      <c r="D4" s="2" t="s">
        <v>596</v>
      </c>
      <c r="E4" s="2">
        <f>LEN(accounting_classification_of_the_instrument_type[[#This Row],[code]])</f>
        <v>73</v>
      </c>
    </row>
    <row r="5" spans="1:7" ht="105" x14ac:dyDescent="0.25">
      <c r="A5" s="2" t="s">
        <v>1338</v>
      </c>
      <c r="B5" s="2" t="s">
        <v>606</v>
      </c>
      <c r="C5" s="3" t="str">
        <f>VLOOKUP(B5,begrip[],4,)</f>
        <v xml:space="preserve">Financial assets measured at fair value through profit and loss and designated as such upon initial recognition or subsequently in accordance with IFRS except those classified as financial assets held for trading.
</v>
      </c>
      <c r="D5" s="2" t="s">
        <v>596</v>
      </c>
      <c r="E5" s="2">
        <f>LEN(accounting_classification_of_the_instrument_type[[#This Row],[code]])</f>
        <v>64</v>
      </c>
    </row>
    <row r="6" spans="1:7" ht="60" x14ac:dyDescent="0.25">
      <c r="A6" s="2" t="s">
        <v>1339</v>
      </c>
      <c r="B6" s="2" t="s">
        <v>608</v>
      </c>
      <c r="C6" s="3" t="str">
        <f>VLOOKUP(B6,begrip[],4,)</f>
        <v>Financial assets measured at fair value through other comprehensive income due to business model and cash-flows characteristics in accordance with IFRS.</v>
      </c>
      <c r="D6" s="2" t="s">
        <v>596</v>
      </c>
      <c r="E6" s="2">
        <f>LEN(accounting_classification_of_the_instrument_type[[#This Row],[code]])</f>
        <v>65</v>
      </c>
    </row>
    <row r="7" spans="1:7" ht="30" x14ac:dyDescent="0.25">
      <c r="A7" s="2" t="s">
        <v>1340</v>
      </c>
      <c r="B7" s="2" t="s">
        <v>610</v>
      </c>
      <c r="C7" s="3" t="str">
        <f>VLOOKUP(B7,begrip[],4,)</f>
        <v>Financial assets measured at amortised cost in accordance with IFRS.</v>
      </c>
      <c r="D7" s="2" t="s">
        <v>596</v>
      </c>
      <c r="E7" s="2">
        <f>LEN(accounting_classification_of_the_instrument_type[[#This Row],[code]])</f>
        <v>44</v>
      </c>
    </row>
    <row r="8" spans="1:7" ht="30" x14ac:dyDescent="0.25">
      <c r="A8" s="2" t="s">
        <v>1341</v>
      </c>
      <c r="B8" s="2" t="s">
        <v>615</v>
      </c>
      <c r="C8" s="3" t="str">
        <f>VLOOKUP(B8,begrip[],4,)</f>
        <v>Cash and cash balances at central banks in accordance with national GAAP.</v>
      </c>
      <c r="D8" s="2" t="s">
        <v>596</v>
      </c>
      <c r="E8" s="2">
        <f>LEN(accounting_classification_of_the_instrument_type[[#This Row],[code]])</f>
        <v>53</v>
      </c>
    </row>
    <row r="9" spans="1:7" ht="45" x14ac:dyDescent="0.25">
      <c r="A9" s="2" t="s">
        <v>1342</v>
      </c>
      <c r="B9" s="2" t="s">
        <v>617</v>
      </c>
      <c r="C9" s="3" t="str">
        <f>VLOOKUP(B9,begrip[],4,)</f>
        <v>Financial assets held for trading in accordance with national GAAP.</v>
      </c>
      <c r="D9" s="2" t="s">
        <v>596</v>
      </c>
      <c r="E9" s="2">
        <f>LEN(accounting_classification_of_the_instrument_type[[#This Row],[code]])</f>
        <v>41</v>
      </c>
    </row>
    <row r="10" spans="1:7" ht="60" x14ac:dyDescent="0.25">
      <c r="A10" s="2" t="s">
        <v>1343</v>
      </c>
      <c r="B10" s="2" t="s">
        <v>876</v>
      </c>
      <c r="C10" s="3" t="str">
        <f>VLOOKUP(B10,begrip[],4,)</f>
        <v>Non-trading financial assets mandatorily at fair value through profit or loss in accordance with national GAAP.</v>
      </c>
      <c r="D10" s="2" t="s">
        <v>596</v>
      </c>
      <c r="E10" s="2">
        <f>LEN(accounting_classification_of_the_instrument_type[[#This Row],[code]])</f>
        <v>71</v>
      </c>
    </row>
    <row r="11" spans="1:7" ht="30" x14ac:dyDescent="0.25">
      <c r="A11" s="2" t="s">
        <v>1344</v>
      </c>
      <c r="B11" s="2" t="s">
        <v>619</v>
      </c>
      <c r="C11" s="3" t="str">
        <f>VLOOKUP(B11,begrip[],4,)</f>
        <v>Trading financial assets in accordance with national GAAP.</v>
      </c>
      <c r="D11" s="2" t="s">
        <v>596</v>
      </c>
      <c r="E11" s="2">
        <f>LEN(accounting_classification_of_the_instrument_type[[#This Row],[code]])</f>
        <v>32</v>
      </c>
    </row>
    <row r="12" spans="1:7" ht="45" x14ac:dyDescent="0.25">
      <c r="A12" s="2" t="s">
        <v>1345</v>
      </c>
      <c r="B12" s="2" t="s">
        <v>621</v>
      </c>
      <c r="C12" s="3" t="str">
        <f>VLOOKUP(B12,begrip[],4,)</f>
        <v>Financial assets designated at fair value through profit or loss in accordance with national GAAP.</v>
      </c>
      <c r="D12" s="2" t="s">
        <v>596</v>
      </c>
      <c r="E12" s="2">
        <f>LEN(accounting_classification_of_the_instrument_type[[#This Row],[code]])</f>
        <v>62</v>
      </c>
    </row>
    <row r="13" spans="1:7" ht="30" x14ac:dyDescent="0.25">
      <c r="A13" s="2" t="s">
        <v>1346</v>
      </c>
      <c r="B13" s="2" t="s">
        <v>623</v>
      </c>
      <c r="C13" s="3" t="str">
        <f>VLOOKUP(B13,begrip[],4,)</f>
        <v>Available-for-sale financial assets in accordance with national GAAP.</v>
      </c>
      <c r="D13" s="2" t="s">
        <v>596</v>
      </c>
      <c r="E13" s="2">
        <f>LEN(accounting_classification_of_the_instrument_type[[#This Row],[code]])</f>
        <v>41</v>
      </c>
    </row>
    <row r="14" spans="1:7" ht="60" x14ac:dyDescent="0.25">
      <c r="A14" s="2" t="s">
        <v>1347</v>
      </c>
      <c r="B14" s="2" t="s">
        <v>625</v>
      </c>
      <c r="C14" s="3" t="str">
        <f>VLOOKUP(B14,begrip[],4,)</f>
        <v>Non-trading non-derivative financial assets measured at fair value through profit or loss in accordance with national GAAP.</v>
      </c>
      <c r="D14" s="2" t="s">
        <v>596</v>
      </c>
      <c r="E14" s="2">
        <f>LEN(accounting_classification_of_the_instrument_type[[#This Row],[code]])</f>
        <v>77</v>
      </c>
    </row>
    <row r="15" spans="1:7" ht="45" x14ac:dyDescent="0.25">
      <c r="A15" s="2" t="s">
        <v>1348</v>
      </c>
      <c r="B15" s="2" t="s">
        <v>627</v>
      </c>
      <c r="C15" s="3" t="str">
        <f>VLOOKUP(B15,begrip[],4,)</f>
        <v>Non-trading non-derivative financial assets measured at fair value to equity in accordance with national GAAP.</v>
      </c>
      <c r="D15" s="2" t="s">
        <v>596</v>
      </c>
      <c r="E15" s="2">
        <f>LEN(accounting_classification_of_the_instrument_type[[#This Row],[code]])</f>
        <v>67</v>
      </c>
    </row>
    <row r="16" spans="1:7" ht="30" x14ac:dyDescent="0.25">
      <c r="A16" s="2" t="s">
        <v>1349</v>
      </c>
      <c r="B16" s="2" t="s">
        <v>629</v>
      </c>
      <c r="C16" s="3" t="str">
        <f>VLOOKUP(B16,begrip[],4,)</f>
        <v>Loans and receivables in accordance with national GAAP.</v>
      </c>
      <c r="D16" s="2" t="s">
        <v>596</v>
      </c>
      <c r="E16" s="2">
        <f>LEN(accounting_classification_of_the_instrument_type[[#This Row],[code]])</f>
        <v>35</v>
      </c>
    </row>
    <row r="17" spans="1:5" ht="30" x14ac:dyDescent="0.25">
      <c r="A17" s="2" t="s">
        <v>1350</v>
      </c>
      <c r="B17" s="2" t="s">
        <v>631</v>
      </c>
      <c r="C17" s="3" t="str">
        <f>VLOOKUP(B17,begrip[],4,)</f>
        <v>Held-to-maturity investments in accordance with national GAAP.</v>
      </c>
      <c r="D17" s="2" t="s">
        <v>596</v>
      </c>
      <c r="E17" s="2">
        <f>LEN(accounting_classification_of_the_instrument_type[[#This Row],[code]])</f>
        <v>42</v>
      </c>
    </row>
    <row r="18" spans="1:5" ht="45" x14ac:dyDescent="0.25">
      <c r="A18" s="2" t="s">
        <v>1351</v>
      </c>
      <c r="B18" s="2" t="s">
        <v>633</v>
      </c>
      <c r="C18" s="3" t="str">
        <f>VLOOKUP(B18,begrip[],4,)</f>
        <v>Non-trading debt instruments measured at a cost-based method in accordance with national GAAP.</v>
      </c>
      <c r="D18" s="2" t="s">
        <v>596</v>
      </c>
      <c r="E18" s="2">
        <f>LEN(accounting_classification_of_the_instrument_type[[#This Row],[code]])</f>
        <v>59</v>
      </c>
    </row>
    <row r="19" spans="1:5" ht="45" x14ac:dyDescent="0.25">
      <c r="A19" s="2" t="s">
        <v>1352</v>
      </c>
      <c r="B19" s="2" t="s">
        <v>635</v>
      </c>
      <c r="C19" s="3" t="str">
        <f>VLOOKUP(B19,begrip[],4,)</f>
        <v>Other Non-trading Non-derivative Financial assets in accordance with national GAAP.</v>
      </c>
      <c r="D19" s="2" t="s">
        <v>596</v>
      </c>
      <c r="E19" s="2">
        <f>LEN(accounting_classification_of_the_instrument_type[[#This Row],[code]])</f>
        <v>50</v>
      </c>
    </row>
    <row r="20" spans="1:5" ht="60" x14ac:dyDescent="0.25">
      <c r="A20" s="2" t="s">
        <v>1353</v>
      </c>
      <c r="B20" s="2" t="s">
        <v>1354</v>
      </c>
      <c r="C20" s="3" t="str">
        <f>VLOOKUP(B20,begrip[],4,)</f>
        <v>Accounting classification of instrument unknown is reported when the reporting agent does not yet have the correct value available.</v>
      </c>
      <c r="D20" s="2" t="s">
        <v>596</v>
      </c>
      <c r="E20" s="2">
        <f>LEN(accounting_classification_of_the_instrument_type[[#This Row],[code]])</f>
        <v>21</v>
      </c>
    </row>
    <row r="21" spans="1:5" x14ac:dyDescent="0.25">
      <c r="E21" s="29"/>
    </row>
    <row r="23" spans="1:5" x14ac:dyDescent="0.25">
      <c r="A23" t="s">
        <v>1355</v>
      </c>
      <c r="B23">
        <f>MAX(accounting_classification_of_the_instrument_type[length])</f>
        <v>77</v>
      </c>
    </row>
    <row r="24" spans="1:5" x14ac:dyDescent="0.25">
      <c r="A24" t="s">
        <v>1356</v>
      </c>
      <c r="B24">
        <f>(FLOOR((B23/colofon!$H$2),1)+1)*colofon!$H$2</f>
        <v>100</v>
      </c>
    </row>
  </sheetData>
  <conditionalFormatting sqref="C2:D20">
    <cfRule type="expression" dxfId="727" priority="9" stopIfTrue="1">
      <formula>LEFT(#REF!,27)="Not relevant for data model"</formula>
    </cfRule>
    <cfRule type="expression" dxfId="726" priority="10" stopIfTrue="1">
      <formula>OR(#REF!="only mentioned in preamble", #REF!="removed from regulation")</formula>
    </cfRule>
  </conditionalFormatting>
  <conditionalFormatting sqref="B20">
    <cfRule type="expression" dxfId="725" priority="11" stopIfTrue="1">
      <formula>LEFT($I6,27)="Not relevant for data model"</formula>
    </cfRule>
    <cfRule type="expression" dxfId="724" priority="12" stopIfTrue="1">
      <formula>OR($I6="only mentioned in preamble", $I6="removed from regulation")</formula>
    </cfRule>
  </conditionalFormatting>
  <conditionalFormatting sqref="B2:B7">
    <cfRule type="expression" dxfId="723" priority="3" stopIfTrue="1">
      <formula>LEFT($I2,27)="Not relevant for data model"</formula>
    </cfRule>
    <cfRule type="expression" dxfId="722" priority="4" stopIfTrue="1">
      <formula>OR($I2="only mentioned in preamble", $I2="removed from regulation")</formula>
    </cfRule>
  </conditionalFormatting>
  <conditionalFormatting sqref="B8:B17 B19">
    <cfRule type="expression" dxfId="721" priority="144" stopIfTrue="1">
      <formula>LEFT($I10,27)="Not relevant for data model"</formula>
    </cfRule>
    <cfRule type="expression" dxfId="720" priority="145" stopIfTrue="1">
      <formula>OR($I10="only mentioned in preamble", $I10="removed from regulation")</formula>
    </cfRule>
  </conditionalFormatting>
  <conditionalFormatting sqref="B18">
    <cfRule type="expression" dxfId="719" priority="1" stopIfTrue="1">
      <formula>LEFT($H18,27)="Not relevant for data model"</formula>
    </cfRule>
    <cfRule type="expression" dxfId="718" priority="2" stopIfTrue="1">
      <formula>OR($H18="only mentioned in preamble", $H18="removed from regulation")</formula>
    </cfRule>
  </conditionalFormatting>
  <hyperlinks>
    <hyperlink ref="G1" location="datatypes!A1" display="toc" xr:uid="{00000000-0004-0000-0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G7"/>
  <sheetViews>
    <sheetView workbookViewId="0"/>
  </sheetViews>
  <sheetFormatPr defaultRowHeight="15" x14ac:dyDescent="0.25"/>
  <cols>
    <col min="1" max="1" width="20.85546875" customWidth="1"/>
    <col min="2" max="2" width="23.140625" customWidth="1"/>
    <col min="3" max="3" width="47" customWidth="1"/>
    <col min="4" max="4" width="31" customWidth="1"/>
  </cols>
  <sheetData>
    <row r="1" spans="1:7" x14ac:dyDescent="0.25">
      <c r="A1" s="30" t="s">
        <v>1329</v>
      </c>
      <c r="B1" s="30" t="s">
        <v>1330</v>
      </c>
      <c r="C1" s="30" t="s">
        <v>1331</v>
      </c>
      <c r="D1" s="30" t="s">
        <v>1332</v>
      </c>
      <c r="E1" s="30" t="s">
        <v>1333</v>
      </c>
      <c r="G1" s="17" t="s">
        <v>1334</v>
      </c>
    </row>
    <row r="2" spans="1:7" ht="45" x14ac:dyDescent="0.25">
      <c r="A2" s="36" t="s">
        <v>6968</v>
      </c>
      <c r="B2" s="2" t="s">
        <v>1050</v>
      </c>
      <c r="C2" s="16" t="str">
        <f>VLOOKUP(B2,begrip[],4,)</f>
        <v>Instrument past due is financial data that is applicable when the counterparty has failed to make a payment when contractually due.</v>
      </c>
      <c r="D2" s="8" t="s">
        <v>1048</v>
      </c>
      <c r="E2" s="2">
        <f>LEN(observed_agent_indicator63[[#This Row],[code]])</f>
        <v>29</v>
      </c>
    </row>
    <row r="3" spans="1:7" ht="45" x14ac:dyDescent="0.25">
      <c r="A3" s="2" t="s">
        <v>6969</v>
      </c>
      <c r="B3" s="2" t="s">
        <v>1052</v>
      </c>
      <c r="C3" s="2" t="str">
        <f>VLOOKUP(B3,begrip[],4,)</f>
        <v>Instrument not past due is financial data that is applicable when the counterparty has not (yet) failed to make a payment when contractually due.</v>
      </c>
      <c r="D3" s="2" t="s">
        <v>1048</v>
      </c>
      <c r="E3" s="2">
        <f>LEN(observed_agent_indicator63[[#This Row],[code]])</f>
        <v>33</v>
      </c>
    </row>
    <row r="4" spans="1:7" x14ac:dyDescent="0.25">
      <c r="E4" s="29"/>
    </row>
    <row r="6" spans="1:7" x14ac:dyDescent="0.25">
      <c r="A6" t="s">
        <v>1355</v>
      </c>
      <c r="B6">
        <f>MAX(observed_agent_indicator63[length])</f>
        <v>33</v>
      </c>
    </row>
    <row r="7" spans="1:7" x14ac:dyDescent="0.25">
      <c r="A7" t="s">
        <v>1356</v>
      </c>
      <c r="B7">
        <f>(FLOOR((B6/colofon!$H$2),1)+1)*colofon!$H$2</f>
        <v>50</v>
      </c>
    </row>
  </sheetData>
  <conditionalFormatting sqref="C2:D3">
    <cfRule type="expression" dxfId="319" priority="3" stopIfTrue="1">
      <formula>LEFT(#REF!,27)="Not relevant for data model"</formula>
    </cfRule>
    <cfRule type="expression" dxfId="318" priority="4" stopIfTrue="1">
      <formula>OR(#REF!="only mentioned in preamble", #REF!="removed from regulation")</formula>
    </cfRule>
  </conditionalFormatting>
  <conditionalFormatting sqref="B2:B3">
    <cfRule type="expression" dxfId="317" priority="1" stopIfTrue="1">
      <formula>LEFT($I3,27)="Not relevant for data model"</formula>
    </cfRule>
    <cfRule type="expression" dxfId="316" priority="2" stopIfTrue="1">
      <formula>OR($I3="only mentioned in preamble", $I3="removed from regulation")</formula>
    </cfRule>
  </conditionalFormatting>
  <hyperlinks>
    <hyperlink ref="G1" location="datatypes!A1" display="toc" xr:uid="{00000000-0004-0000-2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G13"/>
  <sheetViews>
    <sheetView workbookViewId="0"/>
  </sheetViews>
  <sheetFormatPr defaultRowHeight="15" x14ac:dyDescent="0.25"/>
  <cols>
    <col min="1" max="1" width="24.140625" customWidth="1"/>
    <col min="2" max="2" width="29.85546875" customWidth="1"/>
    <col min="3" max="3" width="47.7109375" customWidth="1"/>
    <col min="4" max="4" width="18.5703125" bestFit="1" customWidth="1"/>
  </cols>
  <sheetData>
    <row r="1" spans="1:7" x14ac:dyDescent="0.25">
      <c r="A1" s="2" t="s">
        <v>1329</v>
      </c>
      <c r="B1" s="2" t="s">
        <v>1330</v>
      </c>
      <c r="C1" s="2" t="s">
        <v>1331</v>
      </c>
      <c r="D1" s="2" t="s">
        <v>1332</v>
      </c>
      <c r="E1" s="2" t="s">
        <v>1333</v>
      </c>
      <c r="G1" s="17" t="s">
        <v>1334</v>
      </c>
    </row>
    <row r="2" spans="1:7" ht="30" x14ac:dyDescent="0.25">
      <c r="A2" s="2" t="s">
        <v>6970</v>
      </c>
      <c r="B2" s="2" t="s">
        <v>444</v>
      </c>
      <c r="C2" s="3" t="str">
        <f>VLOOKUP(B2,begrip[],4,)</f>
        <v>Instrument with a contractual agreement to pay the principal or interest rate on a monthly basis</v>
      </c>
      <c r="D2" s="2" t="s">
        <v>326</v>
      </c>
      <c r="E2" s="2">
        <f>LEN(payment_frequency_type[[#This Row],[code]])</f>
        <v>11</v>
      </c>
    </row>
    <row r="3" spans="1:7" ht="30" x14ac:dyDescent="0.25">
      <c r="A3" s="2" t="s">
        <v>6971</v>
      </c>
      <c r="B3" s="2" t="s">
        <v>446</v>
      </c>
      <c r="C3" s="3" t="str">
        <f>VLOOKUP(B3,begrip[],4,)</f>
        <v>Instrument with a contractual agreement to pay the principal or interest rate on a quarterly basis</v>
      </c>
      <c r="D3" s="2" t="s">
        <v>326</v>
      </c>
      <c r="E3" s="2">
        <f>LEN(payment_frequency_type[[#This Row],[code]])</f>
        <v>14</v>
      </c>
    </row>
    <row r="4" spans="1:7" x14ac:dyDescent="0.25">
      <c r="A4" s="2" t="s">
        <v>6972</v>
      </c>
      <c r="B4" s="2" t="s">
        <v>465</v>
      </c>
      <c r="C4" s="3" t="str">
        <f>VLOOKUP(B4,begrip[],4,)</f>
        <v>On a semi-annual basis.</v>
      </c>
      <c r="D4" s="2" t="s">
        <v>326</v>
      </c>
      <c r="E4" s="2">
        <f>LEN(payment_frequency_type[[#This Row],[code]])</f>
        <v>15</v>
      </c>
    </row>
    <row r="5" spans="1:7" x14ac:dyDescent="0.25">
      <c r="A5" s="2" t="s">
        <v>6973</v>
      </c>
      <c r="B5" s="2" t="s">
        <v>467</v>
      </c>
      <c r="C5" s="3" t="str">
        <f>VLOOKUP(B5,begrip[],4,)</f>
        <v>On an annual basis.</v>
      </c>
      <c r="D5" s="2" t="s">
        <v>326</v>
      </c>
      <c r="E5" s="2">
        <f>LEN(payment_frequency_type[[#This Row],[code]])</f>
        <v>13</v>
      </c>
    </row>
    <row r="6" spans="1:7" ht="45" x14ac:dyDescent="0.25">
      <c r="A6" s="2" t="s">
        <v>6974</v>
      </c>
      <c r="B6" s="2" t="s">
        <v>469</v>
      </c>
      <c r="C6" s="3" t="s">
        <v>470</v>
      </c>
      <c r="D6" s="2" t="s">
        <v>326</v>
      </c>
      <c r="E6" s="2">
        <f>LEN(payment_frequency_type[[#This Row],[code]])</f>
        <v>12</v>
      </c>
    </row>
    <row r="7" spans="1:7" ht="30" x14ac:dyDescent="0.25">
      <c r="A7" s="2" t="s">
        <v>6975</v>
      </c>
      <c r="B7" s="2" t="s">
        <v>843</v>
      </c>
      <c r="C7" s="3" t="str">
        <f>VLOOKUP(B7,begrip[],4,)</f>
        <v>Amortisation in which the full principal amount and interest is repaid in the last instalment.</v>
      </c>
      <c r="D7" s="2" t="s">
        <v>326</v>
      </c>
      <c r="E7" s="2">
        <f>LEN(payment_frequency_type[[#This Row],[code]])</f>
        <v>17</v>
      </c>
    </row>
    <row r="8" spans="1:7" ht="30" x14ac:dyDescent="0.25">
      <c r="A8" s="2" t="s">
        <v>6976</v>
      </c>
      <c r="B8" s="2" t="s">
        <v>434</v>
      </c>
      <c r="C8" s="3" t="s">
        <v>473</v>
      </c>
      <c r="D8" s="2" t="s">
        <v>326</v>
      </c>
      <c r="E8" s="2">
        <f>LEN(payment_frequency_type[[#This Row],[code]])</f>
        <v>13</v>
      </c>
    </row>
    <row r="9" spans="1:7" ht="45" x14ac:dyDescent="0.25">
      <c r="A9" s="2" t="s">
        <v>6977</v>
      </c>
      <c r="B9" s="2" t="s">
        <v>1132</v>
      </c>
      <c r="C9" s="2" t="str">
        <f>VLOOKUP(B9,begrip[],4,)</f>
        <v>Payment frequency unknown is reported when the reporting agent does not yet have the correct value available.</v>
      </c>
      <c r="D9" s="2" t="s">
        <v>326</v>
      </c>
      <c r="E9" s="2">
        <f>LEN(payment_frequency_type[[#This Row],[code]])</f>
        <v>12</v>
      </c>
    </row>
    <row r="12" spans="1:7" x14ac:dyDescent="0.25">
      <c r="A12" t="s">
        <v>1355</v>
      </c>
      <c r="B12">
        <f>MAX(payment_frequency_type[length])</f>
        <v>17</v>
      </c>
    </row>
    <row r="13" spans="1:7" x14ac:dyDescent="0.25">
      <c r="A13" t="s">
        <v>1356</v>
      </c>
      <c r="B13">
        <f>(FLOOR((B12/colofon!$H$2),1)+1)*colofon!$H$2</f>
        <v>25</v>
      </c>
    </row>
  </sheetData>
  <conditionalFormatting sqref="C2:D9">
    <cfRule type="expression" dxfId="308" priority="3" stopIfTrue="1">
      <formula>LEFT(#REF!,27)="Not relevant for data model"</formula>
    </cfRule>
    <cfRule type="expression" dxfId="307" priority="4" stopIfTrue="1">
      <formula>OR(#REF!="only mentioned in preamble", #REF!="removed from regulation")</formula>
    </cfRule>
  </conditionalFormatting>
  <conditionalFormatting sqref="B2:B9">
    <cfRule type="expression" dxfId="306" priority="1" stopIfTrue="1">
      <formula>LEFT($I2,27)="Not relevant for data model"</formula>
    </cfRule>
    <cfRule type="expression" dxfId="305" priority="2" stopIfTrue="1">
      <formula>OR($I2="only mentioned in preamble", $I2="removed from regulation")</formula>
    </cfRule>
  </conditionalFormatting>
  <hyperlinks>
    <hyperlink ref="G1" location="datatypes!A1" display="toc" xr:uid="{00000000-0004-0000-2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7"/>
  <dimension ref="A1:G7"/>
  <sheetViews>
    <sheetView workbookViewId="0"/>
  </sheetViews>
  <sheetFormatPr defaultRowHeight="15" x14ac:dyDescent="0.25"/>
  <cols>
    <col min="1" max="1" width="22.5703125" customWidth="1"/>
    <col min="2" max="2" width="23.7109375" customWidth="1"/>
    <col min="3" max="3" width="55.7109375" customWidth="1"/>
    <col min="4" max="4" width="23.28515625" customWidth="1"/>
  </cols>
  <sheetData>
    <row r="1" spans="1:7" x14ac:dyDescent="0.25">
      <c r="A1" t="s">
        <v>1329</v>
      </c>
      <c r="B1" t="s">
        <v>1330</v>
      </c>
      <c r="C1" t="s">
        <v>1331</v>
      </c>
      <c r="D1" t="s">
        <v>1332</v>
      </c>
      <c r="E1" t="s">
        <v>1333</v>
      </c>
      <c r="G1" s="17" t="s">
        <v>1334</v>
      </c>
    </row>
    <row r="2" spans="1:7" ht="30" x14ac:dyDescent="0.25">
      <c r="A2" s="13" t="s">
        <v>6978</v>
      </c>
      <c r="B2" s="2" t="s">
        <v>6979</v>
      </c>
      <c r="C2" s="2" t="str">
        <f>VLOOKUP(B2,begrip[],4,)</f>
        <v>Instruments classified as non-performing in accordance with Implementing Regulation (EU) No 680/2014.</v>
      </c>
      <c r="D2" s="14" t="s">
        <v>999</v>
      </c>
      <c r="E2" s="1">
        <f>LEN(performing_status_of_the_instrument[[#This Row],[code]])</f>
        <v>25</v>
      </c>
    </row>
    <row r="3" spans="1:7" ht="30" x14ac:dyDescent="0.25">
      <c r="A3" s="15" t="s">
        <v>6980</v>
      </c>
      <c r="B3" s="2" t="s">
        <v>6981</v>
      </c>
      <c r="C3" s="16" t="str">
        <f>VLOOKUP(B3,begrip[],4,)</f>
        <v>Instruments which are not non-performing in accordance with Implementing Regulation (EU) No 680/2014.</v>
      </c>
      <c r="D3" s="8" t="s">
        <v>999</v>
      </c>
      <c r="E3" s="1">
        <f>LEN(performing_status_of_the_instrument[[#This Row],[code]])</f>
        <v>24</v>
      </c>
    </row>
    <row r="4" spans="1:7" ht="30" x14ac:dyDescent="0.25">
      <c r="A4" s="63" t="s">
        <v>6982</v>
      </c>
      <c r="B4" s="61" t="s">
        <v>1134</v>
      </c>
      <c r="C4" s="61" t="str">
        <f>VLOOKUP(B4,begrip[],4,)</f>
        <v>Performing status unknown is reported when the reporting agent does not yet have the correct value available.</v>
      </c>
      <c r="D4" s="61" t="s">
        <v>999</v>
      </c>
      <c r="E4" s="1">
        <f>LEN(performing_status_of_the_instrument[[#This Row],[code]])</f>
        <v>23</v>
      </c>
    </row>
    <row r="6" spans="1:7" x14ac:dyDescent="0.25">
      <c r="A6" t="s">
        <v>1355</v>
      </c>
      <c r="B6">
        <f>MAX(performing_status_of_the_instrument[length])</f>
        <v>25</v>
      </c>
    </row>
    <row r="7" spans="1:7" x14ac:dyDescent="0.25">
      <c r="A7" t="s">
        <v>1356</v>
      </c>
      <c r="B7">
        <f>(FLOOR((B6/colofon!$H$2),1)+1)*colofon!$H$2</f>
        <v>50</v>
      </c>
    </row>
  </sheetData>
  <conditionalFormatting sqref="D2 C3:D3">
    <cfRule type="expression" dxfId="297" priority="5" stopIfTrue="1">
      <formula>LEFT(#REF!,27)="Not relevant for data model"</formula>
    </cfRule>
    <cfRule type="expression" dxfId="296" priority="6" stopIfTrue="1">
      <formula>OR(#REF!="only mentioned in preamble", #REF!="removed from regulation")</formula>
    </cfRule>
  </conditionalFormatting>
  <conditionalFormatting sqref="C2 B2:B4">
    <cfRule type="expression" dxfId="295" priority="3" stopIfTrue="1">
      <formula>LEFT($I2,27)="Not relevant for data model"</formula>
    </cfRule>
    <cfRule type="expression" dxfId="294" priority="4" stopIfTrue="1">
      <formula>OR($I2="only mentioned in preamble", $I2="removed from regulation")</formula>
    </cfRule>
  </conditionalFormatting>
  <hyperlinks>
    <hyperlink ref="G1" location="datatypes!A1" display="toc" xr:uid="{00000000-0004-0000-2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1"/>
  <dimension ref="A1:G7"/>
  <sheetViews>
    <sheetView workbookViewId="0"/>
  </sheetViews>
  <sheetFormatPr defaultRowHeight="15" x14ac:dyDescent="0.25"/>
  <cols>
    <col min="1" max="1" width="47" customWidth="1"/>
    <col min="2" max="2" width="18.7109375" customWidth="1"/>
    <col min="3" max="3" width="84.42578125" customWidth="1"/>
    <col min="4" max="4" width="29.140625" customWidth="1"/>
  </cols>
  <sheetData>
    <row r="1" spans="1:7" x14ac:dyDescent="0.25">
      <c r="A1" s="30" t="s">
        <v>1329</v>
      </c>
      <c r="B1" s="30" t="s">
        <v>1330</v>
      </c>
      <c r="C1" s="30" t="s">
        <v>1331</v>
      </c>
      <c r="D1" s="30" t="s">
        <v>1332</v>
      </c>
      <c r="E1" s="30" t="s">
        <v>1333</v>
      </c>
      <c r="G1" s="17" t="s">
        <v>1334</v>
      </c>
    </row>
    <row r="2" spans="1:7" ht="45" x14ac:dyDescent="0.25">
      <c r="A2" s="62" t="s">
        <v>6983</v>
      </c>
      <c r="B2" s="2" t="s">
        <v>1044</v>
      </c>
      <c r="C2" s="16" t="str">
        <f>VLOOKUP(B2,begrip[],4,)</f>
        <v>primary protection provider is a protection provider that for the specific combination of protection provider-protection received will be reported to AnaCredit as the protection provider.</v>
      </c>
      <c r="D2" s="8" t="s">
        <v>1041</v>
      </c>
      <c r="E2" s="2">
        <f>LEN(project_finance_loan_indicator43[[#This Row],[code]])</f>
        <v>35</v>
      </c>
    </row>
    <row r="3" spans="1:7" ht="45" x14ac:dyDescent="0.25">
      <c r="A3" s="2" t="s">
        <v>6984</v>
      </c>
      <c r="B3" s="2" t="s">
        <v>1046</v>
      </c>
      <c r="C3" s="2" t="str">
        <f>VLOOKUP(B3,begrip[],4,)</f>
        <v>non-primary protection provider is a protection provider that for this combination fo protection provider-protection received will not be reported to AnaCredit as the protection provider.</v>
      </c>
      <c r="D3" s="2" t="s">
        <v>1041</v>
      </c>
      <c r="E3" s="2">
        <f>LEN(project_finance_loan_indicator43[[#This Row],[code]])</f>
        <v>39</v>
      </c>
    </row>
    <row r="4" spans="1:7" x14ac:dyDescent="0.25">
      <c r="E4" s="29"/>
    </row>
    <row r="6" spans="1:7" x14ac:dyDescent="0.25">
      <c r="A6" t="s">
        <v>1355</v>
      </c>
      <c r="B6">
        <f>MAX(project_finance_loan_indicator43[length])</f>
        <v>39</v>
      </c>
    </row>
    <row r="7" spans="1:7" x14ac:dyDescent="0.25">
      <c r="A7" t="s">
        <v>1356</v>
      </c>
      <c r="B7">
        <f>(FLOOR((B6/colofon!$H$2),1)+1)*colofon!$H$2</f>
        <v>50</v>
      </c>
    </row>
  </sheetData>
  <conditionalFormatting sqref="C2:D3">
    <cfRule type="expression" dxfId="288" priority="3" stopIfTrue="1">
      <formula>LEFT(#REF!,27)="Not relevant for data model"</formula>
    </cfRule>
    <cfRule type="expression" dxfId="287" priority="4" stopIfTrue="1">
      <formula>OR(#REF!="only mentioned in preamble", #REF!="removed from regulation")</formula>
    </cfRule>
  </conditionalFormatting>
  <conditionalFormatting sqref="B2:B3">
    <cfRule type="expression" dxfId="286" priority="1" stopIfTrue="1">
      <formula>LEFT($I3,27)="Not relevant for data model"</formula>
    </cfRule>
    <cfRule type="expression" dxfId="285" priority="2" stopIfTrue="1">
      <formula>OR($I3="only mentioned in preamble", $I3="removed from regulation")</formula>
    </cfRule>
  </conditionalFormatting>
  <hyperlinks>
    <hyperlink ref="G1" location="datatypes!A1" display="toc" xr:uid="{00000000-0004-0000-2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5"/>
  <dimension ref="A1:G8"/>
  <sheetViews>
    <sheetView workbookViewId="0"/>
  </sheetViews>
  <sheetFormatPr defaultRowHeight="15" x14ac:dyDescent="0.25"/>
  <cols>
    <col min="1" max="1" width="30.5703125" bestFit="1" customWidth="1"/>
    <col min="2" max="2" width="18.7109375" customWidth="1"/>
    <col min="3" max="3" width="69.42578125" customWidth="1"/>
    <col min="4" max="4" width="29.140625" customWidth="1"/>
  </cols>
  <sheetData>
    <row r="1" spans="1:7" x14ac:dyDescent="0.25">
      <c r="A1" s="30" t="s">
        <v>1329</v>
      </c>
      <c r="B1" s="30" t="s">
        <v>1330</v>
      </c>
      <c r="C1" s="30" t="s">
        <v>1331</v>
      </c>
      <c r="D1" s="30" t="s">
        <v>1332</v>
      </c>
      <c r="E1" s="30" t="s">
        <v>1333</v>
      </c>
      <c r="G1" s="17" t="s">
        <v>1334</v>
      </c>
    </row>
    <row r="2" spans="1:7" ht="90" x14ac:dyDescent="0.25">
      <c r="A2" s="62" t="s">
        <v>6985</v>
      </c>
      <c r="B2" s="2" t="s">
        <v>474</v>
      </c>
      <c r="C2" s="16" t="str">
        <f>VLOOKUP(B2,begrip[],4,)</f>
        <v>To be used if the instrument is a project finance loan in accordance with Implementing Regulation (EU) No 680/2014.
Regulation (EU) No 680/2014 Annex V (5)(41)(l)
‘Project finance loans’ include loans that are recovered solely from the income of the projects financed by them.</v>
      </c>
      <c r="D2" s="8" t="s">
        <v>328</v>
      </c>
      <c r="E2" s="2">
        <f>LEN(project_finance_loan_indicator[[#This Row],[code]])</f>
        <v>29</v>
      </c>
    </row>
    <row r="3" spans="1:7" ht="30" x14ac:dyDescent="0.25">
      <c r="A3" s="2" t="s">
        <v>6986</v>
      </c>
      <c r="B3" s="2" t="s">
        <v>6987</v>
      </c>
      <c r="C3" s="2" t="str">
        <f>VLOOKUP(B3,begrip[],4,)</f>
        <v>The instrument is not a project finance loan in accordance with Implementing Regulation (EU) No 680/2014.</v>
      </c>
      <c r="D3" s="2" t="s">
        <v>328</v>
      </c>
      <c r="E3" s="2">
        <f>LEN(project_finance_loan_indicator[[#This Row],[code]])</f>
        <v>33</v>
      </c>
    </row>
    <row r="4" spans="1:7" ht="45" x14ac:dyDescent="0.25">
      <c r="A4" s="63" t="s">
        <v>6988</v>
      </c>
      <c r="B4" s="61" t="s">
        <v>1136</v>
      </c>
      <c r="C4" s="61" t="str">
        <f>VLOOKUP(B4,begrip[],4,)</f>
        <v>Project finance loan status unknown is reported when the reporting agent does not yet have the correct value available.</v>
      </c>
      <c r="D4" s="61" t="s">
        <v>328</v>
      </c>
      <c r="E4" s="2">
        <f>LEN(project_finance_loan_indicator[[#This Row],[code]])</f>
        <v>20</v>
      </c>
    </row>
    <row r="7" spans="1:7" x14ac:dyDescent="0.25">
      <c r="A7" t="s">
        <v>1355</v>
      </c>
      <c r="B7">
        <f>MAX(project_finance_loan_indicator[length])</f>
        <v>33</v>
      </c>
    </row>
    <row r="8" spans="1:7" x14ac:dyDescent="0.25">
      <c r="A8" t="s">
        <v>1356</v>
      </c>
      <c r="B8">
        <f>(FLOOR((B7/colofon!$H$2),1)+1)*colofon!$H$2</f>
        <v>50</v>
      </c>
    </row>
  </sheetData>
  <conditionalFormatting sqref="C2:D4">
    <cfRule type="expression" dxfId="277" priority="3" stopIfTrue="1">
      <formula>LEFT(#REF!,27)="Not relevant for data model"</formula>
    </cfRule>
    <cfRule type="expression" dxfId="276" priority="4" stopIfTrue="1">
      <formula>OR(#REF!="only mentioned in preamble", #REF!="removed from regulation")</formula>
    </cfRule>
  </conditionalFormatting>
  <conditionalFormatting sqref="B2:B4">
    <cfRule type="expression" dxfId="275" priority="1" stopIfTrue="1">
      <formula>LEFT($I3,27)="Not relevant for data model"</formula>
    </cfRule>
    <cfRule type="expression" dxfId="274" priority="2" stopIfTrue="1">
      <formula>OR($I3="only mentioned in preamble", $I3="removed from regulation")</formula>
    </cfRule>
  </conditionalFormatting>
  <hyperlinks>
    <hyperlink ref="G1" location="datatypes!A1" display="toc" xr:uid="{00000000-0004-0000-2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1"/>
  <dimension ref="A1:G7"/>
  <sheetViews>
    <sheetView workbookViewId="0"/>
  </sheetViews>
  <sheetFormatPr defaultRowHeight="15" x14ac:dyDescent="0.25"/>
  <cols>
    <col min="1" max="1" width="34.85546875" customWidth="1"/>
    <col min="2" max="2" width="32" customWidth="1"/>
    <col min="3" max="3" width="49.5703125" customWidth="1"/>
    <col min="4" max="4" width="26.5703125" bestFit="1" customWidth="1"/>
  </cols>
  <sheetData>
    <row r="1" spans="1:7" x14ac:dyDescent="0.25">
      <c r="A1" s="30" t="s">
        <v>1329</v>
      </c>
      <c r="B1" s="30" t="s">
        <v>1330</v>
      </c>
      <c r="C1" s="30" t="s">
        <v>1331</v>
      </c>
      <c r="D1" s="30" t="s">
        <v>1332</v>
      </c>
      <c r="E1" s="30" t="s">
        <v>1333</v>
      </c>
      <c r="G1" s="17" t="s">
        <v>1334</v>
      </c>
    </row>
    <row r="2" spans="1:7" ht="60" x14ac:dyDescent="0.25">
      <c r="A2" s="62" t="s">
        <v>6989</v>
      </c>
      <c r="B2" s="2" t="s">
        <v>200</v>
      </c>
      <c r="C2" s="16" t="str">
        <f>VLOOKUP(B2,begrip[],4,)</f>
        <v>protection provider' means the counterparty that grants protection against a contractually agreed negative credit event and that bears the credit risk of the negative credit event.</v>
      </c>
      <c r="D2" s="8" t="s">
        <v>6990</v>
      </c>
      <c r="E2" s="2">
        <f>LEN(protection_provider_indicator[[#This Row],[code]])</f>
        <v>25</v>
      </c>
    </row>
    <row r="3" spans="1:7" ht="45" x14ac:dyDescent="0.25">
      <c r="A3" s="2" t="s">
        <v>6991</v>
      </c>
      <c r="B3" s="2" t="s">
        <v>929</v>
      </c>
      <c r="C3" s="2" t="str">
        <f>VLOOKUP(B3,begrip[],4,)</f>
        <v>Non-protection providing counterparty is a counterparty that is not reported as granting protection against a negative credit event.</v>
      </c>
      <c r="D3" s="2" t="s">
        <v>6990</v>
      </c>
      <c r="E3" s="2">
        <f>LEN(protection_provider_indicator[[#This Row],[code]])</f>
        <v>35</v>
      </c>
    </row>
    <row r="4" spans="1:7" x14ac:dyDescent="0.25">
      <c r="E4" s="29"/>
    </row>
    <row r="6" spans="1:7" x14ac:dyDescent="0.25">
      <c r="A6" t="s">
        <v>1355</v>
      </c>
      <c r="B6">
        <f>MAX(protection_provider_indicator[length])</f>
        <v>35</v>
      </c>
    </row>
    <row r="7" spans="1:7" x14ac:dyDescent="0.25">
      <c r="A7" t="s">
        <v>1356</v>
      </c>
      <c r="B7">
        <f>(FLOOR((B6/colofon!$H$2),1)+1)*colofon!$H$2</f>
        <v>50</v>
      </c>
    </row>
  </sheetData>
  <conditionalFormatting sqref="C2:D3">
    <cfRule type="expression" dxfId="266" priority="3" stopIfTrue="1">
      <formula>LEFT(#REF!,27)="Not relevant for data model"</formula>
    </cfRule>
    <cfRule type="expression" dxfId="265" priority="4" stopIfTrue="1">
      <formula>OR(#REF!="only mentioned in preamble", #REF!="removed from regulation")</formula>
    </cfRule>
  </conditionalFormatting>
  <conditionalFormatting sqref="B2:B3">
    <cfRule type="expression" dxfId="264" priority="1" stopIfTrue="1">
      <formula>LEFT($I3,27)="Not relevant for data model"</formula>
    </cfRule>
    <cfRule type="expression" dxfId="263" priority="2" stopIfTrue="1">
      <formula>OR($I3="only mentioned in preamble", $I3="removed from regulation")</formula>
    </cfRule>
  </conditionalFormatting>
  <hyperlinks>
    <hyperlink ref="G1" location="datatypes!A1" display="toc" xr:uid="{00000000-0004-0000-2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dimension ref="A1:G11"/>
  <sheetViews>
    <sheetView workbookViewId="0"/>
  </sheetViews>
  <sheetFormatPr defaultRowHeight="15" x14ac:dyDescent="0.25"/>
  <cols>
    <col min="1" max="1" width="26.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6992</v>
      </c>
      <c r="B2" s="2" t="s">
        <v>774</v>
      </c>
      <c r="C2" s="3" t="str">
        <f>VLOOKUP(B2,begrip[],4,)</f>
        <v>Valuation method whereby the protection value is based on unadjusted quoted prices for identical assets and liabilities in an active market.</v>
      </c>
      <c r="D2" s="2" t="s">
        <v>1275</v>
      </c>
      <c r="E2" s="2">
        <f>LEN(protection_valuation_approach[[#This Row],[code]])</f>
        <v>25</v>
      </c>
    </row>
    <row r="3" spans="1:7" ht="30" x14ac:dyDescent="0.25">
      <c r="A3" s="2" t="s">
        <v>6993</v>
      </c>
      <c r="B3" s="2" t="s">
        <v>776</v>
      </c>
      <c r="C3" s="3" t="str">
        <f>VLOOKUP(B3,begrip[],4,)</f>
        <v>Valuation method whereby the valuation is carried out by the provider of the protection.</v>
      </c>
      <c r="D3" s="2" t="s">
        <v>1275</v>
      </c>
      <c r="E3" s="2">
        <f>LEN(protection_valuation_approach[[#This Row],[code]])</f>
        <v>27</v>
      </c>
    </row>
    <row r="4" spans="1:7" ht="90" x14ac:dyDescent="0.25">
      <c r="A4" s="2" t="s">
        <v>6994</v>
      </c>
      <c r="B4" s="2" t="s">
        <v>778</v>
      </c>
      <c r="C4" s="3" t="str">
        <f>VLOOKUP(B4,begrip[],4,)</f>
        <v>Valuation method whereby the valuation is carried out by the creditor: valuation undertaken by an external or staff appraiser who possesses the necessary qualifications, ability and experience to execute a valuation and who is not independent from the credit decision process.</v>
      </c>
      <c r="D4" s="2" t="s">
        <v>1275</v>
      </c>
      <c r="E4" s="2">
        <f>LEN(protection_valuation_approach[[#This Row],[code]])</f>
        <v>23</v>
      </c>
    </row>
    <row r="5" spans="1:7" ht="45" x14ac:dyDescent="0.25">
      <c r="A5" s="2" t="s">
        <v>6995</v>
      </c>
      <c r="B5" s="2" t="s">
        <v>780</v>
      </c>
      <c r="C5" s="3" t="str">
        <f>VLOOKUP(B5,begrip[],4,)</f>
        <v>Valuation method in which the valuation is provided by an appraiser who is independent from the credit decision process.</v>
      </c>
      <c r="D5" s="2" t="s">
        <v>1275</v>
      </c>
      <c r="E5" s="2">
        <f>LEN(protection_valuation_approach[[#This Row],[code]])</f>
        <v>28</v>
      </c>
    </row>
    <row r="6" spans="1:7" ht="30" x14ac:dyDescent="0.25">
      <c r="A6" s="2" t="s">
        <v>6996</v>
      </c>
      <c r="B6" s="2" t="s">
        <v>782</v>
      </c>
      <c r="C6" s="3" t="str">
        <f>VLOOKUP(B6,begrip[],4,)</f>
        <v>Other type of valuation not included in any other valuation categories.</v>
      </c>
      <c r="D6" s="2" t="s">
        <v>1275</v>
      </c>
      <c r="E6" s="2">
        <f>LEN(protection_valuation_approach[[#This Row],[code]])</f>
        <v>29</v>
      </c>
    </row>
    <row r="7" spans="1:7" ht="45" x14ac:dyDescent="0.25">
      <c r="A7" s="2" t="s">
        <v>6997</v>
      </c>
      <c r="B7" s="2" t="s">
        <v>1138</v>
      </c>
      <c r="C7" s="2" t="str">
        <f>VLOOKUP(B7,begrip[],4,)</f>
        <v>Protection valuation approach unknown is reported when the reporting agent does not yet have the correct value available.</v>
      </c>
      <c r="D7" s="2"/>
      <c r="E7" s="2">
        <f>LEN(protection_valuation_approach[[#This Row],[code]])</f>
        <v>18</v>
      </c>
    </row>
    <row r="10" spans="1:7" x14ac:dyDescent="0.25">
      <c r="A10" t="s">
        <v>1355</v>
      </c>
      <c r="B10">
        <f>MAX(protection_valuation_approach[length])</f>
        <v>29</v>
      </c>
    </row>
    <row r="11" spans="1:7" x14ac:dyDescent="0.25">
      <c r="A11" t="s">
        <v>1356</v>
      </c>
      <c r="B11">
        <f>(FLOOR((B10/colofon!$H$2),1)+1)*colofon!$H$2</f>
        <v>50</v>
      </c>
    </row>
  </sheetData>
  <conditionalFormatting sqref="C2:D7">
    <cfRule type="expression" dxfId="255" priority="5" stopIfTrue="1">
      <formula>LEFT(#REF!,27)="Not relevant for data model"</formula>
    </cfRule>
    <cfRule type="expression" dxfId="254" priority="6" stopIfTrue="1">
      <formula>OR(#REF!="only mentioned in preamble", #REF!="removed from regulation")</formula>
    </cfRule>
  </conditionalFormatting>
  <conditionalFormatting sqref="B2:B7">
    <cfRule type="expression" dxfId="253" priority="1" stopIfTrue="1">
      <formula>LEFT($I2,27)="Not relevant for data model"</formula>
    </cfRule>
    <cfRule type="expression" dxfId="252" priority="2" stopIfTrue="1">
      <formula>OR($I2="only mentioned in preamble", $I2="removed from regulation")</formula>
    </cfRule>
  </conditionalFormatting>
  <hyperlinks>
    <hyperlink ref="G1" location="datatypes!A1" display="toc" xr:uid="{00000000-0004-0000-2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8"/>
  <dimension ref="A1:G9"/>
  <sheetViews>
    <sheetView workbookViewId="0"/>
  </sheetViews>
  <sheetFormatPr defaultRowHeight="15" x14ac:dyDescent="0.25"/>
  <cols>
    <col min="1" max="1" width="26.85546875" customWidth="1"/>
    <col min="2" max="2" width="24" customWidth="1"/>
    <col min="3" max="3" width="34.140625" customWidth="1"/>
    <col min="4" max="4" width="25.140625" customWidth="1"/>
  </cols>
  <sheetData>
    <row r="1" spans="1:7" x14ac:dyDescent="0.25">
      <c r="A1" t="s">
        <v>1329</v>
      </c>
      <c r="B1" t="s">
        <v>1330</v>
      </c>
      <c r="C1" t="s">
        <v>1331</v>
      </c>
      <c r="D1" t="s">
        <v>1332</v>
      </c>
      <c r="E1" t="s">
        <v>1333</v>
      </c>
      <c r="G1" s="17" t="s">
        <v>1334</v>
      </c>
    </row>
    <row r="2" spans="1:7" ht="45" x14ac:dyDescent="0.25">
      <c r="A2" s="13" t="s">
        <v>6998</v>
      </c>
      <c r="B2" s="2" t="s">
        <v>725</v>
      </c>
      <c r="C2" s="2" t="str">
        <f>VLOOKUP(B2,begrip[],4,)</f>
        <v>Instruments in the trading book as defined in Article 4(1)(86) of Regulation (EU) No 575/2013.</v>
      </c>
      <c r="D2" s="14" t="s">
        <v>1278</v>
      </c>
      <c r="E2" s="1">
        <f>LEN(prudential_portfolio[[#This Row],[code]])</f>
        <v>21</v>
      </c>
    </row>
    <row r="3" spans="1:7" ht="45" x14ac:dyDescent="0.25">
      <c r="A3" s="15" t="s">
        <v>6999</v>
      </c>
      <c r="B3" s="2" t="s">
        <v>727</v>
      </c>
      <c r="C3" s="16" t="str">
        <f>VLOOKUP(B3,begrip[],4,)</f>
        <v>Instruments not in the trading book as defined in Article 4(1)(86) of Regulation (EU) No 575/2013.</v>
      </c>
      <c r="D3" s="8" t="s">
        <v>1278</v>
      </c>
      <c r="E3" s="1">
        <f>LEN(prudential_portfolio[[#This Row],[code]])</f>
        <v>25</v>
      </c>
    </row>
    <row r="4" spans="1:7" x14ac:dyDescent="0.25">
      <c r="A4" s="49" t="s">
        <v>7000</v>
      </c>
      <c r="B4" s="61" t="s">
        <v>1038</v>
      </c>
      <c r="C4" s="66" t="str">
        <f>VLOOKUP(B4,begrip[],4,)</f>
        <v>Value is not applicable.</v>
      </c>
      <c r="D4" s="50" t="s">
        <v>1278</v>
      </c>
      <c r="E4" s="1">
        <f>LEN(prudential_portfolio[[#This Row],[code]])</f>
        <v>15</v>
      </c>
    </row>
    <row r="5" spans="1:7" ht="60" x14ac:dyDescent="0.25">
      <c r="A5" s="63" t="s">
        <v>7001</v>
      </c>
      <c r="B5" s="61" t="s">
        <v>1140</v>
      </c>
      <c r="C5" s="61" t="str">
        <f>VLOOKUP(B5,begrip[],4,)</f>
        <v>Prudential porfolio unknown is reported when the reporting agent does not yet have the correct value available.</v>
      </c>
      <c r="D5" s="61" t="s">
        <v>1278</v>
      </c>
      <c r="E5" s="1">
        <f>LEN(prudential_portfolio[[#This Row],[code]])</f>
        <v>16</v>
      </c>
    </row>
    <row r="8" spans="1:7" x14ac:dyDescent="0.25">
      <c r="A8" t="s">
        <v>1355</v>
      </c>
      <c r="B8">
        <f>MAX(prudential_portfolio[length])</f>
        <v>25</v>
      </c>
    </row>
    <row r="9" spans="1:7" x14ac:dyDescent="0.25">
      <c r="A9" t="s">
        <v>1356</v>
      </c>
      <c r="B9">
        <f>(FLOOR((B8/colofon!$H$2),1)+1)*colofon!$H$2</f>
        <v>50</v>
      </c>
    </row>
  </sheetData>
  <conditionalFormatting sqref="D2 C3:D4">
    <cfRule type="expression" dxfId="244" priority="3" stopIfTrue="1">
      <formula>LEFT(#REF!,27)="Not relevant for data model"</formula>
    </cfRule>
    <cfRule type="expression" dxfId="243" priority="4" stopIfTrue="1">
      <formula>OR(#REF!="only mentioned in preamble", #REF!="removed from regulation")</formula>
    </cfRule>
  </conditionalFormatting>
  <conditionalFormatting sqref="C2 B2:B5">
    <cfRule type="expression" dxfId="242" priority="1" stopIfTrue="1">
      <formula>LEFT($I2,27)="Not relevant for data model"</formula>
    </cfRule>
    <cfRule type="expression" dxfId="241" priority="2" stopIfTrue="1">
      <formula>OR($I2="only mentioned in preamble", $I2="removed from regulation")</formula>
    </cfRule>
  </conditionalFormatting>
  <hyperlinks>
    <hyperlink ref="G1" location="datatypes!A1" display="toc" xr:uid="{00000000-0004-0000-2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6"/>
  <dimension ref="A1:G8"/>
  <sheetViews>
    <sheetView workbookViewId="0"/>
  </sheetViews>
  <sheetFormatPr defaultRowHeight="15" x14ac:dyDescent="0.25"/>
  <cols>
    <col min="1" max="1" width="34.85546875" customWidth="1"/>
    <col min="2" max="2" width="24.5703125" customWidth="1"/>
    <col min="3" max="3" width="34.85546875" customWidth="1"/>
    <col min="4" max="4" width="23" customWidth="1"/>
  </cols>
  <sheetData>
    <row r="1" spans="1:7" x14ac:dyDescent="0.25">
      <c r="A1" s="30" t="s">
        <v>1329</v>
      </c>
      <c r="B1" s="30" t="s">
        <v>1330</v>
      </c>
      <c r="C1" s="30" t="s">
        <v>1331</v>
      </c>
      <c r="D1" s="30" t="s">
        <v>1332</v>
      </c>
      <c r="E1" s="30" t="s">
        <v>1333</v>
      </c>
      <c r="G1" s="17" t="s">
        <v>1334</v>
      </c>
    </row>
    <row r="2" spans="1:7" ht="105" x14ac:dyDescent="0.25">
      <c r="A2" s="62" t="s">
        <v>7002</v>
      </c>
      <c r="B2" s="2" t="s">
        <v>492</v>
      </c>
      <c r="C2" s="16" t="str">
        <f>VLOOKUP(B2,begrip[],4,)</f>
        <v>Instrument on which the creditor has the right to seize the debtor's assets other than any protection pledged to secure the instrument, or, in the case of trade receivables, the right to collect the debt from the entity that sold the receivables to the creditor.</v>
      </c>
      <c r="D2" s="8" t="s">
        <v>333</v>
      </c>
      <c r="E2" s="2">
        <f>LEN(recourse_indicator[[#This Row],[code]])</f>
        <v>13</v>
      </c>
    </row>
    <row r="3" spans="1:7" ht="30" x14ac:dyDescent="0.25">
      <c r="A3" s="2" t="s">
        <v>7003</v>
      </c>
      <c r="B3" s="2" t="s">
        <v>494</v>
      </c>
      <c r="C3" s="2" t="str">
        <f>VLOOKUP(B3,begrip[],4,)</f>
        <v>Instrument with no recourse as defined above.</v>
      </c>
      <c r="D3" s="2" t="s">
        <v>333</v>
      </c>
      <c r="E3" s="2">
        <f>LEN(recourse_indicator[[#This Row],[code]])</f>
        <v>15</v>
      </c>
    </row>
    <row r="4" spans="1:7" ht="45" x14ac:dyDescent="0.25">
      <c r="A4" s="63" t="s">
        <v>7004</v>
      </c>
      <c r="B4" s="61" t="s">
        <v>1144</v>
      </c>
      <c r="C4" s="61" t="str">
        <f>VLOOKUP(B4,begrip[],4,)</f>
        <v>Recourse unknown is reported when the reporting agent does not yet have the correct value available.</v>
      </c>
      <c r="D4" s="61" t="s">
        <v>333</v>
      </c>
      <c r="E4" s="2">
        <f>LEN(recourse_indicator[[#This Row],[code]])</f>
        <v>12</v>
      </c>
    </row>
    <row r="7" spans="1:7" x14ac:dyDescent="0.25">
      <c r="A7" t="s">
        <v>1355</v>
      </c>
      <c r="B7">
        <f>MAX(recourse_indicator[length])</f>
        <v>15</v>
      </c>
    </row>
    <row r="8" spans="1:7" x14ac:dyDescent="0.25">
      <c r="A8" t="s">
        <v>1356</v>
      </c>
      <c r="B8">
        <f>(FLOOR((B7/colofon!$H$2),1)+1)*colofon!$H$2</f>
        <v>25</v>
      </c>
    </row>
  </sheetData>
  <conditionalFormatting sqref="C2:D4">
    <cfRule type="expression" dxfId="235" priority="3" stopIfTrue="1">
      <formula>LEFT(#REF!,27)="Not relevant for data model"</formula>
    </cfRule>
    <cfRule type="expression" dxfId="234" priority="4" stopIfTrue="1">
      <formula>OR(#REF!="only mentioned in preamble", #REF!="removed from regulation")</formula>
    </cfRule>
  </conditionalFormatting>
  <conditionalFormatting sqref="B2:B4">
    <cfRule type="expression" dxfId="233" priority="1" stopIfTrue="1">
      <formula>LEFT($I3,27)="Not relevant for data model"</formula>
    </cfRule>
    <cfRule type="expression" dxfId="232" priority="2" stopIfTrue="1">
      <formula>OR($I3="only mentioned in preamble", $I3="removed from regulation")</formula>
    </cfRule>
  </conditionalFormatting>
  <hyperlinks>
    <hyperlink ref="G1" location="datatypes!A1" display="toc" xr:uid="{00000000-0004-0000-3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8"/>
  <dimension ref="A1:G21"/>
  <sheetViews>
    <sheetView workbookViewId="0"/>
  </sheetViews>
  <sheetFormatPr defaultRowHeight="15" x14ac:dyDescent="0.25"/>
  <cols>
    <col min="1" max="1" width="28.28515625" bestFit="1" customWidth="1"/>
    <col min="2" max="2" width="21.42578125" customWidth="1"/>
    <col min="3" max="3" width="31.7109375" customWidth="1"/>
    <col min="4" max="4" width="26.7109375" customWidth="1"/>
  </cols>
  <sheetData>
    <row r="1" spans="1:7" x14ac:dyDescent="0.25">
      <c r="A1" s="30" t="s">
        <v>1329</v>
      </c>
      <c r="B1" s="30" t="s">
        <v>1330</v>
      </c>
      <c r="C1" s="30" t="s">
        <v>1331</v>
      </c>
      <c r="D1" s="30" t="s">
        <v>1332</v>
      </c>
      <c r="E1" s="31" t="s">
        <v>1333</v>
      </c>
      <c r="G1" s="17" t="s">
        <v>1334</v>
      </c>
    </row>
    <row r="2" spans="1:7" x14ac:dyDescent="0.25">
      <c r="A2" s="13" t="s">
        <v>7005</v>
      </c>
      <c r="B2" t="s">
        <v>7006</v>
      </c>
      <c r="C2" s="2" t="str">
        <f>VLOOKUP(CONCATENATE(B2, " (maturity)"),begrip[],4,)</f>
        <v>overnight (maturity)</v>
      </c>
      <c r="D2" s="14" t="s">
        <v>499</v>
      </c>
      <c r="E2" s="2">
        <f>LEN(reference_rate_maturity_type[[#This Row],[code]])</f>
        <v>24</v>
      </c>
    </row>
    <row r="3" spans="1:7" x14ac:dyDescent="0.25">
      <c r="A3" s="15" t="s">
        <v>7007</v>
      </c>
      <c r="B3" t="s">
        <v>512</v>
      </c>
      <c r="C3" s="16" t="str">
        <f>VLOOKUP(B3,begrip[],4,)</f>
        <v>one week</v>
      </c>
      <c r="D3" s="8" t="s">
        <v>499</v>
      </c>
      <c r="E3" s="2">
        <f>LEN(reference_rate_maturity_type[[#This Row],[code]])</f>
        <v>22</v>
      </c>
    </row>
    <row r="4" spans="1:7" x14ac:dyDescent="0.25">
      <c r="A4" s="13" t="s">
        <v>7008</v>
      </c>
      <c r="B4" t="s">
        <v>513</v>
      </c>
      <c r="C4" s="14" t="str">
        <f>VLOOKUP(B4,begrip[],4,)</f>
        <v>two weeks</v>
      </c>
      <c r="D4" s="14" t="s">
        <v>499</v>
      </c>
      <c r="E4" s="2">
        <f>LEN(reference_rate_maturity_type[[#This Row],[code]])</f>
        <v>22</v>
      </c>
    </row>
    <row r="5" spans="1:7" x14ac:dyDescent="0.25">
      <c r="A5" s="15" t="s">
        <v>7009</v>
      </c>
      <c r="B5" t="s">
        <v>514</v>
      </c>
      <c r="C5" s="8" t="str">
        <f>VLOOKUP(B5,begrip[],4,)</f>
        <v>three weeks</v>
      </c>
      <c r="D5" s="8" t="s">
        <v>499</v>
      </c>
      <c r="E5" s="2">
        <f>LEN(reference_rate_maturity_type[[#This Row],[code]])</f>
        <v>23</v>
      </c>
    </row>
    <row r="6" spans="1:7" x14ac:dyDescent="0.25">
      <c r="A6" s="13" t="s">
        <v>7010</v>
      </c>
      <c r="B6" t="s">
        <v>515</v>
      </c>
      <c r="C6" s="14" t="str">
        <f>VLOOKUP(B6,begrip[],4,)</f>
        <v>one month</v>
      </c>
      <c r="D6" s="14" t="s">
        <v>499</v>
      </c>
      <c r="E6" s="2">
        <f>LEN(reference_rate_maturity_type[[#This Row],[code]])</f>
        <v>22</v>
      </c>
    </row>
    <row r="7" spans="1:7" x14ac:dyDescent="0.25">
      <c r="A7" s="15" t="s">
        <v>7011</v>
      </c>
      <c r="B7" t="s">
        <v>516</v>
      </c>
      <c r="C7" s="8" t="str">
        <f>VLOOKUP(B7,begrip[],4,)</f>
        <v>two months</v>
      </c>
      <c r="D7" s="8" t="s">
        <v>499</v>
      </c>
      <c r="E7" s="2">
        <f>LEN(reference_rate_maturity_type[[#This Row],[code]])</f>
        <v>25</v>
      </c>
    </row>
    <row r="8" spans="1:7" x14ac:dyDescent="0.25">
      <c r="A8" s="67" t="s">
        <v>7012</v>
      </c>
      <c r="B8" t="s">
        <v>517</v>
      </c>
      <c r="C8" s="58" t="str">
        <f>VLOOKUP(B8,begrip[],4,)</f>
        <v>three months</v>
      </c>
      <c r="D8" s="58" t="s">
        <v>499</v>
      </c>
      <c r="E8" s="2">
        <f>LEN(reference_rate_maturity_type[[#This Row],[code]])</f>
        <v>26</v>
      </c>
    </row>
    <row r="9" spans="1:7" x14ac:dyDescent="0.25">
      <c r="A9" t="s">
        <v>7013</v>
      </c>
      <c r="B9" t="s">
        <v>518</v>
      </c>
      <c r="C9" t="str">
        <f>VLOOKUP(B9,begrip[],4,)</f>
        <v>four months</v>
      </c>
      <c r="D9" t="s">
        <v>499</v>
      </c>
      <c r="E9" s="2">
        <f>LEN(reference_rate_maturity_type[[#This Row],[code]])</f>
        <v>25</v>
      </c>
    </row>
    <row r="10" spans="1:7" x14ac:dyDescent="0.25">
      <c r="A10" s="67" t="s">
        <v>7014</v>
      </c>
      <c r="B10" t="s">
        <v>519</v>
      </c>
      <c r="C10" s="58" t="str">
        <f>VLOOKUP(B10,begrip[],4,)</f>
        <v>five months</v>
      </c>
      <c r="D10" s="58" t="s">
        <v>499</v>
      </c>
      <c r="E10" s="2">
        <f>LEN(reference_rate_maturity_type[[#This Row],[code]])</f>
        <v>25</v>
      </c>
    </row>
    <row r="11" spans="1:7" x14ac:dyDescent="0.25">
      <c r="A11" t="s">
        <v>7015</v>
      </c>
      <c r="B11" t="s">
        <v>520</v>
      </c>
      <c r="C11" t="str">
        <f>VLOOKUP(B11,begrip[],4,)</f>
        <v>six months</v>
      </c>
      <c r="D11" t="s">
        <v>499</v>
      </c>
      <c r="E11" s="2">
        <f>LEN(reference_rate_maturity_type[[#This Row],[code]])</f>
        <v>25</v>
      </c>
    </row>
    <row r="12" spans="1:7" x14ac:dyDescent="0.25">
      <c r="A12" s="67" t="s">
        <v>7016</v>
      </c>
      <c r="B12" t="s">
        <v>521</v>
      </c>
      <c r="C12" s="58" t="str">
        <f>VLOOKUP(B12,begrip[],4,)</f>
        <v>seven months</v>
      </c>
      <c r="D12" s="58" t="s">
        <v>499</v>
      </c>
      <c r="E12" s="2">
        <f>LEN(reference_rate_maturity_type[[#This Row],[code]])</f>
        <v>26</v>
      </c>
    </row>
    <row r="13" spans="1:7" x14ac:dyDescent="0.25">
      <c r="A13" t="s">
        <v>7017</v>
      </c>
      <c r="B13" t="s">
        <v>522</v>
      </c>
      <c r="C13" t="str">
        <f>VLOOKUP(B13,begrip[],4,)</f>
        <v>eight months</v>
      </c>
      <c r="D13" t="s">
        <v>499</v>
      </c>
      <c r="E13" s="2">
        <f>LEN(reference_rate_maturity_type[[#This Row],[code]])</f>
        <v>27</v>
      </c>
    </row>
    <row r="14" spans="1:7" x14ac:dyDescent="0.25">
      <c r="A14" s="67" t="s">
        <v>7018</v>
      </c>
      <c r="B14" t="s">
        <v>523</v>
      </c>
      <c r="C14" s="58" t="str">
        <f>VLOOKUP(B14,begrip[],4,)</f>
        <v>nine months</v>
      </c>
      <c r="D14" s="58" t="s">
        <v>499</v>
      </c>
      <c r="E14" s="2">
        <f>LEN(reference_rate_maturity_type[[#This Row],[code]])</f>
        <v>24</v>
      </c>
    </row>
    <row r="15" spans="1:7" x14ac:dyDescent="0.25">
      <c r="A15" t="s">
        <v>7019</v>
      </c>
      <c r="B15" t="s">
        <v>524</v>
      </c>
      <c r="C15" t="str">
        <f>VLOOKUP(B15,begrip[],4,)</f>
        <v>ten months</v>
      </c>
      <c r="D15" t="s">
        <v>499</v>
      </c>
      <c r="E15" s="2">
        <f>LEN(reference_rate_maturity_type[[#This Row],[code]])</f>
        <v>25</v>
      </c>
    </row>
    <row r="16" spans="1:7" x14ac:dyDescent="0.25">
      <c r="A16" s="67" t="s">
        <v>7020</v>
      </c>
      <c r="B16" t="s">
        <v>525</v>
      </c>
      <c r="C16" s="58" t="str">
        <f>VLOOKUP(B16,begrip[],4,)</f>
        <v>eleven months</v>
      </c>
      <c r="D16" s="58" t="s">
        <v>499</v>
      </c>
      <c r="E16" s="2">
        <f>LEN(reference_rate_maturity_type[[#This Row],[code]])</f>
        <v>27</v>
      </c>
    </row>
    <row r="17" spans="1:5" x14ac:dyDescent="0.25">
      <c r="A17" t="s">
        <v>7021</v>
      </c>
      <c r="B17" t="s">
        <v>526</v>
      </c>
      <c r="C17" t="str">
        <f>VLOOKUP(B17,begrip[],4,)</f>
        <v>twelve months</v>
      </c>
      <c r="D17" t="s">
        <v>499</v>
      </c>
      <c r="E17" s="2">
        <f>LEN(reference_rate_maturity_type[[#This Row],[code]])</f>
        <v>27</v>
      </c>
    </row>
    <row r="18" spans="1:5" ht="60" x14ac:dyDescent="0.25">
      <c r="A18" s="63" t="s">
        <v>7022</v>
      </c>
      <c r="B18" s="61" t="s">
        <v>1146</v>
      </c>
      <c r="C18" s="61" t="str">
        <f>VLOOKUP(B18,begrip[],4,)</f>
        <v>maturity unknown is reported when the reporting agent does not yet have the correct value available.</v>
      </c>
      <c r="D18" s="61" t="s">
        <v>499</v>
      </c>
      <c r="E18" s="2">
        <f>LEN(reference_rate_maturity_type[[#This Row],[code]])</f>
        <v>20</v>
      </c>
    </row>
    <row r="19" spans="1:5" x14ac:dyDescent="0.25">
      <c r="E19" s="29"/>
    </row>
    <row r="20" spans="1:5" x14ac:dyDescent="0.25">
      <c r="A20" t="s">
        <v>1355</v>
      </c>
      <c r="B20">
        <f>MAX(reference_rate_maturity_type[length])</f>
        <v>27</v>
      </c>
      <c r="E20" s="29"/>
    </row>
    <row r="21" spans="1:5" x14ac:dyDescent="0.25">
      <c r="A21" t="s">
        <v>1356</v>
      </c>
      <c r="B21">
        <f>(FLOOR((B20/colofon!$H$2),1)+1)*colofon!$H$2</f>
        <v>50</v>
      </c>
    </row>
  </sheetData>
  <conditionalFormatting sqref="D2 C3:D17">
    <cfRule type="expression" dxfId="224" priority="3" stopIfTrue="1">
      <formula>LEFT(#REF!,27)="Not relevant for data model"</formula>
    </cfRule>
    <cfRule type="expression" dxfId="223" priority="4" stopIfTrue="1">
      <formula>OR(#REF!="only mentioned in preamble", #REF!="removed from regulation")</formula>
    </cfRule>
  </conditionalFormatting>
  <conditionalFormatting sqref="C2">
    <cfRule type="expression" dxfId="222" priority="1" stopIfTrue="1">
      <formula>LEFT($I2,27)="Not relevant for data model"</formula>
    </cfRule>
    <cfRule type="expression" dxfId="221" priority="2" stopIfTrue="1">
      <formula>OR($I2="only mentioned in preamble", $I2="removed from regulation")</formula>
    </cfRule>
  </conditionalFormatting>
  <hyperlinks>
    <hyperlink ref="G1" location="datatypes!A1" display="toc" xr:uid="{00000000-0004-0000-3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 calculatedColumn="1"/>
  </ignoredErrors>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9"/>
  <sheetViews>
    <sheetView workbookViewId="0"/>
  </sheetViews>
  <sheetFormatPr defaultRowHeight="15" x14ac:dyDescent="0.25"/>
  <cols>
    <col min="1" max="1" width="26.28515625" customWidth="1"/>
    <col min="2" max="2" width="26.42578125" customWidth="1"/>
    <col min="3" max="3" width="40.85546875" customWidth="1"/>
    <col min="4" max="4" width="19.42578125" customWidth="1"/>
  </cols>
  <sheetData>
    <row r="1" spans="1:7" x14ac:dyDescent="0.25">
      <c r="A1" s="26" t="s">
        <v>1329</v>
      </c>
      <c r="B1" s="20" t="s">
        <v>1330</v>
      </c>
      <c r="C1" s="20" t="s">
        <v>1331</v>
      </c>
      <c r="D1" s="20" t="s">
        <v>1332</v>
      </c>
      <c r="E1" s="25" t="s">
        <v>1333</v>
      </c>
      <c r="G1" s="17" t="s">
        <v>1334</v>
      </c>
    </row>
    <row r="2" spans="1:7" ht="45" x14ac:dyDescent="0.25">
      <c r="A2" s="22" t="s">
        <v>1357</v>
      </c>
      <c r="B2" s="14" t="s">
        <v>399</v>
      </c>
      <c r="C2" s="2" t="str">
        <f>VLOOKUP(B2,begrip[],4,)</f>
        <v>IFRS, as applicable under Regulation (EC) No 1606/2002 of the European Parliament and of the Council.</v>
      </c>
      <c r="D2" s="14" t="s">
        <v>397</v>
      </c>
      <c r="E2" s="24">
        <f>LEN(accounting_standard[[#This Row],[code]])</f>
        <v>13</v>
      </c>
    </row>
    <row r="3" spans="1:7" ht="45" x14ac:dyDescent="0.25">
      <c r="A3" s="1" t="s">
        <v>1358</v>
      </c>
      <c r="B3" s="8" t="s">
        <v>401</v>
      </c>
      <c r="C3" s="8" t="str">
        <f>VLOOKUP(B3,begrip[],4,)</f>
        <v>National accounting frameworks developed under Council Directive 86/635/EEC applying IFRS criteria for the instruments.</v>
      </c>
      <c r="D3" s="8" t="s">
        <v>397</v>
      </c>
      <c r="E3" s="1">
        <f>LEN(accounting_standard[[#This Row],[code]])</f>
        <v>29</v>
      </c>
    </row>
    <row r="4" spans="1:7" ht="45" x14ac:dyDescent="0.25">
      <c r="A4" s="1" t="s">
        <v>1359</v>
      </c>
      <c r="B4" s="14" t="s">
        <v>403</v>
      </c>
      <c r="C4" s="14" t="str">
        <f>VLOOKUP(B4,begrip[],4,)</f>
        <v>National accounting frameworks developed under Council Directive 86/635/EEC not applying IFRS criteria for the instruments.</v>
      </c>
      <c r="D4" s="14" t="s">
        <v>397</v>
      </c>
      <c r="E4" s="1">
        <f>LEN(accounting_standard[[#This Row],[code]])</f>
        <v>33</v>
      </c>
    </row>
    <row r="5" spans="1:7" ht="45" x14ac:dyDescent="0.25">
      <c r="A5" s="1" t="s">
        <v>1360</v>
      </c>
      <c r="B5" s="1" t="s">
        <v>1109</v>
      </c>
      <c r="C5" s="2" t="str">
        <f>VLOOKUP(B5,begrip[],4,)</f>
        <v>Accounting standard unknown is reported when the reporting agent does not yet have the correct value available.</v>
      </c>
      <c r="D5" s="1" t="s">
        <v>397</v>
      </c>
      <c r="E5" s="1">
        <f>LEN(accounting_standard[[#This Row],[code]])</f>
        <v>12</v>
      </c>
    </row>
    <row r="8" spans="1:7" x14ac:dyDescent="0.25">
      <c r="A8" t="s">
        <v>1355</v>
      </c>
      <c r="B8">
        <f>MAX(accounting_standard[length])</f>
        <v>33</v>
      </c>
    </row>
    <row r="9" spans="1:7" x14ac:dyDescent="0.25">
      <c r="A9" t="s">
        <v>1356</v>
      </c>
      <c r="B9">
        <f>(FLOOR((B8/colofon!$H$2),1)+1)*colofon!$H$2</f>
        <v>50</v>
      </c>
    </row>
  </sheetData>
  <conditionalFormatting sqref="B2:B5">
    <cfRule type="expression" dxfId="710" priority="7" stopIfTrue="1">
      <formula>LEFT($I2,27)="Not relevant for data model"</formula>
    </cfRule>
    <cfRule type="expression" dxfId="709" priority="8" stopIfTrue="1">
      <formula>OR($I2="only mentioned in preamble", $I2="removed from regulation")</formula>
    </cfRule>
  </conditionalFormatting>
  <conditionalFormatting sqref="C3:D4 D2">
    <cfRule type="expression" dxfId="708" priority="5" stopIfTrue="1">
      <formula>LEFT($I2,27)="Not relevant for data model"</formula>
    </cfRule>
    <cfRule type="expression" dxfId="707" priority="6" stopIfTrue="1">
      <formula>OR($I2="only mentioned in preamble", $I2="removed from regulation")</formula>
    </cfRule>
  </conditionalFormatting>
  <conditionalFormatting sqref="C2">
    <cfRule type="expression" dxfId="706" priority="1" stopIfTrue="1">
      <formula>LEFT($I2,27)="Not relevant for data model"</formula>
    </cfRule>
    <cfRule type="expression" dxfId="705" priority="2" stopIfTrue="1">
      <formula>OR($I2="only mentioned in preamble", $I2="removed from regulation")</formula>
    </cfRule>
  </conditionalFormatting>
  <hyperlinks>
    <hyperlink ref="G1" location="datatypes!A1" display="toc" xr:uid="{00000000-0004-0000-0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27"/>
  <dimension ref="A1:G23"/>
  <sheetViews>
    <sheetView workbookViewId="0"/>
  </sheetViews>
  <sheetFormatPr defaultRowHeight="15" x14ac:dyDescent="0.25"/>
  <cols>
    <col min="1" max="1" width="34.140625" bestFit="1" customWidth="1"/>
    <col min="2" max="2" width="31.7109375" customWidth="1"/>
    <col min="3" max="3" width="38.7109375" customWidth="1"/>
    <col min="4" max="4" width="23.85546875" bestFit="1" customWidth="1"/>
  </cols>
  <sheetData>
    <row r="1" spans="1:7" x14ac:dyDescent="0.25">
      <c r="A1" s="2" t="s">
        <v>1329</v>
      </c>
      <c r="B1" s="2" t="s">
        <v>1330</v>
      </c>
      <c r="C1" s="2" t="s">
        <v>1331</v>
      </c>
      <c r="D1" s="2" t="s">
        <v>1332</v>
      </c>
      <c r="E1" s="2" t="s">
        <v>1333</v>
      </c>
      <c r="G1" s="17" t="s">
        <v>1334</v>
      </c>
    </row>
    <row r="2" spans="1:7" x14ac:dyDescent="0.25">
      <c r="A2" s="13" t="s">
        <v>7023</v>
      </c>
      <c r="B2" s="2" t="s">
        <v>501</v>
      </c>
      <c r="C2" s="2" t="str">
        <f>VLOOKUP(B2,begrip[],4,)</f>
        <v>EURIBOR</v>
      </c>
      <c r="D2" s="14" t="s">
        <v>496</v>
      </c>
      <c r="E2" s="2">
        <f>LEN(reference_rate_value_type[[#This Row],[code]])</f>
        <v>24</v>
      </c>
    </row>
    <row r="3" spans="1:7" x14ac:dyDescent="0.25">
      <c r="A3" s="15" t="s">
        <v>7024</v>
      </c>
      <c r="B3" s="2" t="s">
        <v>502</v>
      </c>
      <c r="C3" s="16" t="str">
        <f>VLOOKUP(B3,begrip[],4,)</f>
        <v>London Inter-bank offer rate</v>
      </c>
      <c r="D3" s="8" t="s">
        <v>496</v>
      </c>
      <c r="E3" s="2">
        <f>LEN(reference_rate_value_type[[#This Row],[code]])</f>
        <v>26</v>
      </c>
    </row>
    <row r="4" spans="1:7" x14ac:dyDescent="0.25">
      <c r="A4" s="13" t="s">
        <v>7025</v>
      </c>
      <c r="B4" s="2" t="s">
        <v>504</v>
      </c>
      <c r="C4" s="14" t="str">
        <f>VLOOKUP(B4,begrip[],4,)</f>
        <v>GBP LIBOR</v>
      </c>
      <c r="D4" s="14" t="s">
        <v>496</v>
      </c>
      <c r="E4" s="2">
        <f>LEN(reference_rate_value_type[[#This Row],[code]])</f>
        <v>26</v>
      </c>
    </row>
    <row r="5" spans="1:7" x14ac:dyDescent="0.25">
      <c r="A5" s="15" t="s">
        <v>7026</v>
      </c>
      <c r="B5" s="2" t="s">
        <v>505</v>
      </c>
      <c r="C5" s="8" t="str">
        <f>VLOOKUP(B5,begrip[],4,)</f>
        <v>EUR LIBOR</v>
      </c>
      <c r="D5" s="8" t="s">
        <v>496</v>
      </c>
      <c r="E5" s="2">
        <f>LEN(reference_rate_value_type[[#This Row],[code]])</f>
        <v>25</v>
      </c>
    </row>
    <row r="6" spans="1:7" x14ac:dyDescent="0.25">
      <c r="A6" s="13" t="s">
        <v>7027</v>
      </c>
      <c r="B6" s="2" t="s">
        <v>506</v>
      </c>
      <c r="C6" s="14" t="str">
        <f>VLOOKUP(B6,begrip[],4,)</f>
        <v>JPY LIBOR</v>
      </c>
      <c r="D6" s="14" t="s">
        <v>496</v>
      </c>
      <c r="E6" s="2">
        <f>LEN(reference_rate_value_type[[#This Row],[code]])</f>
        <v>25</v>
      </c>
    </row>
    <row r="7" spans="1:7" x14ac:dyDescent="0.25">
      <c r="A7" s="15" t="s">
        <v>7028</v>
      </c>
      <c r="B7" s="2" t="s">
        <v>507</v>
      </c>
      <c r="C7" s="8" t="str">
        <f>VLOOKUP(B7,begrip[],4,)</f>
        <v>CHF LIBOR</v>
      </c>
      <c r="D7" s="8" t="s">
        <v>496</v>
      </c>
      <c r="E7" s="2">
        <f>LEN(reference_rate_value_type[[#This Row],[code]])</f>
        <v>26</v>
      </c>
    </row>
    <row r="8" spans="1:7" x14ac:dyDescent="0.25">
      <c r="A8" s="13" t="s">
        <v>7029</v>
      </c>
      <c r="B8" s="2" t="s">
        <v>508</v>
      </c>
      <c r="C8" s="14" t="str">
        <f>VLOOKUP(B8,begrip[],4,)</f>
        <v>Mumbai Inter-bank offer rate</v>
      </c>
      <c r="D8" s="14" t="s">
        <v>496</v>
      </c>
      <c r="E8" s="2">
        <f>LEN(reference_rate_value_type[[#This Row],[code]])</f>
        <v>22</v>
      </c>
    </row>
    <row r="9" spans="1:7" x14ac:dyDescent="0.25">
      <c r="A9" s="42" t="s">
        <v>7030</v>
      </c>
      <c r="B9" s="68" t="s">
        <v>1093</v>
      </c>
      <c r="C9" s="68" t="str">
        <f>VLOOKUP(B9,begrip[],4,)</f>
        <v>other single reference rates</v>
      </c>
      <c r="D9" s="8" t="s">
        <v>496</v>
      </c>
      <c r="E9" s="2">
        <f>LEN(reference_rate_value_type[[#This Row],[code]])</f>
        <v>35</v>
      </c>
    </row>
    <row r="10" spans="1:7" x14ac:dyDescent="0.25">
      <c r="A10" s="49" t="s">
        <v>7031</v>
      </c>
      <c r="B10" s="61" t="s">
        <v>1094</v>
      </c>
      <c r="C10" s="61" t="str">
        <f>VLOOKUP(B10,begrip[],4,)</f>
        <v>other multiple reference rates</v>
      </c>
      <c r="D10" s="14" t="s">
        <v>496</v>
      </c>
      <c r="E10" s="2">
        <f>LEN(reference_rate_value_type[[#This Row],[code]])</f>
        <v>36</v>
      </c>
    </row>
    <row r="11" spans="1:7" ht="60" x14ac:dyDescent="0.25">
      <c r="A11" s="42" t="s">
        <v>7032</v>
      </c>
      <c r="B11" s="42" t="s">
        <v>1098</v>
      </c>
      <c r="C11" s="2" t="str">
        <f>VLOOKUP(B11,begrip[],4,)</f>
        <v>The euro short-term rate (€STR) reflects the wholesale euro unsecured overnight borrowing costs of banks located in the euro area.</v>
      </c>
      <c r="D11" s="1" t="s">
        <v>496</v>
      </c>
      <c r="E11" s="1">
        <f>LEN(reference_rate_value_type[[#This Row],[code]])</f>
        <v>23</v>
      </c>
    </row>
    <row r="12" spans="1:7" ht="60" x14ac:dyDescent="0.25">
      <c r="A12" s="63" t="s">
        <v>7033</v>
      </c>
      <c r="B12" s="61" t="s">
        <v>1101</v>
      </c>
      <c r="C12" s="58" t="str">
        <f>VLOOKUP(B12,begrip[],4,)</f>
        <v xml:space="preserve">Secured Overnight Financing Rate is a secured interbank overnight interest rate and reference rate established as an alternative to Libor. </v>
      </c>
      <c r="D12" s="1" t="s">
        <v>496</v>
      </c>
      <c r="E12" s="2">
        <f>LEN(reference_rate_value_type[[#This Row],[code]])</f>
        <v>21</v>
      </c>
    </row>
    <row r="13" spans="1:7" x14ac:dyDescent="0.25">
      <c r="A13" s="1" t="s">
        <v>7034</v>
      </c>
      <c r="B13" s="1" t="s">
        <v>1172</v>
      </c>
      <c r="C13" s="1" t="str">
        <f>VLOOKUP(B13,begrip[],4,)</f>
        <v>Sterling overnight index average</v>
      </c>
      <c r="D13" s="1" t="s">
        <v>496</v>
      </c>
      <c r="E13" s="1">
        <f>LEN(reference_rate_value_type[[#This Row],[code]])</f>
        <v>22</v>
      </c>
    </row>
    <row r="14" spans="1:7" x14ac:dyDescent="0.25">
      <c r="A14" s="1" t="s">
        <v>7035</v>
      </c>
      <c r="B14" s="1" t="s">
        <v>1174</v>
      </c>
      <c r="C14" s="1" t="str">
        <f>VLOOKUP(B14,begrip[],4,)</f>
        <v>Swiss average rate overnight</v>
      </c>
      <c r="D14" s="1" t="s">
        <v>496</v>
      </c>
      <c r="E14" s="1">
        <f>LEN(reference_rate_value_type[[#This Row],[code]])</f>
        <v>22</v>
      </c>
    </row>
    <row r="15" spans="1:7" x14ac:dyDescent="0.25">
      <c r="A15" s="1" t="s">
        <v>7036</v>
      </c>
      <c r="B15" s="1" t="s">
        <v>1176</v>
      </c>
      <c r="C15" s="1" t="str">
        <f>VLOOKUP(B15,begrip[],4,)</f>
        <v>Tokyo overnight average rate</v>
      </c>
      <c r="D15" s="1" t="s">
        <v>496</v>
      </c>
      <c r="E15" s="1">
        <f>LEN(reference_rate_value_type[[#This Row],[code]])</f>
        <v>21</v>
      </c>
    </row>
    <row r="16" spans="1:7" x14ac:dyDescent="0.25">
      <c r="A16" s="1" t="s">
        <v>7037</v>
      </c>
      <c r="B16" s="1" t="s">
        <v>1178</v>
      </c>
      <c r="C16" s="1" t="str">
        <f>VLOOKUP(B16,begrip[],4,)</f>
        <v>Hong Kong dollar overnight index average</v>
      </c>
      <c r="D16" s="1" t="s">
        <v>496</v>
      </c>
      <c r="E16" s="1">
        <f>LEN(reference_rate_value_type[[#This Row],[code]])</f>
        <v>22</v>
      </c>
    </row>
    <row r="17" spans="1:5" x14ac:dyDescent="0.25">
      <c r="A17" s="1" t="s">
        <v>7038</v>
      </c>
      <c r="B17" s="1" t="s">
        <v>1180</v>
      </c>
      <c r="C17" s="1" t="str">
        <f>VLOOKUP(B17,begrip[],4,)</f>
        <v>Singapore overnight rate average</v>
      </c>
      <c r="D17" s="1" t="s">
        <v>496</v>
      </c>
      <c r="E17" s="1">
        <f>LEN(reference_rate_value_type[[#This Row],[code]])</f>
        <v>21</v>
      </c>
    </row>
    <row r="18" spans="1:5" ht="45" x14ac:dyDescent="0.25">
      <c r="A18" s="42" t="s">
        <v>7039</v>
      </c>
      <c r="B18" s="51" t="s">
        <v>1148</v>
      </c>
      <c r="C18" s="68" t="str">
        <f>VLOOKUP(B18,begrip[],4,)</f>
        <v>Reference rate value unknown  is reported when the reporting agent does not yet have the correct value available.</v>
      </c>
      <c r="D18" s="8" t="s">
        <v>496</v>
      </c>
      <c r="E18" s="2">
        <f>LEN(reference_rate_value_type[[#This Row],[code]])</f>
        <v>20</v>
      </c>
    </row>
    <row r="21" spans="1:5" x14ac:dyDescent="0.25">
      <c r="A21" t="s">
        <v>1355</v>
      </c>
      <c r="B21">
        <f>MAX(reference_rate_value_type[length])</f>
        <v>36</v>
      </c>
    </row>
    <row r="22" spans="1:5" x14ac:dyDescent="0.25">
      <c r="A22" t="s">
        <v>1356</v>
      </c>
      <c r="B22">
        <f>(FLOOR((B21/colofon!$H$2),1)+1)*colofon!$H$2</f>
        <v>50</v>
      </c>
    </row>
    <row r="23" spans="1:5" x14ac:dyDescent="0.25">
      <c r="B23" s="15"/>
    </row>
  </sheetData>
  <conditionalFormatting sqref="D2 C3:D8">
    <cfRule type="expression" dxfId="213" priority="19" stopIfTrue="1">
      <formula>LEFT(#REF!,27)="Not relevant for data model"</formula>
    </cfRule>
    <cfRule type="expression" dxfId="212" priority="20" stopIfTrue="1">
      <formula>OR(#REF!="only mentioned in preamble", #REF!="removed from regulation")</formula>
    </cfRule>
  </conditionalFormatting>
  <conditionalFormatting sqref="C2 B2:B10 B13">
    <cfRule type="expression" dxfId="211" priority="17" stopIfTrue="1">
      <formula>LEFT($I2,27)="Not relevant for data model"</formula>
    </cfRule>
    <cfRule type="expression" dxfId="210" priority="18" stopIfTrue="1">
      <formula>OR($I2="only mentioned in preamble", $I2="removed from regulation")</formula>
    </cfRule>
  </conditionalFormatting>
  <conditionalFormatting sqref="B23">
    <cfRule type="expression" dxfId="209" priority="13" stopIfTrue="1">
      <formula>LEFT($H16,27)="Not relevant for data model"</formula>
    </cfRule>
    <cfRule type="expression" dxfId="208" priority="14" stopIfTrue="1">
      <formula>OR($H16="only mentioned in preamble", $H16="removed from regulation")</formula>
    </cfRule>
  </conditionalFormatting>
  <conditionalFormatting sqref="D10 D12:D17">
    <cfRule type="expression" dxfId="207" priority="9" stopIfTrue="1">
      <formula>LEFT(#REF!,27)="Not relevant for data model"</formula>
    </cfRule>
    <cfRule type="expression" dxfId="206" priority="10" stopIfTrue="1">
      <formula>OR(#REF!="only mentioned in preamble", #REF!="removed from regulation")</formula>
    </cfRule>
  </conditionalFormatting>
  <conditionalFormatting sqref="D9">
    <cfRule type="expression" dxfId="205" priority="7" stopIfTrue="1">
      <formula>LEFT(#REF!,27)="Not relevant for data model"</formula>
    </cfRule>
    <cfRule type="expression" dxfId="204" priority="8" stopIfTrue="1">
      <formula>OR(#REF!="only mentioned in preamble", #REF!="removed from regulation")</formula>
    </cfRule>
  </conditionalFormatting>
  <conditionalFormatting sqref="B18">
    <cfRule type="expression" dxfId="203" priority="5" stopIfTrue="1">
      <formula>LEFT($I11,27)="Not relevant for data model"</formula>
    </cfRule>
    <cfRule type="expression" dxfId="202" priority="6" stopIfTrue="1">
      <formula>OR($I11="only mentioned in preamble", $I11="removed from regulation")</formula>
    </cfRule>
  </conditionalFormatting>
  <conditionalFormatting sqref="D18">
    <cfRule type="expression" dxfId="201" priority="3" stopIfTrue="1">
      <formula>LEFT(#REF!,27)="Not relevant for data model"</formula>
    </cfRule>
    <cfRule type="expression" dxfId="200" priority="4" stopIfTrue="1">
      <formula>OR(#REF!="only mentioned in preamble", #REF!="removed from regulation")</formula>
    </cfRule>
  </conditionalFormatting>
  <conditionalFormatting sqref="B12">
    <cfRule type="expression" dxfId="199" priority="1" stopIfTrue="1">
      <formula>LEFT($I12,27)="Not relevant for data model"</formula>
    </cfRule>
    <cfRule type="expression" dxfId="198" priority="2" stopIfTrue="1">
      <formula>OR($I12="only mentioned in preamble", $I12="removed from regulation")</formula>
    </cfRule>
  </conditionalFormatting>
  <conditionalFormatting sqref="B17">
    <cfRule type="expression" dxfId="197" priority="417" stopIfTrue="1">
      <formula>LEFT($I13,27)="Not relevant for data model"</formula>
    </cfRule>
    <cfRule type="expression" dxfId="196" priority="418" stopIfTrue="1">
      <formula>OR($I13="only mentioned in preamble", $I13="removed from regulation")</formula>
    </cfRule>
  </conditionalFormatting>
  <conditionalFormatting sqref="B16">
    <cfRule type="expression" dxfId="195" priority="423" stopIfTrue="1">
      <formula>LEFT($I13,27)="Not relevant for data model"</formula>
    </cfRule>
    <cfRule type="expression" dxfId="194" priority="424" stopIfTrue="1">
      <formula>OR($I13="only mentioned in preamble", $I13="removed from regulation")</formula>
    </cfRule>
  </conditionalFormatting>
  <conditionalFormatting sqref="B15">
    <cfRule type="expression" dxfId="193" priority="429" stopIfTrue="1">
      <formula>LEFT($I13,27)="Not relevant for data model"</formula>
    </cfRule>
    <cfRule type="expression" dxfId="192" priority="430" stopIfTrue="1">
      <formula>OR($I13="only mentioned in preamble", $I13="removed from regulation")</formula>
    </cfRule>
  </conditionalFormatting>
  <conditionalFormatting sqref="B14">
    <cfRule type="expression" dxfId="191" priority="435" stopIfTrue="1">
      <formula>LEFT($I13,27)="Not relevant for data model"</formula>
    </cfRule>
    <cfRule type="expression" dxfId="190" priority="436" stopIfTrue="1">
      <formula>OR($I13="only mentioned in preamble", $I13="removed from regulation")</formula>
    </cfRule>
  </conditionalFormatting>
  <hyperlinks>
    <hyperlink ref="G1" location="datatypes!A1" display="toc" xr:uid="{00000000-0004-0000-3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7"/>
  <dimension ref="A1:G9"/>
  <sheetViews>
    <sheetView workbookViewId="0"/>
  </sheetViews>
  <sheetFormatPr defaultRowHeight="15" x14ac:dyDescent="0.25"/>
  <cols>
    <col min="1" max="1" width="28.42578125" customWidth="1"/>
    <col min="2" max="2" width="23.85546875" customWidth="1"/>
    <col min="3" max="3" width="40.5703125" customWidth="1"/>
    <col min="4" max="4" width="23" customWidth="1"/>
  </cols>
  <sheetData>
    <row r="1" spans="1:7" x14ac:dyDescent="0.25">
      <c r="A1" s="30" t="s">
        <v>1329</v>
      </c>
      <c r="B1" s="30" t="s">
        <v>1330</v>
      </c>
      <c r="C1" s="30" t="s">
        <v>1331</v>
      </c>
      <c r="D1" s="30" t="s">
        <v>1332</v>
      </c>
      <c r="E1" s="30" t="s">
        <v>1333</v>
      </c>
      <c r="G1" s="17" t="s">
        <v>1334</v>
      </c>
    </row>
    <row r="2" spans="1:7" ht="30" x14ac:dyDescent="0.25">
      <c r="A2" s="2" t="s">
        <v>7040</v>
      </c>
      <c r="B2" s="2" t="s">
        <v>532</v>
      </c>
      <c r="C2" s="16" t="str">
        <f>VLOOKUP(B2,begrip[],4,)</f>
        <v>Instruments which are repayable at the request of the creditor.</v>
      </c>
      <c r="D2" s="8" t="s">
        <v>349</v>
      </c>
      <c r="E2" s="2">
        <f>LEN(repayment_rights[[#This Row],[code]])</f>
        <v>31</v>
      </c>
    </row>
    <row r="3" spans="1:7" ht="30" x14ac:dyDescent="0.25">
      <c r="A3" s="2" t="s">
        <v>7041</v>
      </c>
      <c r="B3" s="2" t="s">
        <v>434</v>
      </c>
      <c r="C3" s="2" t="str">
        <f>VLOOKUP(B3,begrip[],4,)</f>
        <v>Other amortisation type not included in any of the categories listed above.</v>
      </c>
      <c r="D3" s="8" t="s">
        <v>349</v>
      </c>
      <c r="E3" s="2">
        <f>LEN(repayment_rights[[#This Row],[code]])</f>
        <v>16</v>
      </c>
    </row>
    <row r="4" spans="1:7" ht="45" x14ac:dyDescent="0.25">
      <c r="A4" s="63" t="s">
        <v>7042</v>
      </c>
      <c r="B4" s="61" t="s">
        <v>1150</v>
      </c>
      <c r="C4" s="61" t="str">
        <f>VLOOKUP(B4,begrip[],4,)</f>
        <v>Repayment rights unknown  is reported when the reporting agent does not yet have the correct value available.</v>
      </c>
      <c r="D4" s="61" t="s">
        <v>349</v>
      </c>
      <c r="E4" s="2">
        <f>LEN(repayment_rights[[#This Row],[code]])</f>
        <v>15</v>
      </c>
    </row>
    <row r="8" spans="1:7" x14ac:dyDescent="0.25">
      <c r="A8" t="s">
        <v>1355</v>
      </c>
      <c r="B8">
        <f>MAX(repayment_rights[length])</f>
        <v>31</v>
      </c>
    </row>
    <row r="9" spans="1:7" x14ac:dyDescent="0.25">
      <c r="A9" t="s">
        <v>1356</v>
      </c>
      <c r="B9">
        <f>(FLOOR((B8/colofon!$H$2),1)+1)*colofon!$H$2</f>
        <v>50</v>
      </c>
    </row>
  </sheetData>
  <conditionalFormatting sqref="C2:D4">
    <cfRule type="expression" dxfId="182" priority="9" stopIfTrue="1">
      <formula>LEFT(#REF!,27)="Not relevant for data model"</formula>
    </cfRule>
    <cfRule type="expression" dxfId="181" priority="10" stopIfTrue="1">
      <formula>OR(#REF!="only mentioned in preamble", #REF!="removed from regulation")</formula>
    </cfRule>
  </conditionalFormatting>
  <conditionalFormatting sqref="A2:A4">
    <cfRule type="expression" dxfId="180" priority="5" stopIfTrue="1">
      <formula>LEFT($I2,27)="Not relevant for data model"</formula>
    </cfRule>
    <cfRule type="expression" dxfId="179" priority="6" stopIfTrue="1">
      <formula>OR($I2="only mentioned in preamble", $I2="removed from regulation")</formula>
    </cfRule>
  </conditionalFormatting>
  <conditionalFormatting sqref="B2:B4">
    <cfRule type="expression" dxfId="178" priority="1" stopIfTrue="1">
      <formula>LEFT($I2,27)="Not relevant for data model"</formula>
    </cfRule>
    <cfRule type="expression" dxfId="177" priority="2" stopIfTrue="1">
      <formula>OR($I2="only mentioned in preamble", $I2="removed from regulation")</formula>
    </cfRule>
  </conditionalFormatting>
  <hyperlinks>
    <hyperlink ref="G1" location="datatypes!A1" display="toc" xr:uid="{00000000-0004-0000-3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G9"/>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7043</v>
      </c>
      <c r="B2" s="2" t="s">
        <v>102</v>
      </c>
      <c r="C2" s="3" t="str">
        <f>VLOOKUP(B2,begrip[],4,)</f>
        <v>'reporting Member State' means a Member State whose currency is the euro or a non-euro area member state joining AnaCredit on a voluntary basis.</v>
      </c>
      <c r="D2" s="2" t="s">
        <v>104</v>
      </c>
      <c r="E2" s="2">
        <f>LEN(reporting_member_type[[#This Row],[code]])</f>
        <v>22</v>
      </c>
    </row>
    <row r="3" spans="1:7" ht="195" x14ac:dyDescent="0.25">
      <c r="A3" s="2" t="s">
        <v>7044</v>
      </c>
      <c r="B3" s="2" t="s">
        <v>105</v>
      </c>
      <c r="C3" s="3" t="str">
        <f>VLOOKUP(B3,begrip[],4,)</f>
        <v>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v>
      </c>
      <c r="D3" s="2" t="s">
        <v>104</v>
      </c>
      <c r="E3" s="2">
        <f>LEN(reporting_member_type[[#This Row],[code]])</f>
        <v>26</v>
      </c>
    </row>
    <row r="4" spans="1:7" ht="30" x14ac:dyDescent="0.25">
      <c r="A4" s="2" t="s">
        <v>7045</v>
      </c>
      <c r="B4" s="2" t="s">
        <v>951</v>
      </c>
      <c r="C4" s="3" t="str">
        <f>VLOOKUP(B4,begrip[],4,)</f>
        <v>Non-member state is a country that is not a member of the European union.</v>
      </c>
      <c r="D4" s="2" t="s">
        <v>104</v>
      </c>
      <c r="E4" s="2">
        <f>LEN(reporting_member_type[[#This Row],[code]])</f>
        <v>22</v>
      </c>
    </row>
    <row r="5" spans="1:7" ht="45" x14ac:dyDescent="0.25">
      <c r="A5" s="2" t="s">
        <v>7046</v>
      </c>
      <c r="B5" s="2" t="s">
        <v>1168</v>
      </c>
      <c r="C5" s="2" t="str">
        <f>VLOOKUP(B5,begrip[],4,)</f>
        <v>Reporting member state unknown is used for those countries where DNB does not yet know the correct value</v>
      </c>
      <c r="D5" s="2"/>
      <c r="E5" s="2">
        <f>LEN(reporting_member_type[[#This Row],[code]])</f>
        <v>14</v>
      </c>
    </row>
    <row r="8" spans="1:7" x14ac:dyDescent="0.25">
      <c r="A8" t="s">
        <v>1355</v>
      </c>
      <c r="B8">
        <f>MAX(reporting_member_type[length])</f>
        <v>26</v>
      </c>
    </row>
    <row r="9" spans="1:7" x14ac:dyDescent="0.25">
      <c r="A9" t="s">
        <v>1356</v>
      </c>
      <c r="B9">
        <f>(FLOOR((B8/colofon!$H$2),1)+1)*colofon!$H$2</f>
        <v>50</v>
      </c>
    </row>
  </sheetData>
  <conditionalFormatting sqref="C2:D5">
    <cfRule type="expression" dxfId="169" priority="1" stopIfTrue="1">
      <formula>LEFT(#REF!,27)="Not relevant for data model"</formula>
    </cfRule>
    <cfRule type="expression" dxfId="168" priority="2" stopIfTrue="1">
      <formula>OR(#REF!="only mentioned in preamble", #REF!="removed from regulation")</formula>
    </cfRule>
  </conditionalFormatting>
  <conditionalFormatting sqref="B2:B5">
    <cfRule type="expression" dxfId="167" priority="3" stopIfTrue="1">
      <formula>LEFT($I3,27)="Not relevant for data model"</formula>
    </cfRule>
    <cfRule type="expression" dxfId="166" priority="4" stopIfTrue="1">
      <formula>OR($I3="only mentioned in preamble", $I3="removed from regulation")</formula>
    </cfRule>
  </conditionalFormatting>
  <hyperlinks>
    <hyperlink ref="G1" location="datatypes!A1" display="toc" xr:uid="{00000000-0004-0000-3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8"/>
  <dimension ref="A1:G6"/>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60" x14ac:dyDescent="0.25">
      <c r="A2" s="2" t="s">
        <v>7047</v>
      </c>
      <c r="B2" s="2" t="s">
        <v>924</v>
      </c>
      <c r="C2" s="3" t="str">
        <f>VLOOKUP(B2,begrip[],4,)</f>
        <v>Dutch counterparty is a counterparty that is registered in the Dutch trade register via the Dutch chamber of commerce and therefor has a KvK-nummer or RSIN as identifier.</v>
      </c>
      <c r="D2" s="2" t="s">
        <v>926</v>
      </c>
      <c r="E2" s="2">
        <f>LEN(resident_counterparty_indicator[[#This Row],[code]])</f>
        <v>26</v>
      </c>
    </row>
    <row r="3" spans="1:7" ht="84.75" customHeight="1" x14ac:dyDescent="0.25">
      <c r="A3" s="2" t="s">
        <v>7048</v>
      </c>
      <c r="B3" s="2" t="s">
        <v>927</v>
      </c>
      <c r="C3" s="3" t="str">
        <f>VLOOKUP(B3,begrip[],4,)</f>
        <v>Foreign counterparty is a counterparty that is not registered in the Dutch trade register.</v>
      </c>
      <c r="D3" s="2" t="s">
        <v>926</v>
      </c>
      <c r="E3" s="2">
        <f>LEN(resident_counterparty_indicator[[#This Row],[code]])</f>
        <v>26</v>
      </c>
    </row>
    <row r="5" spans="1:7" x14ac:dyDescent="0.25">
      <c r="A5" t="s">
        <v>1355</v>
      </c>
      <c r="B5">
        <f>MAX(resident_counterparty_indicator[length])</f>
        <v>26</v>
      </c>
    </row>
    <row r="6" spans="1:7" x14ac:dyDescent="0.25">
      <c r="A6" t="s">
        <v>1356</v>
      </c>
      <c r="B6">
        <f>(FLOOR((B5/colofon!$H$2),1)+1)*colofon!$H$2</f>
        <v>50</v>
      </c>
    </row>
  </sheetData>
  <conditionalFormatting sqref="C2:D3">
    <cfRule type="expression" dxfId="158" priority="3" stopIfTrue="1">
      <formula>LEFT(#REF!,27)="Not relevant for data model"</formula>
    </cfRule>
    <cfRule type="expression" dxfId="157" priority="4" stopIfTrue="1">
      <formula>OR(#REF!="only mentioned in preamble", #REF!="removed from regulation")</formula>
    </cfRule>
  </conditionalFormatting>
  <conditionalFormatting sqref="B2:B3">
    <cfRule type="expression" dxfId="156" priority="152" stopIfTrue="1">
      <formula>LEFT($I3,27)="Not relevant for data model"</formula>
    </cfRule>
    <cfRule type="expression" dxfId="155" priority="153" stopIfTrue="1">
      <formula>OR($I3="only mentioned in preamble", $I3="removed from regulation")</formula>
    </cfRule>
  </conditionalFormatting>
  <hyperlinks>
    <hyperlink ref="G1" location="datatypes!A1" display="toc" xr:uid="{00000000-0004-0000-3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dimension ref="A1:G6"/>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60" x14ac:dyDescent="0.25">
      <c r="A2" s="2" t="s">
        <v>7049</v>
      </c>
      <c r="B2" s="2" t="s">
        <v>945</v>
      </c>
      <c r="C2" s="3" t="str">
        <f>VLOOKUP(B2,begrip[],4,)</f>
        <v>Dutch legal entity is a legal entity that is registered in the Dutch trade register via the Dutch chamber of commerce and therefor has a KvK-nummer or RSIN as identifier.</v>
      </c>
      <c r="D2" s="2" t="s">
        <v>943</v>
      </c>
      <c r="E2" s="2">
        <f>LEN(local_legal_entity_indicator[[#This Row],[code]])</f>
        <v>28</v>
      </c>
    </row>
    <row r="3" spans="1:7" ht="30" x14ac:dyDescent="0.25">
      <c r="A3" s="2" t="s">
        <v>7050</v>
      </c>
      <c r="B3" s="2" t="s">
        <v>1028</v>
      </c>
      <c r="C3" s="3" t="str">
        <f>VLOOKUP(B3,begrip[],4,)</f>
        <v>Foreign legal entity is a legal entity that is not registered in the Dutch trade register.</v>
      </c>
      <c r="D3" s="2" t="s">
        <v>943</v>
      </c>
      <c r="E3" s="2">
        <f>LEN(local_legal_entity_indicator[[#This Row],[code]])</f>
        <v>28</v>
      </c>
    </row>
    <row r="5" spans="1:7" x14ac:dyDescent="0.25">
      <c r="A5" t="s">
        <v>1355</v>
      </c>
      <c r="B5">
        <f>MAX(local_legal_entity_indicator[length])</f>
        <v>28</v>
      </c>
    </row>
    <row r="6" spans="1:7" x14ac:dyDescent="0.25">
      <c r="A6" t="s">
        <v>1356</v>
      </c>
      <c r="B6">
        <f>(FLOOR((B5/colofon!$H$2),1)+1)*colofon!$H$2</f>
        <v>50</v>
      </c>
    </row>
  </sheetData>
  <conditionalFormatting sqref="C2:D3">
    <cfRule type="expression" dxfId="147" priority="1" stopIfTrue="1">
      <formula>LEFT(#REF!,27)="Not relevant for data model"</formula>
    </cfRule>
    <cfRule type="expression" dxfId="146" priority="2" stopIfTrue="1">
      <formula>OR(#REF!="only mentioned in preamble", #REF!="removed from regulation")</formula>
    </cfRule>
  </conditionalFormatting>
  <conditionalFormatting sqref="B2:B3">
    <cfRule type="expression" dxfId="145" priority="3" stopIfTrue="1">
      <formula>LEFT($I3,27)="Not relevant for data model"</formula>
    </cfRule>
    <cfRule type="expression" dxfId="144" priority="4" stopIfTrue="1">
      <formula>OR($I3="only mentioned in preamble", $I3="removed from regulation")</formula>
    </cfRule>
  </conditionalFormatting>
  <hyperlinks>
    <hyperlink ref="G1" location="datatypes!A1" display="toc" xr:uid="{00000000-0004-0000-3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4"/>
  <dimension ref="A1:G7"/>
  <sheetViews>
    <sheetView workbookViewId="0"/>
  </sheetViews>
  <sheetFormatPr defaultRowHeight="15" x14ac:dyDescent="0.25"/>
  <cols>
    <col min="1" max="1" width="25.28515625" customWidth="1"/>
    <col min="2" max="2" width="26.140625" bestFit="1" customWidth="1"/>
    <col min="3" max="3" width="27.5703125" customWidth="1"/>
    <col min="4" max="4" width="21.7109375" bestFit="1" customWidth="1"/>
  </cols>
  <sheetData>
    <row r="1" spans="1:7" x14ac:dyDescent="0.25">
      <c r="A1" s="30" t="s">
        <v>1329</v>
      </c>
      <c r="B1" s="30" t="s">
        <v>1330</v>
      </c>
      <c r="C1" s="30" t="s">
        <v>1331</v>
      </c>
      <c r="D1" s="30" t="s">
        <v>1332</v>
      </c>
      <c r="E1" s="30" t="s">
        <v>1333</v>
      </c>
      <c r="G1" s="17" t="s">
        <v>1334</v>
      </c>
    </row>
    <row r="2" spans="1:7" ht="60" x14ac:dyDescent="0.25">
      <c r="A2" s="36" t="s">
        <v>7051</v>
      </c>
      <c r="B2" s="2" t="s">
        <v>934</v>
      </c>
      <c r="C2" s="16" t="str">
        <f>VLOOKUP(B2,begrip[],4,)</f>
        <v>Instrument subject to securitisation is an instrument that is part of a securitisation programme.</v>
      </c>
      <c r="D2" s="8" t="s">
        <v>932</v>
      </c>
      <c r="E2" s="2">
        <f>LEN(securitisation_indicator[[#This Row],[code]])</f>
        <v>22</v>
      </c>
    </row>
    <row r="3" spans="1:7" ht="60" x14ac:dyDescent="0.25">
      <c r="A3" s="2" t="s">
        <v>7052</v>
      </c>
      <c r="B3" s="2" t="s">
        <v>4418</v>
      </c>
      <c r="C3" s="2" t="str">
        <f>VLOOKUP(B3,begrip[],4,)</f>
        <v>Instrument not subject to securitisation is an instrument that is not part of a securitisation programme.</v>
      </c>
      <c r="D3" s="2" t="s">
        <v>932</v>
      </c>
      <c r="E3" s="2">
        <f>LEN(securitisation_indicator[[#This Row],[code]])</f>
        <v>26</v>
      </c>
    </row>
    <row r="4" spans="1:7" x14ac:dyDescent="0.25">
      <c r="E4" s="29"/>
    </row>
    <row r="6" spans="1:7" x14ac:dyDescent="0.25">
      <c r="A6" t="s">
        <v>1355</v>
      </c>
      <c r="B6">
        <f>MAX(securitisation_indicator[length])</f>
        <v>26</v>
      </c>
    </row>
    <row r="7" spans="1:7" x14ac:dyDescent="0.25">
      <c r="A7" t="s">
        <v>1356</v>
      </c>
      <c r="B7">
        <f>(FLOOR((B6/colofon!$H$2),1)+1)*colofon!$H$2</f>
        <v>50</v>
      </c>
    </row>
  </sheetData>
  <conditionalFormatting sqref="C2:D3">
    <cfRule type="expression" dxfId="136" priority="3" stopIfTrue="1">
      <formula>LEFT(#REF!,27)="Not relevant for data model"</formula>
    </cfRule>
    <cfRule type="expression" dxfId="135" priority="4" stopIfTrue="1">
      <formula>OR(#REF!="only mentioned in preamble", #REF!="removed from regulation")</formula>
    </cfRule>
  </conditionalFormatting>
  <conditionalFormatting sqref="B2:B3">
    <cfRule type="expression" dxfId="134" priority="1" stopIfTrue="1">
      <formula>LEFT($I3,27)="Not relevant for data model"</formula>
    </cfRule>
    <cfRule type="expression" dxfId="133" priority="2" stopIfTrue="1">
      <formula>OR($I3="only mentioned in preamble", $I3="removed from regulation")</formula>
    </cfRule>
  </conditionalFormatting>
  <hyperlinks>
    <hyperlink ref="G1" location="datatypes!A1" display="toc" xr:uid="{00000000-0004-0000-3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9"/>
  <dimension ref="A1:G16"/>
  <sheetViews>
    <sheetView workbookViewId="0"/>
  </sheetViews>
  <sheetFormatPr defaultRowHeight="15" x14ac:dyDescent="0.25"/>
  <cols>
    <col min="1" max="1" width="45.7109375" customWidth="1"/>
    <col min="2" max="2" width="34.85546875" customWidth="1"/>
    <col min="3" max="3" width="60.28515625" customWidth="1"/>
    <col min="4" max="4" width="22.85546875" bestFit="1" customWidth="1"/>
    <col min="5" max="5" width="9.140625" style="29"/>
  </cols>
  <sheetData>
    <row r="1" spans="1:7" x14ac:dyDescent="0.25">
      <c r="A1" s="30" t="s">
        <v>1329</v>
      </c>
      <c r="B1" s="30" t="s">
        <v>1330</v>
      </c>
      <c r="C1" s="30" t="s">
        <v>1331</v>
      </c>
      <c r="D1" s="30" t="s">
        <v>1332</v>
      </c>
      <c r="E1" s="31" t="s">
        <v>1333</v>
      </c>
      <c r="G1" s="17" t="s">
        <v>1334</v>
      </c>
    </row>
    <row r="2" spans="1:7" ht="60" x14ac:dyDescent="0.25">
      <c r="A2" s="13" t="s">
        <v>7053</v>
      </c>
      <c r="B2" s="2" t="s">
        <v>673</v>
      </c>
      <c r="C2" s="2" t="str">
        <f>VLOOKUP(B2,begrip[],4,)</f>
        <v>Central bank funding (of all types, including repos), in accordance with the European Banking Authority’s (EBA) implementing technical standards on asset encumbrance reporting as referred to in Article 99(5) and Article100 of Regulation (EU) No 575/2013.</v>
      </c>
      <c r="D2" s="14" t="s">
        <v>1302</v>
      </c>
      <c r="E2" s="2">
        <f>LEN(sources_of_encumbrance[[#This Row],[code]])</f>
        <v>25</v>
      </c>
    </row>
    <row r="3" spans="1:7" ht="60" x14ac:dyDescent="0.25">
      <c r="A3" s="15" t="s">
        <v>7054</v>
      </c>
      <c r="B3" s="2" t="s">
        <v>675</v>
      </c>
      <c r="C3" s="16" t="str">
        <f>VLOOKUP(B3,begrip[],4,)</f>
        <v>Exchange traded derivatives in accordance with the EBA’s implementing technical standards on asset encumbrance reporting as referred to in Article 99(5) and Article 100 of Regulation (EU) No 575/2013.</v>
      </c>
      <c r="D3" s="8" t="s">
        <v>1302</v>
      </c>
      <c r="E3" s="2">
        <f>LEN(sources_of_encumbrance[[#This Row],[code]])</f>
        <v>27</v>
      </c>
    </row>
    <row r="4" spans="1:7" ht="60" x14ac:dyDescent="0.25">
      <c r="A4" s="13" t="s">
        <v>7055</v>
      </c>
      <c r="B4" s="2" t="s">
        <v>677</v>
      </c>
      <c r="C4" s="14" t="str">
        <f>VLOOKUP(B4,begrip[],4,)</f>
        <v>Over-the-counter derivatives in accordance with the EBA’s implementing technical standards on asset encumbrance reporting as referred to in Article 99(5) and Article 100 of Regulation (EU) No 575/2013.</v>
      </c>
      <c r="D4" s="14" t="s">
        <v>1302</v>
      </c>
      <c r="E4" s="2">
        <f>LEN(sources_of_encumbrance[[#This Row],[code]])</f>
        <v>22</v>
      </c>
    </row>
    <row r="5" spans="1:7" ht="60" x14ac:dyDescent="0.25">
      <c r="A5" s="15" t="s">
        <v>7056</v>
      </c>
      <c r="B5" s="2" t="s">
        <v>679</v>
      </c>
      <c r="C5" s="8" t="str">
        <f>VLOOKUP(B5,begrip[],4,)</f>
        <v>Repurchase agreements other than to central banks in accordance with the EBA’s implementing technical standards on asset encumbrance reporting as referred to in Article 99(5) and Article 100 of Regulation (EU) No 575/2013.</v>
      </c>
      <c r="D5" s="8" t="s">
        <v>1302</v>
      </c>
      <c r="E5" s="2">
        <f>LEN(sources_of_encumbrance[[#This Row],[code]])</f>
        <v>54</v>
      </c>
    </row>
    <row r="6" spans="1:7" ht="60" x14ac:dyDescent="0.25">
      <c r="A6" s="13" t="s">
        <v>7057</v>
      </c>
      <c r="B6" s="2" t="s">
        <v>681</v>
      </c>
      <c r="C6" s="14" t="str">
        <f>VLOOKUP(B6,begrip[],4,)</f>
        <v>Deposits other than repurchase agreements in accordance with the EBA’s implementing technical standards on asset encumbrance reporting as referred to in Article 99(5) and Article 100 of Regulation (EU) No 575/2013.</v>
      </c>
      <c r="D6" s="14" t="s">
        <v>1302</v>
      </c>
      <c r="E6" s="2">
        <f>LEN(sources_of_encumbrance[[#This Row],[code]])</f>
        <v>41</v>
      </c>
    </row>
    <row r="7" spans="1:7" ht="60" x14ac:dyDescent="0.25">
      <c r="A7" s="15" t="s">
        <v>7058</v>
      </c>
      <c r="B7" s="2" t="s">
        <v>683</v>
      </c>
      <c r="C7" s="8" t="str">
        <f>VLOOKUP(B7,begrip[],4,)</f>
        <v>Covered bonds securities issued in accordance with the EBA’s implementing technical standards on asset encumbrance reporting as referred to in Article 99(5) and Article 100 of Regulation (EU) No 575/2013.</v>
      </c>
      <c r="D7" s="8" t="s">
        <v>1302</v>
      </c>
      <c r="E7" s="2">
        <f>LEN(sources_of_encumbrance[[#This Row],[code]])</f>
        <v>40</v>
      </c>
    </row>
    <row r="8" spans="1:7" ht="60" x14ac:dyDescent="0.25">
      <c r="A8" s="13" t="s">
        <v>7059</v>
      </c>
      <c r="B8" s="2" t="s">
        <v>685</v>
      </c>
      <c r="C8" s="14" t="str">
        <f>VLOOKUP(B8,begrip[],4,)</f>
        <v>Asset-backed securities (ABS) issued in accordance with the EBA’s implementing technical standards on asset encumbrance reporting as referred to in Article 99(5) and Article 100 of Regulation (EU) No 575/2013.</v>
      </c>
      <c r="D8" s="14" t="s">
        <v>1302</v>
      </c>
      <c r="E8" s="2">
        <f>LEN(sources_of_encumbrance[[#This Row],[code]])</f>
        <v>38</v>
      </c>
    </row>
    <row r="9" spans="1:7" ht="60" x14ac:dyDescent="0.25">
      <c r="A9" s="15" t="s">
        <v>7060</v>
      </c>
      <c r="B9" s="2" t="s">
        <v>687</v>
      </c>
      <c r="C9" s="8" t="str">
        <f>VLOOKUP(B9,begrip[],4,)</f>
        <v>Debt securities issued other than covered bonds and ABSs in accordance with the EBA’s implementing technical standards on asset encumbrance reporting as referred to in Article 99(5) and Article 100 of Regulation (EU) No 575/2013.</v>
      </c>
      <c r="D9" s="8" t="s">
        <v>1302</v>
      </c>
      <c r="E9" s="2">
        <f>LEN(sources_of_encumbrance[[#This Row],[code]])</f>
        <v>52</v>
      </c>
    </row>
    <row r="10" spans="1:7" ht="60" x14ac:dyDescent="0.25">
      <c r="A10" s="13" t="s">
        <v>7061</v>
      </c>
      <c r="B10" s="2" t="s">
        <v>689</v>
      </c>
      <c r="C10" s="14" t="str">
        <f>VLOOKUP(B10,begrip[],4,)</f>
        <v>Other sources of encumbrance in accordance with the EBA’s implementing technical standards on asset encumbrance reporting as referred to in Article 99(5) and Article 100 of Regulation (EU) No 575/2013.</v>
      </c>
      <c r="D10" s="14" t="s">
        <v>1302</v>
      </c>
      <c r="E10" s="2">
        <f>LEN(sources_of_encumbrance[[#This Row],[code]])</f>
        <v>28</v>
      </c>
    </row>
    <row r="11" spans="1:7" ht="45" x14ac:dyDescent="0.25">
      <c r="A11" s="15" t="s">
        <v>7062</v>
      </c>
      <c r="B11" s="2" t="s">
        <v>691</v>
      </c>
      <c r="C11" s="8" t="str">
        <f>VLOOKUP(B11,begrip[],4,)</f>
        <v>Instrument which has not been pledged or it is not subject to any form of arrangement to secure, collateralise or credit enhance any instrument from which it cannot be freely withdrawn</v>
      </c>
      <c r="D11" s="8" t="s">
        <v>1302</v>
      </c>
      <c r="E11" s="2">
        <f>LEN(sources_of_encumbrance[[#This Row],[code]])</f>
        <v>17</v>
      </c>
    </row>
    <row r="12" spans="1:7" ht="30" x14ac:dyDescent="0.25">
      <c r="A12" s="63" t="s">
        <v>7063</v>
      </c>
      <c r="B12" s="61" t="s">
        <v>1152</v>
      </c>
      <c r="C12" s="61" t="str">
        <f>VLOOKUP(B12,begrip[],4,)</f>
        <v>Sources of encumbrance unknown  is reported when the reporting agent does not yet have the correct value available.</v>
      </c>
      <c r="D12" s="61" t="s">
        <v>1302</v>
      </c>
      <c r="E12" s="2">
        <f>LEN(sources_of_encumbrance[[#This Row],[code]])</f>
        <v>15</v>
      </c>
    </row>
    <row r="15" spans="1:7" x14ac:dyDescent="0.25">
      <c r="A15" t="s">
        <v>1355</v>
      </c>
      <c r="B15">
        <f>MAX(sources_of_encumbrance[length])</f>
        <v>54</v>
      </c>
    </row>
    <row r="16" spans="1:7" x14ac:dyDescent="0.25">
      <c r="A16" t="s">
        <v>1356</v>
      </c>
      <c r="B16">
        <f>(FLOOR((B15/colofon!$H$2),1)+1)*colofon!$H$2</f>
        <v>75</v>
      </c>
    </row>
  </sheetData>
  <conditionalFormatting sqref="D2 C3:D11">
    <cfRule type="expression" dxfId="125" priority="7" stopIfTrue="1">
      <formula>LEFT(#REF!,27)="Not relevant for data model"</formula>
    </cfRule>
    <cfRule type="expression" dxfId="124" priority="8" stopIfTrue="1">
      <formula>OR(#REF!="only mentioned in preamble", #REF!="removed from regulation")</formula>
    </cfRule>
  </conditionalFormatting>
  <conditionalFormatting sqref="C2">
    <cfRule type="expression" dxfId="123" priority="5" stopIfTrue="1">
      <formula>LEFT($I2,27)="Not relevant for data model"</formula>
    </cfRule>
    <cfRule type="expression" dxfId="122" priority="6" stopIfTrue="1">
      <formula>OR($I2="only mentioned in preamble", $I2="removed from regulation")</formula>
    </cfRule>
  </conditionalFormatting>
  <conditionalFormatting sqref="B2:B12">
    <cfRule type="expression" dxfId="121" priority="1" stopIfTrue="1">
      <formula>LEFT($I2,27)="Not relevant for data model"</formula>
    </cfRule>
    <cfRule type="expression" dxfId="120" priority="2" stopIfTrue="1">
      <formula>OR($I2="only mentioned in preamble", $I2="removed from regulation")</formula>
    </cfRule>
  </conditionalFormatting>
  <hyperlinks>
    <hyperlink ref="G1" location="datatypes!A1" display="toc" xr:uid="{00000000-0004-0000-3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
  <dimension ref="A1:G11"/>
  <sheetViews>
    <sheetView workbookViewId="0"/>
  </sheetViews>
  <sheetFormatPr defaultRowHeight="15" x14ac:dyDescent="0.25"/>
  <cols>
    <col min="1" max="1" width="23.5703125" customWidth="1"/>
    <col min="2" max="2" width="21.85546875" customWidth="1"/>
    <col min="3" max="3" width="46.7109375" customWidth="1"/>
    <col min="4" max="4" width="31.5703125" customWidth="1"/>
  </cols>
  <sheetData>
    <row r="1" spans="1:7" x14ac:dyDescent="0.25">
      <c r="A1" s="2" t="s">
        <v>1329</v>
      </c>
      <c r="B1" s="2" t="s">
        <v>1330</v>
      </c>
      <c r="C1" s="2" t="s">
        <v>1331</v>
      </c>
      <c r="D1" s="2" t="s">
        <v>1332</v>
      </c>
      <c r="E1" s="2" t="s">
        <v>1333</v>
      </c>
      <c r="G1" s="17" t="s">
        <v>1334</v>
      </c>
    </row>
    <row r="2" spans="1:7" ht="30" x14ac:dyDescent="0.25">
      <c r="A2" s="2" t="s">
        <v>7064</v>
      </c>
      <c r="B2" s="2" t="s">
        <v>829</v>
      </c>
      <c r="C2" s="2" t="s">
        <v>830</v>
      </c>
      <c r="D2" s="2" t="s">
        <v>385</v>
      </c>
      <c r="E2" s="2">
        <f>LEN(status_of_legal_proceedings[[#This Row],[code]])</f>
        <v>20</v>
      </c>
    </row>
    <row r="3" spans="1:7" ht="90" x14ac:dyDescent="0.25">
      <c r="A3" s="2" t="s">
        <v>7065</v>
      </c>
      <c r="B3" s="2" t="s">
        <v>832</v>
      </c>
      <c r="C3" s="2" t="str">
        <f>VLOOKUP(B3,begrip[],4,)</f>
        <v xml:space="preserve">Any proceeding involving the intervention of a judicial body or similar aimed at reaching a refinancing agreement among the creditors, with the exception of any bankruptcy or insolvency proceedings.
</v>
      </c>
      <c r="D3" s="2" t="s">
        <v>385</v>
      </c>
      <c r="E3" s="2">
        <f>LEN(status_of_legal_proceedings[[#This Row],[code]])</f>
        <v>53</v>
      </c>
    </row>
    <row r="4" spans="1:7" ht="60" x14ac:dyDescent="0.25">
      <c r="A4" s="2" t="s">
        <v>7066</v>
      </c>
      <c r="B4" s="2" t="s">
        <v>834</v>
      </c>
      <c r="C4" s="2" t="str">
        <f>VLOOKUP(B4,begrip[],4,)</f>
        <v>Collective and binding bankruptcy or insolvency proceedings under judicial control, which entail the partial or total divestment of a counterparty and the appointment of a liquidator.</v>
      </c>
      <c r="D4" s="2" t="s">
        <v>385</v>
      </c>
      <c r="E4" s="2">
        <f>LEN(status_of_legal_proceedings[[#This Row],[code]])</f>
        <v>35</v>
      </c>
    </row>
    <row r="5" spans="1:7" ht="60" x14ac:dyDescent="0.25">
      <c r="A5" s="2" t="s">
        <v>7067</v>
      </c>
      <c r="B5" s="2" t="s">
        <v>836</v>
      </c>
      <c r="C5" s="2" t="str">
        <f>VLOOKUP(B5,begrip[],4,)</f>
        <v xml:space="preserve">Legal measures other than those already specified including bilateral legal measures between the reporting agent and the counterparty.
</v>
      </c>
      <c r="D5" s="2" t="s">
        <v>385</v>
      </c>
      <c r="E5" s="2">
        <f>LEN(status_of_legal_proceedings[[#This Row],[code]])</f>
        <v>31</v>
      </c>
    </row>
    <row r="6" spans="1:7" ht="45" x14ac:dyDescent="0.25">
      <c r="A6" s="2" t="s">
        <v>7068</v>
      </c>
      <c r="B6" s="2" t="s">
        <v>1156</v>
      </c>
      <c r="C6" s="2" t="str">
        <f>VLOOKUP(B6,begrip[],4,)</f>
        <v>Status of legal proceedings unknown is reported when the reporting agent does not yet have the correct value available.</v>
      </c>
      <c r="D6" s="2" t="s">
        <v>385</v>
      </c>
      <c r="E6" s="2">
        <f>LEN(status_of_legal_proceedings[[#This Row],[code]])</f>
        <v>21</v>
      </c>
    </row>
    <row r="7" spans="1:7" x14ac:dyDescent="0.25">
      <c r="A7" s="1"/>
      <c r="B7" s="1"/>
      <c r="E7" s="1"/>
    </row>
    <row r="10" spans="1:7" x14ac:dyDescent="0.25">
      <c r="A10" t="s">
        <v>1355</v>
      </c>
      <c r="B10">
        <f>MAX(status_of_legal_proceedings[length])</f>
        <v>53</v>
      </c>
    </row>
    <row r="11" spans="1:7" x14ac:dyDescent="0.25">
      <c r="A11" t="s">
        <v>1356</v>
      </c>
      <c r="B11">
        <f>(FLOOR((B10/colofon!$H$2),1)+1)*colofon!$H$2</f>
        <v>75</v>
      </c>
    </row>
  </sheetData>
  <conditionalFormatting sqref="C2:C6 B6:C6">
    <cfRule type="expression" dxfId="112" priority="3" stopIfTrue="1">
      <formula>LEFT($I2,27)="Not relevant for data model"</formula>
    </cfRule>
    <cfRule type="expression" dxfId="111" priority="4" stopIfTrue="1">
      <formula>OR($I2="only mentioned in preamble", $I2="removed from regulation")</formula>
    </cfRule>
  </conditionalFormatting>
  <conditionalFormatting sqref="D2:D6">
    <cfRule type="expression" dxfId="110" priority="9" stopIfTrue="1">
      <formula>LEFT($I9,27)="Not relevant for data model"</formula>
    </cfRule>
    <cfRule type="expression" dxfId="109" priority="10" stopIfTrue="1">
      <formula>OR($I9="only mentioned in preamble", $I9="removed from regulation")</formula>
    </cfRule>
  </conditionalFormatting>
  <conditionalFormatting sqref="B2:B6">
    <cfRule type="expression" dxfId="108" priority="1" stopIfTrue="1">
      <formula>LEFT($I2,27)="Not relevant for data model"</formula>
    </cfRule>
    <cfRule type="expression" dxfId="107" priority="2" stopIfTrue="1">
      <formula>OR($I2="only mentioned in preamble", $I2="removed from regulation")</formula>
    </cfRule>
  </conditionalFormatting>
  <hyperlinks>
    <hyperlink ref="G1" location="datatypes!A1" display="toc" xr:uid="{00000000-0004-0000-39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7" stopIfTrue="1" id="{B32CFA52-9FFD-4438-ADE1-991A217DB02E}">
            <xm:f>LEFT('accounting standard'!$I6,27)="Not relevant for data model"</xm:f>
            <x14:dxf>
              <font>
                <strike val="0"/>
                <color theme="0" tint="-0.24994659260841701"/>
              </font>
            </x14:dxf>
          </x14:cfRule>
          <x14:cfRule type="expression" priority="8" stopIfTrue="1" id="{AD188F28-949F-4DDD-A829-B81B267C01E8}">
            <xm:f>OR('accounting standard'!$I6="only mentioned in preamble", 'accounting standard'!$I6="removed from regulation")</xm:f>
            <x14:dxf>
              <font>
                <strike/>
              </font>
            </x14:dxf>
          </x14:cfRule>
          <xm:sqref>C7:D7</xm:sqref>
        </x14:conditionalFormatting>
      </x14:conditionalFormatting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4"/>
  <dimension ref="A1:G9"/>
  <sheetViews>
    <sheetView workbookViewId="0"/>
  </sheetViews>
  <sheetFormatPr defaultRowHeight="15" x14ac:dyDescent="0.25"/>
  <cols>
    <col min="1" max="1" width="25" bestFit="1" customWidth="1"/>
    <col min="2" max="2" width="26.7109375" customWidth="1"/>
    <col min="3" max="3" width="43.140625" customWidth="1"/>
    <col min="4" max="4" width="26.28515625" bestFit="1" customWidth="1"/>
  </cols>
  <sheetData>
    <row r="1" spans="1:7" x14ac:dyDescent="0.25">
      <c r="A1" s="30" t="s">
        <v>1329</v>
      </c>
      <c r="B1" s="30" t="s">
        <v>1330</v>
      </c>
      <c r="C1" s="30" t="s">
        <v>1331</v>
      </c>
      <c r="D1" s="30" t="s">
        <v>1332</v>
      </c>
      <c r="E1" s="30" t="s">
        <v>1333</v>
      </c>
      <c r="G1" s="17" t="s">
        <v>1334</v>
      </c>
    </row>
    <row r="2" spans="1:7" ht="45" x14ac:dyDescent="0.25">
      <c r="A2" s="62" t="s">
        <v>7069</v>
      </c>
      <c r="B2" s="2" t="s">
        <v>1426</v>
      </c>
      <c r="C2" s="16" t="str">
        <f>VLOOKUP(B2,begrip[],4,)</f>
        <v>The instrument is a subordinated debt in accordance with the Table in Annex II to Regulation (EU) No 1071/2013 (ECB/2013/33).</v>
      </c>
      <c r="D2" s="8" t="s">
        <v>343</v>
      </c>
      <c r="E2" s="2">
        <f>LEN(subordinated_debt_indicator[[#This Row],[code]])</f>
        <v>19</v>
      </c>
    </row>
    <row r="3" spans="1:7" x14ac:dyDescent="0.25">
      <c r="A3" s="2" t="s">
        <v>7070</v>
      </c>
      <c r="B3" s="2" t="s">
        <v>7071</v>
      </c>
      <c r="C3" s="2" t="str">
        <f>VLOOKUP(B3,begrip[],4,)</f>
        <v>The instrument is not subordinated.</v>
      </c>
      <c r="D3" s="8" t="s">
        <v>343</v>
      </c>
      <c r="E3" s="2">
        <f>LEN(subordinated_debt_indicator[[#This Row],[code]])</f>
        <v>23</v>
      </c>
    </row>
    <row r="4" spans="1:7" ht="45" x14ac:dyDescent="0.25">
      <c r="A4" s="63" t="s">
        <v>7072</v>
      </c>
      <c r="B4" s="61" t="s">
        <v>1158</v>
      </c>
      <c r="C4" s="61" t="str">
        <f>VLOOKUP(B4,begrip[],4,)</f>
        <v>subordination of debt unknown is reported when the reporting agent does not yet have the correct value available.</v>
      </c>
      <c r="D4" s="61" t="s">
        <v>343</v>
      </c>
      <c r="E4" s="2">
        <f>LEN(subordinated_debt_indicator[[#This Row],[code]])</f>
        <v>15</v>
      </c>
    </row>
    <row r="8" spans="1:7" x14ac:dyDescent="0.25">
      <c r="A8" t="s">
        <v>1355</v>
      </c>
      <c r="B8">
        <f>MAX(subordinated_debt_indicator[length])</f>
        <v>23</v>
      </c>
    </row>
    <row r="9" spans="1:7" x14ac:dyDescent="0.25">
      <c r="A9" t="s">
        <v>1356</v>
      </c>
      <c r="B9">
        <f>(FLOOR((B8/colofon!$H$2),1)+1)*colofon!$H$2</f>
        <v>25</v>
      </c>
    </row>
  </sheetData>
  <conditionalFormatting sqref="C2:D4">
    <cfRule type="expression" dxfId="97" priority="3" stopIfTrue="1">
      <formula>LEFT(#REF!,27)="Not relevant for data model"</formula>
    </cfRule>
    <cfRule type="expression" dxfId="96" priority="4" stopIfTrue="1">
      <formula>OR(#REF!="only mentioned in preamble", #REF!="removed from regulation")</formula>
    </cfRule>
  </conditionalFormatting>
  <conditionalFormatting sqref="B2:B4">
    <cfRule type="expression" dxfId="95" priority="1" stopIfTrue="1">
      <formula>LEFT($I3,27)="Not relevant for data model"</formula>
    </cfRule>
    <cfRule type="expression" dxfId="94" priority="2" stopIfTrue="1">
      <formula>OR($I3="only mentioned in preamble", $I3="removed from regulation")</formula>
    </cfRule>
  </conditionalFormatting>
  <hyperlinks>
    <hyperlink ref="G1" location="datatypes!A1" display="toc" xr:uid="{00000000-0004-0000-3A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2"/>
  <dimension ref="A1:G6"/>
  <sheetViews>
    <sheetView workbookViewId="0"/>
  </sheetViews>
  <sheetFormatPr defaultRowHeight="15" x14ac:dyDescent="0.25"/>
  <cols>
    <col min="1" max="1" width="36.7109375" customWidth="1"/>
    <col min="2" max="2" width="28.42578125" customWidth="1"/>
    <col min="3" max="3" width="23.7109375" customWidth="1"/>
    <col min="4" max="4" width="23.5703125" customWidth="1"/>
    <col min="5" max="5" width="9" bestFit="1" customWidth="1"/>
  </cols>
  <sheetData>
    <row r="1" spans="1:7" x14ac:dyDescent="0.25">
      <c r="A1" s="2" t="s">
        <v>1329</v>
      </c>
      <c r="B1" s="2" t="s">
        <v>1330</v>
      </c>
      <c r="C1" s="2" t="s">
        <v>1331</v>
      </c>
      <c r="D1" s="2" t="s">
        <v>1332</v>
      </c>
      <c r="E1" s="2" t="s">
        <v>1333</v>
      </c>
      <c r="G1" s="17" t="s">
        <v>1334</v>
      </c>
    </row>
    <row r="2" spans="1:7" ht="60" x14ac:dyDescent="0.25">
      <c r="A2" s="2" t="s">
        <v>7073</v>
      </c>
      <c r="B2" s="2" t="s">
        <v>354</v>
      </c>
      <c r="C2" s="2" t="str">
        <f>VLOOKUP(B2,begrip[],4,)</f>
        <v>Syndicated member contract is a contract that is part of a syndicated contract.</v>
      </c>
      <c r="D2" s="2" t="s">
        <v>938</v>
      </c>
      <c r="E2" s="2">
        <f>LEN(syndicated_contract_indicator[[#This Row],[code]])</f>
        <v>23</v>
      </c>
    </row>
    <row r="3" spans="1:7" ht="60" x14ac:dyDescent="0.25">
      <c r="A3" s="2" t="s">
        <v>7074</v>
      </c>
      <c r="B3" s="2" t="s">
        <v>940</v>
      </c>
      <c r="C3" s="2" t="str">
        <f>VLOOKUP(B3,begrip[],4,)</f>
        <v>Single participation contract is a contract that is not part of a syndicated contract.</v>
      </c>
      <c r="D3" s="2" t="s">
        <v>938</v>
      </c>
      <c r="E3" s="2">
        <f>LEN(syndicated_contract_indicator[[#This Row],[code]])</f>
        <v>27</v>
      </c>
    </row>
    <row r="5" spans="1:7" x14ac:dyDescent="0.25">
      <c r="A5" t="s">
        <v>1355</v>
      </c>
      <c r="B5">
        <f>MAX(syndicated_contract_indicator[length])</f>
        <v>27</v>
      </c>
    </row>
    <row r="6" spans="1:7" x14ac:dyDescent="0.25">
      <c r="A6" t="s">
        <v>1356</v>
      </c>
      <c r="B6">
        <f>(FLOOR((B5/colofon!$H$2),1)+1)*colofon!$H$2</f>
        <v>50</v>
      </c>
    </row>
  </sheetData>
  <conditionalFormatting sqref="D2:D3">
    <cfRule type="expression" dxfId="86" priority="3" stopIfTrue="1">
      <formula>LEFT($I2,27)="Not relevant for data model"</formula>
    </cfRule>
    <cfRule type="expression" dxfId="85" priority="4" stopIfTrue="1">
      <formula>OR($I2="only mentioned in preamble", $I2="removed from regulation")</formula>
    </cfRule>
  </conditionalFormatting>
  <conditionalFormatting sqref="B2:B3">
    <cfRule type="expression" dxfId="84" priority="1" stopIfTrue="1">
      <formula>LEFT($I2,27)="Not relevant for data model"</formula>
    </cfRule>
    <cfRule type="expression" dxfId="83" priority="2" stopIfTrue="1">
      <formula>OR($I2="only mentioned in preamble", $I2="removed from regulation")</formula>
    </cfRule>
  </conditionalFormatting>
  <conditionalFormatting sqref="C2:C3">
    <cfRule type="expression" dxfId="82" priority="5" stopIfTrue="1">
      <formula>LEFT($I2,27)="Not relevant for data model"</formula>
    </cfRule>
    <cfRule type="expression" dxfId="81" priority="6" stopIfTrue="1">
      <formula>OR($I2="only mentioned in preamble", $I2="removed from regulation")</formula>
    </cfRule>
  </conditionalFormatting>
  <hyperlinks>
    <hyperlink ref="G1" location="datatypes!A1" display="toc" xr:uid="{00000000-0004-0000-3B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5"/>
  <dimension ref="A1:G11"/>
  <sheetViews>
    <sheetView workbookViewId="0"/>
  </sheetViews>
  <sheetFormatPr defaultRowHeight="15" x14ac:dyDescent="0.25"/>
  <cols>
    <col min="1" max="1" width="29.5703125" customWidth="1"/>
    <col min="2" max="2" width="33.28515625" customWidth="1"/>
    <col min="3" max="3" width="53.140625" customWidth="1"/>
    <col min="4" max="4" width="16.85546875" bestFit="1" customWidth="1"/>
    <col min="5" max="5" width="9" bestFit="1" customWidth="1"/>
  </cols>
  <sheetData>
    <row r="1" spans="1:7" x14ac:dyDescent="0.25">
      <c r="A1" s="2" t="s">
        <v>1329</v>
      </c>
      <c r="B1" s="2" t="s">
        <v>1330</v>
      </c>
      <c r="C1" s="2" t="s">
        <v>1331</v>
      </c>
      <c r="D1" s="2" t="s">
        <v>1332</v>
      </c>
      <c r="E1" s="2" t="s">
        <v>1333</v>
      </c>
      <c r="G1" s="17" t="s">
        <v>1334</v>
      </c>
    </row>
    <row r="2" spans="1:7" ht="30" x14ac:dyDescent="0.25">
      <c r="A2" s="2" t="s">
        <v>1361</v>
      </c>
      <c r="B2" s="2" t="s">
        <v>425</v>
      </c>
      <c r="C2" s="3" t="str">
        <f>VLOOKUP(B2,begrip[],4,)</f>
        <v>Amortisation in which the total amount - principal plus interest - repaid in each instalment is the same.</v>
      </c>
      <c r="D2" s="2" t="s">
        <v>296</v>
      </c>
      <c r="E2" s="2">
        <f>LEN(amortisation_type[[#This Row],[code]])</f>
        <v>16</v>
      </c>
    </row>
    <row r="3" spans="1:7" ht="45" x14ac:dyDescent="0.25">
      <c r="A3" s="2" t="s">
        <v>1362</v>
      </c>
      <c r="B3" s="2" t="s">
        <v>427</v>
      </c>
      <c r="C3" s="3" t="str">
        <f>VLOOKUP(B3,begrip[],4,)</f>
        <v>Amortization in which the first instalment is interest-only and the remaining instalments are constant, including capital amortization and interest.</v>
      </c>
      <c r="D3" s="2" t="s">
        <v>296</v>
      </c>
      <c r="E3" s="2">
        <f>LEN(amortisation_type[[#This Row],[code]])</f>
        <v>15</v>
      </c>
    </row>
    <row r="4" spans="1:7" ht="30" x14ac:dyDescent="0.25">
      <c r="A4" s="2" t="s">
        <v>1363</v>
      </c>
      <c r="B4" s="2" t="s">
        <v>429</v>
      </c>
      <c r="C4" s="3" t="str">
        <f>VLOOKUP(B4,begrip[],4,)</f>
        <v>Amortisation in which the principal amount repaid in each instalment is the same.</v>
      </c>
      <c r="D4" s="2" t="s">
        <v>296</v>
      </c>
      <c r="E4" s="2">
        <f>LEN(amortisation_type[[#This Row],[code]])</f>
        <v>26</v>
      </c>
    </row>
    <row r="5" spans="1:7" ht="30" x14ac:dyDescent="0.25">
      <c r="A5" s="2" t="s">
        <v>1364</v>
      </c>
      <c r="B5" s="2" t="s">
        <v>1365</v>
      </c>
      <c r="C5" s="3" t="s">
        <v>432</v>
      </c>
      <c r="D5" s="2" t="s">
        <v>296</v>
      </c>
      <c r="E5" s="2">
        <f>LEN(amortisation_type[[#This Row],[code]])</f>
        <v>19</v>
      </c>
    </row>
    <row r="6" spans="1:7" ht="30" x14ac:dyDescent="0.25">
      <c r="A6" s="2" t="s">
        <v>1366</v>
      </c>
      <c r="B6" s="2" t="s">
        <v>434</v>
      </c>
      <c r="C6" s="3" t="str">
        <f>VLOOKUP(B6,begrip[],4,)</f>
        <v>Other amortisation type not included in any of the categories listed above.</v>
      </c>
      <c r="D6" s="2" t="s">
        <v>296</v>
      </c>
      <c r="E6" s="2">
        <f>LEN(amortisation_type[[#This Row],[code]])</f>
        <v>15</v>
      </c>
    </row>
    <row r="7" spans="1:7" ht="45" x14ac:dyDescent="0.25">
      <c r="A7" s="2" t="s">
        <v>1367</v>
      </c>
      <c r="B7" s="2" t="s">
        <v>1105</v>
      </c>
      <c r="C7" s="3" t="str">
        <f>VLOOKUP(B7,begrip[],4,)</f>
        <v>Amortisation type unknown is reported when the reporting agent does not yet have the correct value available.</v>
      </c>
      <c r="D7" s="2" t="s">
        <v>296</v>
      </c>
      <c r="E7" s="2">
        <f>LEN(amortisation_type[[#This Row],[code]])</f>
        <v>14</v>
      </c>
    </row>
    <row r="8" spans="1:7" x14ac:dyDescent="0.25">
      <c r="E8" s="29"/>
    </row>
    <row r="10" spans="1:7" x14ac:dyDescent="0.25">
      <c r="A10" t="s">
        <v>1355</v>
      </c>
      <c r="B10">
        <f>MAX(amortisation_type[length])</f>
        <v>26</v>
      </c>
    </row>
    <row r="11" spans="1:7" x14ac:dyDescent="0.25">
      <c r="A11" t="s">
        <v>1356</v>
      </c>
      <c r="B11">
        <f>(FLOOR((B10/colofon!$H$2),1)+1)*colofon!$H$2</f>
        <v>50</v>
      </c>
    </row>
  </sheetData>
  <conditionalFormatting sqref="C2:D7">
    <cfRule type="expression" dxfId="698" priority="11" stopIfTrue="1">
      <formula>LEFT(#REF!,27)="Not relevant for data model"</formula>
    </cfRule>
    <cfRule type="expression" dxfId="697" priority="12" stopIfTrue="1">
      <formula>OR(#REF!="only mentioned in preamble", #REF!="removed from regulation")</formula>
    </cfRule>
  </conditionalFormatting>
  <conditionalFormatting sqref="B7">
    <cfRule type="expression" dxfId="696" priority="114" stopIfTrue="1">
      <formula>LEFT($I6,27)="Not relevant for data model"</formula>
    </cfRule>
    <cfRule type="expression" dxfId="695" priority="115" stopIfTrue="1">
      <formula>OR($I6="only mentioned in preamble", $I6="removed from regulation")</formula>
    </cfRule>
  </conditionalFormatting>
  <conditionalFormatting sqref="A2:A7">
    <cfRule type="expression" dxfId="694" priority="7" stopIfTrue="1">
      <formula>LEFT($I2,27)="Not relevant for data model"</formula>
    </cfRule>
    <cfRule type="expression" dxfId="693" priority="8" stopIfTrue="1">
      <formula>OR($I2="only mentioned in preamble", $I2="removed from regulation")</formula>
    </cfRule>
  </conditionalFormatting>
  <conditionalFormatting sqref="B2:B7">
    <cfRule type="expression" dxfId="692" priority="3" stopIfTrue="1">
      <formula>LEFT($I2,27)="Not relevant for data model"</formula>
    </cfRule>
    <cfRule type="expression" dxfId="691" priority="4" stopIfTrue="1">
      <formula>OR($I2="only mentioned in preamble", $I2="removed from regulation")</formula>
    </cfRule>
  </conditionalFormatting>
  <conditionalFormatting sqref="A7">
    <cfRule type="expression" dxfId="690" priority="1" stopIfTrue="1">
      <formula>LEFT($I7,27)="Not relevant for data model"</formula>
    </cfRule>
    <cfRule type="expression" dxfId="689" priority="2" stopIfTrue="1">
      <formula>OR($I7="only mentioned in preamble", $I7="removed from regulation")</formula>
    </cfRule>
  </conditionalFormatting>
  <hyperlinks>
    <hyperlink ref="G1" location="datatypes!A1" display="toc" xr:uid="{00000000-0004-0000-0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21"/>
  <dimension ref="A1:G13"/>
  <sheetViews>
    <sheetView workbookViewId="0"/>
  </sheetViews>
  <sheetFormatPr defaultRowHeight="15" x14ac:dyDescent="0.25"/>
  <cols>
    <col min="1" max="1" width="29" customWidth="1"/>
    <col min="2" max="2" width="33.42578125" customWidth="1"/>
    <col min="3" max="3" width="72.5703125" customWidth="1"/>
    <col min="4" max="4" width="18.42578125" bestFit="1" customWidth="1"/>
  </cols>
  <sheetData>
    <row r="1" spans="1:7" x14ac:dyDescent="0.25">
      <c r="A1" s="30" t="s">
        <v>1329</v>
      </c>
      <c r="B1" s="30" t="s">
        <v>1330</v>
      </c>
      <c r="C1" s="30" t="s">
        <v>1331</v>
      </c>
      <c r="D1" s="30" t="s">
        <v>1332</v>
      </c>
      <c r="E1" s="30" t="s">
        <v>1333</v>
      </c>
      <c r="G1" s="17" t="s">
        <v>1334</v>
      </c>
    </row>
    <row r="2" spans="1:7" ht="45" x14ac:dyDescent="0.25">
      <c r="A2" s="2" t="s">
        <v>7075</v>
      </c>
      <c r="B2" s="2" t="s">
        <v>651</v>
      </c>
      <c r="C2" s="2" t="str">
        <f>VLOOKUP(B2,begrip[],4,)</f>
        <v>To be used if the instrument is not impaired and a loss allowance at an amount equal to 12-month expected credit losses is raised against the instrument under IFRS. Only for instruments subject to impairment under IFRS 9.</v>
      </c>
      <c r="D2" s="2" t="s">
        <v>1314</v>
      </c>
      <c r="E2" s="2">
        <f>LEN(type_of_impairment[[#This Row],[code]])</f>
        <v>21</v>
      </c>
    </row>
    <row r="3" spans="1:7" ht="45" x14ac:dyDescent="0.25">
      <c r="A3" s="2" t="s">
        <v>7076</v>
      </c>
      <c r="B3" s="2" t="s">
        <v>653</v>
      </c>
      <c r="C3" s="3" t="str">
        <f>VLOOKUP(B3,begrip[],4,)</f>
        <v>To be used if the instrument is not impaired and a loss allowance at an amount equal to lifetime expected credit losses is raised against the instrument under IFRS. Only for instruments subject to impairment under IFRS 9.</v>
      </c>
      <c r="D3" s="2" t="s">
        <v>1314</v>
      </c>
      <c r="E3" s="2">
        <f>LEN(type_of_impairment[[#This Row],[code]])</f>
        <v>21</v>
      </c>
    </row>
    <row r="4" spans="1:7" x14ac:dyDescent="0.25">
      <c r="A4" s="2" t="s">
        <v>7077</v>
      </c>
      <c r="B4" s="2" t="s">
        <v>655</v>
      </c>
      <c r="C4" s="2" t="str">
        <f>VLOOKUP(B4,begrip[],4,)</f>
        <v>To be used if the instrument is credit impaired in accordance with IFRS 9.</v>
      </c>
      <c r="D4" s="2" t="s">
        <v>1314</v>
      </c>
      <c r="E4" s="2">
        <f>LEN(type_of_impairment[[#This Row],[code]])</f>
        <v>21</v>
      </c>
    </row>
    <row r="5" spans="1:7" ht="60" x14ac:dyDescent="0.25">
      <c r="A5" s="2" t="s">
        <v>7078</v>
      </c>
      <c r="B5" s="2" t="s">
        <v>657</v>
      </c>
      <c r="C5" s="2" t="str">
        <f>VLOOKUP(B5,begrip[],4,)</f>
        <v xml:space="preserve">To be used if the instrument is subject to impairment in accordance with an applied accounting standard other than IFRS 9 and no specific loss allowances are raised against the instrument (unimpaired). 
</v>
      </c>
      <c r="D5" s="2" t="s">
        <v>1314</v>
      </c>
      <c r="E5" s="2">
        <f>LEN(type_of_impairment[[#This Row],[code]])</f>
        <v>25</v>
      </c>
    </row>
    <row r="6" spans="1:7" ht="75" x14ac:dyDescent="0.25">
      <c r="A6" s="2" t="s">
        <v>7079</v>
      </c>
      <c r="B6" s="2" t="s">
        <v>659</v>
      </c>
      <c r="C6" s="2" t="str">
        <f>VLOOKUP(B6,begrip[],4,)</f>
        <v xml:space="preserve">To be used if the instrument is subject to impairment in accordance with an applied accounting standard other than IFRS 9 and specific loss allowances are raised, irrespective of whether these allowances are individually or collectively assessed (impaired).          
</v>
      </c>
      <c r="D6" s="2" t="s">
        <v>1314</v>
      </c>
      <c r="E6" s="2">
        <f>LEN(type_of_impairment[[#This Row],[code]])</f>
        <v>25</v>
      </c>
    </row>
    <row r="7" spans="1:7" ht="45" x14ac:dyDescent="0.25">
      <c r="A7" s="2" t="s">
        <v>7080</v>
      </c>
      <c r="B7" s="2" t="s">
        <v>1182</v>
      </c>
      <c r="C7" s="2" t="str">
        <f>VLOOKUP(B7,begrip[],4,)</f>
        <v>Instruments with significant increase in credit risk. Purchased or originated credit-impaired instruments. Only for instruments subject to impairment under IFRS 9.</v>
      </c>
      <c r="D7" s="2" t="s">
        <v>1314</v>
      </c>
      <c r="E7" s="2">
        <f>LEN(type_of_impairment[[#This Row],[code]])</f>
        <v>21</v>
      </c>
    </row>
    <row r="8" spans="1:7" ht="30" x14ac:dyDescent="0.25">
      <c r="A8" s="2" t="s">
        <v>7081</v>
      </c>
      <c r="B8" s="2" t="s">
        <v>1160</v>
      </c>
      <c r="C8" s="2" t="str">
        <f>VLOOKUP(B8,begrip[],4,)</f>
        <v>Type of impairment unknown is reported when the reporting agent does not yet have the correct value available.</v>
      </c>
      <c r="D8" s="2" t="s">
        <v>1314</v>
      </c>
      <c r="E8" s="2">
        <f>LEN(type_of_impairment[[#This Row],[code]])</f>
        <v>15</v>
      </c>
    </row>
    <row r="12" spans="1:7" x14ac:dyDescent="0.25">
      <c r="A12" t="s">
        <v>1355</v>
      </c>
      <c r="B12">
        <f>MAX(type_of_impairment[length])</f>
        <v>25</v>
      </c>
    </row>
    <row r="13" spans="1:7" x14ac:dyDescent="0.25">
      <c r="A13" t="s">
        <v>1356</v>
      </c>
      <c r="B13">
        <f>(FLOOR((B12/colofon!$H$2),1)+1)*colofon!$H$2</f>
        <v>50</v>
      </c>
    </row>
  </sheetData>
  <conditionalFormatting sqref="D2 C3:D7">
    <cfRule type="expression" dxfId="73" priority="9" stopIfTrue="1">
      <formula>LEFT(#REF!,27)="Not relevant for data model"</formula>
    </cfRule>
    <cfRule type="expression" dxfId="72" priority="10" stopIfTrue="1">
      <formula>OR(#REF!="only mentioned in preamble", #REF!="removed from regulation")</formula>
    </cfRule>
  </conditionalFormatting>
  <conditionalFormatting sqref="C2 B7">
    <cfRule type="expression" dxfId="71" priority="7" stopIfTrue="1">
      <formula>LEFT($I2,27)="Not relevant for data model"</formula>
    </cfRule>
    <cfRule type="expression" dxfId="70" priority="8" stopIfTrue="1">
      <formula>OR($I2="only mentioned in preamble", $I2="removed from regulation")</formula>
    </cfRule>
  </conditionalFormatting>
  <conditionalFormatting sqref="B2:B6">
    <cfRule type="expression" dxfId="69" priority="1" stopIfTrue="1">
      <formula>LEFT($I2,27)="Not relevant for data model"</formula>
    </cfRule>
    <cfRule type="expression" dxfId="68" priority="2" stopIfTrue="1">
      <formula>OR($I2="only mentioned in preamble", $I2="removed from regulation")</formula>
    </cfRule>
  </conditionalFormatting>
  <hyperlinks>
    <hyperlink ref="G1" location="datatypes!A1" display="toc" xr:uid="{00000000-0004-0000-3C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39"/>
  <dimension ref="A1:G13"/>
  <sheetViews>
    <sheetView workbookViewId="0"/>
  </sheetViews>
  <sheetFormatPr defaultRowHeight="15" x14ac:dyDescent="0.25"/>
  <cols>
    <col min="1" max="1" width="27" customWidth="1"/>
    <col min="2" max="2" width="29.7109375" customWidth="1"/>
    <col min="3" max="3" width="54.7109375" customWidth="1"/>
    <col min="4" max="4" width="28" customWidth="1"/>
  </cols>
  <sheetData>
    <row r="1" spans="1:7" x14ac:dyDescent="0.25">
      <c r="A1" s="2" t="s">
        <v>1329</v>
      </c>
      <c r="B1" s="2" t="s">
        <v>1330</v>
      </c>
      <c r="C1" s="2" t="s">
        <v>1331</v>
      </c>
      <c r="D1" s="2" t="s">
        <v>1332</v>
      </c>
      <c r="E1" s="2" t="s">
        <v>1333</v>
      </c>
      <c r="G1" s="17" t="s">
        <v>1334</v>
      </c>
    </row>
    <row r="2" spans="1:7" ht="45" x14ac:dyDescent="0.25">
      <c r="A2" s="2" t="s">
        <v>7082</v>
      </c>
      <c r="B2" s="2" t="s">
        <v>406</v>
      </c>
      <c r="C2" s="3" t="str">
        <f>VLOOKUP(B2,begrip[],4,)</f>
        <v>Deposits as defined in paragraph 5.79 of Annex A to Regulation (EU) No 549/2013 other than reverse repurchase agreements.</v>
      </c>
      <c r="D2" s="2" t="s">
        <v>215</v>
      </c>
      <c r="E2" s="2">
        <f>LEN(type_of_instrument[[#This Row],[code]])</f>
        <v>44</v>
      </c>
    </row>
    <row r="3" spans="1:7" ht="30" x14ac:dyDescent="0.25">
      <c r="A3" s="2" t="s">
        <v>7083</v>
      </c>
      <c r="B3" s="2" t="s">
        <v>408</v>
      </c>
      <c r="C3" s="3" t="str">
        <f>VLOOKUP(B3,begrip[],4,)</f>
        <v>Overdraft as defined in point 2(1)(c) of the Table in Part 2 of Annex II to Regulation (EU) No 1071/2013 (ECB/2013/33).</v>
      </c>
      <c r="D3" s="2" t="s">
        <v>215</v>
      </c>
      <c r="E3" s="2">
        <f>LEN(type_of_instrument[[#This Row],[code]])</f>
        <v>12</v>
      </c>
    </row>
    <row r="4" spans="1:7" ht="45" x14ac:dyDescent="0.25">
      <c r="A4" s="2" t="s">
        <v>7084</v>
      </c>
      <c r="B4" s="2" t="s">
        <v>411</v>
      </c>
      <c r="C4" s="3" t="str">
        <f>VLOOKUP(B4,begrip[],4,)</f>
        <v>Credit granted via delayed debit cards, i.e. cards providing convenience credit, or via credit cards, i.e. cards providing convenience credit and extended credit</v>
      </c>
      <c r="D4" s="2" t="s">
        <v>215</v>
      </c>
      <c r="E4" s="2">
        <f>LEN(type_of_instrument[[#This Row],[code]])</f>
        <v>16</v>
      </c>
    </row>
    <row r="5" spans="1:7" ht="120" x14ac:dyDescent="0.25">
      <c r="A5" s="2" t="s">
        <v>7085</v>
      </c>
      <c r="B5" s="2" t="s">
        <v>413</v>
      </c>
      <c r="C5" s="3" t="str">
        <f>VLOOKUP(B5,begrip[],4,)</f>
        <v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v>
      </c>
      <c r="D5" s="2" t="s">
        <v>215</v>
      </c>
      <c r="E5" s="2">
        <f>LEN(type_of_instrument[[#This Row],[code]])</f>
        <v>47</v>
      </c>
    </row>
    <row r="6" spans="1:7" ht="90" x14ac:dyDescent="0.25">
      <c r="A6" s="2" t="s">
        <v>7086</v>
      </c>
      <c r="B6" s="2" t="s">
        <v>415</v>
      </c>
      <c r="C6" s="3" t="str">
        <f>VLOOKUP(B6,begrip[],4,)</f>
        <v>Credit that has the following features:
(i) the debtor may use or withdraw funds up to a pre-approved credit limit without giving prior notice to the creditor;
(ii) the credit may be used repeatedly; and
(iii) it is not revolving credit, credit card debt or overdrafts.</v>
      </c>
      <c r="D6" s="2" t="s">
        <v>215</v>
      </c>
      <c r="E6" s="2">
        <f>LEN(type_of_instrument[[#This Row],[code]])</f>
        <v>34</v>
      </c>
    </row>
    <row r="7" spans="1:7" ht="30" x14ac:dyDescent="0.25">
      <c r="A7" s="2" t="s">
        <v>7087</v>
      </c>
      <c r="B7" s="2" t="s">
        <v>417</v>
      </c>
      <c r="C7" s="3" t="str">
        <f>VLOOKUP(B7,begrip[],4,)</f>
        <v>Reverse repurchase agreements as defined Part 2.14 of Annex V to Implementing Regulation (EU) No 680/2014.</v>
      </c>
      <c r="D7" s="2" t="s">
        <v>215</v>
      </c>
      <c r="E7" s="2">
        <f>LEN(type_of_instrument[[#This Row],[code]])</f>
        <v>29</v>
      </c>
    </row>
    <row r="8" spans="1:7" ht="30" x14ac:dyDescent="0.25">
      <c r="A8" s="2" t="s">
        <v>7088</v>
      </c>
      <c r="B8" s="2" t="s">
        <v>419</v>
      </c>
      <c r="C8" s="3" t="str">
        <f>VLOOKUP(B8,begrip[],4,)</f>
        <v>Trade receivables as defined in paragraph 5.41(c) of part 2 of Annex V to Implementing Regulation (EU) No 680/2014.</v>
      </c>
      <c r="D8" s="2" t="s">
        <v>215</v>
      </c>
      <c r="E8" s="2">
        <f>LEN(type_of_instrument[[#This Row],[code]])</f>
        <v>20</v>
      </c>
    </row>
    <row r="9" spans="1:7" ht="30" x14ac:dyDescent="0.25">
      <c r="A9" s="2" t="s">
        <v>7089</v>
      </c>
      <c r="B9" s="2" t="s">
        <v>421</v>
      </c>
      <c r="C9" s="3" t="str">
        <f>VLOOKUP(B9,begrip[],4,)</f>
        <v>Financial leases as defined in paragraphs 5.134 to 5.135 of Annex A to Regulation (EU) No 549/2013.</v>
      </c>
      <c r="D9" s="2" t="s">
        <v>215</v>
      </c>
      <c r="E9" s="2">
        <f>LEN(type_of_instrument[[#This Row],[code]])</f>
        <v>16</v>
      </c>
    </row>
    <row r="10" spans="1:7" ht="60" x14ac:dyDescent="0.25">
      <c r="A10" s="2" t="s">
        <v>7090</v>
      </c>
      <c r="B10" s="2" t="s">
        <v>423</v>
      </c>
      <c r="C10" s="3" t="str">
        <f>VLOOKUP(B10,begrip[],4,)</f>
        <v>Other loans not included in any of the categories listed above.
Loan has the same meaning as defined in paragraphs 5.112, 5.113 and 5.114 of Annex A to Regulation (EU) No 549/2013</v>
      </c>
      <c r="D10" s="2" t="s">
        <v>215</v>
      </c>
      <c r="E10" s="2">
        <f>LEN(type_of_instrument[[#This Row],[code]])</f>
        <v>18</v>
      </c>
    </row>
    <row r="12" spans="1:7" x14ac:dyDescent="0.25">
      <c r="A12" t="s">
        <v>1355</v>
      </c>
      <c r="B12">
        <f>MAX(type_of_instrument[length])</f>
        <v>47</v>
      </c>
    </row>
    <row r="13" spans="1:7" x14ac:dyDescent="0.25">
      <c r="A13" t="s">
        <v>1356</v>
      </c>
      <c r="B13">
        <f>(FLOOR((B12/colofon!$H$2),1)+1)*colofon!$H$2</f>
        <v>50</v>
      </c>
    </row>
  </sheetData>
  <conditionalFormatting sqref="C2:D10">
    <cfRule type="expression" dxfId="60" priority="5" stopIfTrue="1">
      <formula>LEFT(#REF!,27)="Not relevant for data model"</formula>
    </cfRule>
    <cfRule type="expression" dxfId="59" priority="6" stopIfTrue="1">
      <formula>OR(#REF!="only mentioned in preamble", #REF!="removed from regulation")</formula>
    </cfRule>
  </conditionalFormatting>
  <conditionalFormatting sqref="B2:B10">
    <cfRule type="expression" dxfId="58" priority="1" stopIfTrue="1">
      <formula>LEFT($I2,27)="Not relevant for data model"</formula>
    </cfRule>
    <cfRule type="expression" dxfId="57" priority="2" stopIfTrue="1">
      <formula>OR($I2="only mentioned in preamble", $I2="removed from regulation")</formula>
    </cfRule>
  </conditionalFormatting>
  <hyperlinks>
    <hyperlink ref="G1" location="datatypes!A1" display="toc" xr:uid="{00000000-0004-0000-3D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
  <dimension ref="A1:G20"/>
  <sheetViews>
    <sheetView workbookViewId="0"/>
  </sheetViews>
  <sheetFormatPr defaultRowHeight="15" x14ac:dyDescent="0.25"/>
  <cols>
    <col min="1" max="1" width="42.85546875" bestFit="1" customWidth="1"/>
    <col min="2" max="2" width="28.42578125" customWidth="1"/>
    <col min="3" max="3" width="49.28515625" bestFit="1" customWidth="1"/>
    <col min="4" max="4" width="18.28515625" customWidth="1"/>
  </cols>
  <sheetData>
    <row r="1" spans="1:7" x14ac:dyDescent="0.25">
      <c r="A1" t="s">
        <v>1329</v>
      </c>
      <c r="B1" t="s">
        <v>1330</v>
      </c>
      <c r="C1" t="s">
        <v>1331</v>
      </c>
      <c r="D1" t="s">
        <v>1332</v>
      </c>
      <c r="E1" t="s">
        <v>1333</v>
      </c>
      <c r="G1" s="17" t="s">
        <v>1334</v>
      </c>
    </row>
    <row r="2" spans="1:7" x14ac:dyDescent="0.25">
      <c r="A2" s="13" t="s">
        <v>7091</v>
      </c>
      <c r="B2" s="2" t="s">
        <v>734</v>
      </c>
      <c r="C2" s="2" t="str">
        <f>VLOOKUP(B2,begrip[],4,)</f>
        <v>Gold in accordance with Regulation (EU) No 575/2013.</v>
      </c>
      <c r="D2" s="14" t="s">
        <v>219</v>
      </c>
      <c r="E2">
        <f>LEN(type_of_protection[[#This Row],[code]])</f>
        <v>14</v>
      </c>
    </row>
    <row r="3" spans="1:7" ht="30" x14ac:dyDescent="0.25">
      <c r="A3" s="15" t="s">
        <v>7092</v>
      </c>
      <c r="B3" s="2" t="s">
        <v>736</v>
      </c>
      <c r="C3" s="16" t="str">
        <f>VLOOKUP(B3,begrip[],4,)</f>
        <v>Currency and deposits as defined in paragraph 5.74 of Annex A to Regulation (EU) No 549/2013.</v>
      </c>
      <c r="D3" s="8" t="s">
        <v>219</v>
      </c>
      <c r="E3">
        <f>LEN(type_of_protection[[#This Row],[code]])</f>
        <v>24</v>
      </c>
    </row>
    <row r="4" spans="1:7" ht="30" x14ac:dyDescent="0.25">
      <c r="A4" s="13" t="s">
        <v>7093</v>
      </c>
      <c r="B4" s="2" t="s">
        <v>739</v>
      </c>
      <c r="C4" s="14" t="str">
        <f>VLOOKUP(B4,begrip[],4,)</f>
        <v>Securities as defined in paragraph 5.89 of Annex A to Regulation (EU) No 549/2013</v>
      </c>
      <c r="D4" s="14" t="s">
        <v>219</v>
      </c>
      <c r="E4">
        <f>LEN(type_of_protection[[#This Row],[code]])</f>
        <v>15</v>
      </c>
    </row>
    <row r="5" spans="1:7" ht="30" x14ac:dyDescent="0.25">
      <c r="A5" s="15" t="s">
        <v>7094</v>
      </c>
      <c r="B5" s="2" t="s">
        <v>741</v>
      </c>
      <c r="C5" s="8" t="str">
        <f>VLOOKUP(B5,begrip[],4,)</f>
        <v>Loans as defined in paragraph 5.89 of Annex A to Regulation (EU) No 549/2013</v>
      </c>
      <c r="D5" s="8" t="s">
        <v>219</v>
      </c>
      <c r="E5">
        <f>LEN(type_of_protection[[#This Row],[code]])</f>
        <v>14</v>
      </c>
    </row>
    <row r="6" spans="1:7" ht="45" x14ac:dyDescent="0.25">
      <c r="A6" s="13" t="s">
        <v>7095</v>
      </c>
      <c r="B6" s="2" t="s">
        <v>878</v>
      </c>
      <c r="C6" s="14" t="str">
        <f>VLOOKUP(B6,begrip[],4,)</f>
        <v>Equity and investment fund shares or units as defined in paragraph 5.139 of Annex A to Regulation (EU) No 549/2013</v>
      </c>
      <c r="D6" s="14" t="s">
        <v>219</v>
      </c>
      <c r="E6">
        <f>LEN(type_of_protection[[#This Row],[code]])</f>
        <v>42</v>
      </c>
    </row>
    <row r="7" spans="1:7" ht="165" x14ac:dyDescent="0.25">
      <c r="A7" s="15" t="s">
        <v>7096</v>
      </c>
      <c r="B7" s="2" t="s">
        <v>743</v>
      </c>
      <c r="C7" s="8" t="str">
        <f>VLOOKUP(B7,begrip[],4,)</f>
        <v>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v>
      </c>
      <c r="D7" s="8" t="s">
        <v>219</v>
      </c>
      <c r="E7">
        <f>LEN(type_of_protection[[#This Row],[code]])</f>
        <v>20</v>
      </c>
    </row>
    <row r="8" spans="1:7" ht="45" x14ac:dyDescent="0.25">
      <c r="A8" s="13" t="s">
        <v>7097</v>
      </c>
      <c r="B8" s="2" t="s">
        <v>745</v>
      </c>
      <c r="C8" s="14" t="str">
        <f>VLOOKUP(B8,begrip[],4,)</f>
        <v>Financial guarantees other than credit derivatives, in accordance with Implementing Regulation (EU) No 680/2014.</v>
      </c>
      <c r="D8" s="14" t="s">
        <v>219</v>
      </c>
      <c r="E8">
        <f>LEN(type_of_protection[[#This Row],[code]])</f>
        <v>39</v>
      </c>
    </row>
    <row r="9" spans="1:7" ht="45" x14ac:dyDescent="0.25">
      <c r="A9" s="15" t="s">
        <v>7098</v>
      </c>
      <c r="B9" s="2" t="s">
        <v>419</v>
      </c>
      <c r="C9" s="8" t="str">
        <f>VLOOKUP(B9,begrip[],4,)</f>
        <v>Trade receivables as defined in paragraph 5.41(c) of part 2 of Annex V to Implementing Regulation (EU) No 680/2014.</v>
      </c>
      <c r="D9" s="8" t="s">
        <v>219</v>
      </c>
      <c r="E9">
        <f>LEN(type_of_protection[[#This Row],[code]])</f>
        <v>21</v>
      </c>
    </row>
    <row r="10" spans="1:7" ht="45" x14ac:dyDescent="0.25">
      <c r="A10" s="13" t="s">
        <v>7099</v>
      </c>
      <c r="B10" s="2" t="s">
        <v>747</v>
      </c>
      <c r="C10" s="14" t="str">
        <f>VLOOKUP(B10,begrip[],4,)</f>
        <v>Life insurance policies pledged to the lending institutions in accordance with Regulation (EU) No 575/2013.</v>
      </c>
      <c r="D10" s="14" t="s">
        <v>219</v>
      </c>
      <c r="E10">
        <f>LEN(type_of_protection[[#This Row],[code]])</f>
        <v>29</v>
      </c>
    </row>
    <row r="11" spans="1:7" ht="30" x14ac:dyDescent="0.25">
      <c r="A11" s="15" t="s">
        <v>7100</v>
      </c>
      <c r="B11" s="2" t="s">
        <v>880</v>
      </c>
      <c r="C11" s="8" t="str">
        <f>VLOOKUP(B11,begrip[],4,)</f>
        <v>Residential property as defined in Article 4(1)(75) of Regulation (EU) No 575/2013.</v>
      </c>
      <c r="D11" s="8" t="s">
        <v>219</v>
      </c>
      <c r="E11">
        <f>LEN(type_of_protection[[#This Row],[code]])</f>
        <v>32</v>
      </c>
    </row>
    <row r="12" spans="1:7" ht="30" x14ac:dyDescent="0.25">
      <c r="A12" s="13" t="s">
        <v>7101</v>
      </c>
      <c r="B12" s="2" t="s">
        <v>749</v>
      </c>
      <c r="C12" s="14" t="str">
        <f>VLOOKUP(B12,begrip[],4,)</f>
        <v>Real estate property other than residential property, offices and commercial premises.</v>
      </c>
      <c r="D12" s="14" t="s">
        <v>219</v>
      </c>
      <c r="E12">
        <f>LEN(type_of_protection[[#This Row],[code]])</f>
        <v>32</v>
      </c>
    </row>
    <row r="13" spans="1:7" ht="30" x14ac:dyDescent="0.25">
      <c r="A13" s="2" t="s">
        <v>7102</v>
      </c>
      <c r="B13" s="2" t="s">
        <v>7103</v>
      </c>
      <c r="C13" s="8" t="str">
        <f>VLOOKUP(B13,begrip[],4,)</f>
        <v>Offices and commercial premises in accordance with Regulation (EU) No 575/2013.</v>
      </c>
      <c r="D13" s="8" t="s">
        <v>219</v>
      </c>
      <c r="E13">
        <f>LEN(type_of_protection[[#This Row],[code]])</f>
        <v>30</v>
      </c>
    </row>
    <row r="14" spans="1:7" ht="60" x14ac:dyDescent="0.25">
      <c r="A14" s="15" t="s">
        <v>7104</v>
      </c>
      <c r="B14" s="2" t="s">
        <v>751</v>
      </c>
      <c r="C14" s="8" t="str">
        <f>VLOOKUP(B14,begrip[],4,)</f>
        <v>Other physical collateral (e.g. commercial equipment, machines and vehicles) in accordance with Regulation (EU) No 575/2013 and not included in the previous values.</v>
      </c>
      <c r="D14" s="8" t="s">
        <v>219</v>
      </c>
      <c r="E14">
        <f>LEN(type_of_protection[[#This Row],[code]])</f>
        <v>27</v>
      </c>
    </row>
    <row r="15" spans="1:7" ht="45" x14ac:dyDescent="0.25">
      <c r="A15" s="2" t="s">
        <v>7105</v>
      </c>
      <c r="B15" s="2" t="s">
        <v>753</v>
      </c>
      <c r="C15" s="2" t="str">
        <f>VLOOKUP(B15,begrip[],4,)</f>
        <v xml:space="preserve">Other protection that is not included in any of the categories listed above.
</v>
      </c>
      <c r="D15" s="2" t="s">
        <v>219</v>
      </c>
      <c r="E15">
        <f>LEN(type_of_protection[[#This Row],[code]])</f>
        <v>20</v>
      </c>
    </row>
    <row r="16" spans="1:7" ht="45" x14ac:dyDescent="0.25">
      <c r="A16" s="49" t="s">
        <v>7106</v>
      </c>
      <c r="B16" s="50" t="s">
        <v>1162</v>
      </c>
      <c r="C16" s="50" t="str">
        <f>VLOOKUP(B16,begrip[],4,)</f>
        <v>Type of protection unknown is reported when the reporting agent does not yet have the correct value available.</v>
      </c>
      <c r="D16" s="50" t="s">
        <v>219</v>
      </c>
      <c r="E16">
        <f>LEN(type_of_protection[[#This Row],[code]])</f>
        <v>14</v>
      </c>
    </row>
    <row r="19" spans="1:2" x14ac:dyDescent="0.25">
      <c r="A19" t="s">
        <v>1355</v>
      </c>
      <c r="B19">
        <f>MAX(type_of_protection[length])</f>
        <v>42</v>
      </c>
    </row>
    <row r="20" spans="1:2" x14ac:dyDescent="0.25">
      <c r="A20" t="s">
        <v>1356</v>
      </c>
      <c r="B20">
        <f>(FLOOR((B19/colofon!$H$2),1)+1)*colofon!$H$2</f>
        <v>50</v>
      </c>
    </row>
  </sheetData>
  <conditionalFormatting sqref="D2 C3:D14">
    <cfRule type="expression" dxfId="49" priority="13" stopIfTrue="1">
      <formula>LEFT(#REF!,27)="Not relevant for data model"</formula>
    </cfRule>
    <cfRule type="expression" dxfId="48" priority="14" stopIfTrue="1">
      <formula>OR(#REF!="only mentioned in preamble", #REF!="removed from regulation")</formula>
    </cfRule>
  </conditionalFormatting>
  <conditionalFormatting sqref="C2 B2:B13">
    <cfRule type="expression" dxfId="47" priority="11" stopIfTrue="1">
      <formula>LEFT($I2,27)="Not relevant for data model"</formula>
    </cfRule>
    <cfRule type="expression" dxfId="46" priority="12" stopIfTrue="1">
      <formula>OR($I2="only mentioned in preamble", $I2="removed from regulation")</formula>
    </cfRule>
  </conditionalFormatting>
  <conditionalFormatting sqref="B14:B15">
    <cfRule type="expression" dxfId="45" priority="237" stopIfTrue="1">
      <formula>LEFT($I13,27)="Not relevant for data model"</formula>
    </cfRule>
    <cfRule type="expression" dxfId="44" priority="238" stopIfTrue="1">
      <formula>OR($I13="only mentioned in preamble", $I13="removed from regulation")</formula>
    </cfRule>
  </conditionalFormatting>
  <conditionalFormatting sqref="A13">
    <cfRule type="expression" dxfId="43" priority="7" stopIfTrue="1">
      <formula>LEFT($I13,27)="Not relevant for data model"</formula>
    </cfRule>
    <cfRule type="expression" dxfId="42" priority="8" stopIfTrue="1">
      <formula>OR($I13="only mentioned in preamble", $I13="removed from regulation")</formula>
    </cfRule>
  </conditionalFormatting>
  <conditionalFormatting sqref="A15">
    <cfRule type="expression" dxfId="41" priority="5" stopIfTrue="1">
      <formula>LEFT($I15,27)="Not relevant for data model"</formula>
    </cfRule>
    <cfRule type="expression" dxfId="40" priority="6" stopIfTrue="1">
      <formula>OR($I15="only mentioned in preamble", $I15="removed from regulation")</formula>
    </cfRule>
  </conditionalFormatting>
  <conditionalFormatting sqref="C15">
    <cfRule type="expression" dxfId="39" priority="3" stopIfTrue="1">
      <formula>LEFT($I15,27)="Not relevant for data model"</formula>
    </cfRule>
    <cfRule type="expression" dxfId="38" priority="4" stopIfTrue="1">
      <formula>OR($I15="only mentioned in preamble", $I15="removed from regulation")</formula>
    </cfRule>
  </conditionalFormatting>
  <conditionalFormatting sqref="D15">
    <cfRule type="expression" dxfId="37" priority="1" stopIfTrue="1">
      <formula>LEFT($I15,27)="Not relevant for data model"</formula>
    </cfRule>
    <cfRule type="expression" dxfId="36" priority="2" stopIfTrue="1">
      <formula>OR($I15="only mentioned in preamble", $I15="removed from regulation")</formula>
    </cfRule>
  </conditionalFormatting>
  <hyperlinks>
    <hyperlink ref="G1" location="datatypes!A1" display="toc" xr:uid="{00000000-0004-0000-3E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47"/>
  <dimension ref="A1:G11"/>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7107</v>
      </c>
      <c r="B2" s="2" t="s">
        <v>759</v>
      </c>
      <c r="C2" s="3" t="str">
        <f>VLOOKUP(B2,begrip[],4,)</f>
        <v>The nominal or face amount contractually agreed that is used to calculate payments in the event that the protection is executed.</v>
      </c>
      <c r="D2" s="2" t="s">
        <v>1275</v>
      </c>
      <c r="E2" s="2">
        <f>LEN(type_of_protection_value[[#This Row],[code]])</f>
        <v>23</v>
      </c>
    </row>
    <row r="3" spans="1:7" ht="84.75" customHeight="1" x14ac:dyDescent="0.25">
      <c r="A3" s="2" t="s">
        <v>7108</v>
      </c>
      <c r="B3" s="2" t="s">
        <v>761</v>
      </c>
      <c r="C3" s="3" t="str">
        <f>VLOOKUP(B3,begrip[],4,)</f>
        <v>The price that would be received to sell an asset or paid to transfer a liability in an orderly transaction between market participants at the measurement date.
To be used if the protection is not immovable property.</v>
      </c>
      <c r="D3" s="2" t="s">
        <v>1275</v>
      </c>
      <c r="E3" s="2">
        <f>LEN(type_of_protection_value[[#This Row],[code]])</f>
        <v>21</v>
      </c>
    </row>
    <row r="4" spans="1:7" ht="105" x14ac:dyDescent="0.25">
      <c r="A4" s="2" t="s">
        <v>7109</v>
      </c>
      <c r="B4" s="2" t="s">
        <v>763</v>
      </c>
      <c r="C4" s="3" t="str">
        <f>VLOOKUP(B4,begrip[],4,)</f>
        <v>The current ‘market value’ of immovable property as defined in Article 4(1)(76) of Regulation (EU) No 575/2013.
To be used if the protection is immovable property when the market value is reported in the data attribute ‘Protection value’.</v>
      </c>
      <c r="D4" s="2" t="s">
        <v>1275</v>
      </c>
      <c r="E4" s="2">
        <f>LEN(type_of_protection_value[[#This Row],[code]])</f>
        <v>22</v>
      </c>
    </row>
    <row r="5" spans="1:7" ht="105" x14ac:dyDescent="0.25">
      <c r="A5" s="2" t="s">
        <v>7110</v>
      </c>
      <c r="B5" s="2" t="s">
        <v>765</v>
      </c>
      <c r="C5" s="3" t="str">
        <f>VLOOKUP(B5,begrip[],4,)</f>
        <v>The ‘mortgage lending value’ of immovable property as defined in Article 4(1)(74) of Regulation (EU) No 575/2013.
To be used if the protection is immovable property when the ‘mortgage lending value’ is reported in the data attribute ‘Protection value’.</v>
      </c>
      <c r="D5" s="2" t="s">
        <v>1275</v>
      </c>
      <c r="E5" s="2">
        <f>LEN(type_of_protection_value[[#This Row],[code]])</f>
        <v>34</v>
      </c>
    </row>
    <row r="6" spans="1:7" ht="30" x14ac:dyDescent="0.25">
      <c r="A6" s="2" t="s">
        <v>7111</v>
      </c>
      <c r="B6" s="2" t="s">
        <v>767</v>
      </c>
      <c r="C6" s="3" t="str">
        <f>VLOOKUP(B6,begrip[],4,)</f>
        <v>Other protection value not included in any of the categories listed above.</v>
      </c>
      <c r="D6" s="2" t="s">
        <v>1275</v>
      </c>
      <c r="E6" s="2">
        <f>LEN(type_of_protection_value[[#This Row],[code]])</f>
        <v>28</v>
      </c>
    </row>
    <row r="7" spans="1:7" ht="45" x14ac:dyDescent="0.25">
      <c r="A7" s="2" t="s">
        <v>7112</v>
      </c>
      <c r="B7" s="2" t="s">
        <v>1164</v>
      </c>
      <c r="C7" s="2" t="str">
        <f>VLOOKUP(B7,begrip[],4,)</f>
        <v>Type of protection value unknown is reported when the reporting agent does not yet have the correct value available.</v>
      </c>
      <c r="D7" s="2"/>
      <c r="E7" s="2">
        <f>LEN(type_of_protection_value[[#This Row],[code]])</f>
        <v>18</v>
      </c>
    </row>
    <row r="10" spans="1:7" x14ac:dyDescent="0.25">
      <c r="A10" t="s">
        <v>1355</v>
      </c>
      <c r="B10">
        <f>MAX(type_of_protection_value[length])</f>
        <v>34</v>
      </c>
    </row>
    <row r="11" spans="1:7" x14ac:dyDescent="0.25">
      <c r="A11" t="s">
        <v>1356</v>
      </c>
      <c r="B11">
        <f>(FLOOR((B10/colofon!$H$2),1)+1)*colofon!$H$2</f>
        <v>50</v>
      </c>
    </row>
  </sheetData>
  <conditionalFormatting sqref="C2:D7">
    <cfRule type="expression" dxfId="30" priority="3" stopIfTrue="1">
      <formula>LEFT(#REF!,27)="Not relevant for data model"</formula>
    </cfRule>
    <cfRule type="expression" dxfId="29" priority="4" stopIfTrue="1">
      <formula>OR(#REF!="only mentioned in preamble", #REF!="removed from regulation")</formula>
    </cfRule>
  </conditionalFormatting>
  <conditionalFormatting sqref="B2:B7">
    <cfRule type="expression" dxfId="28" priority="1" stopIfTrue="1">
      <formula>LEFT($I2,27)="Not relevant for data model"</formula>
    </cfRule>
    <cfRule type="expression" dxfId="27" priority="2" stopIfTrue="1">
      <formula>OR($I2="only mentioned in preamble", $I2="removed from regulation")</formula>
    </cfRule>
  </conditionalFormatting>
  <hyperlinks>
    <hyperlink ref="G1" location="datatypes!A1" display="toc" xr:uid="{00000000-0004-0000-3F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1"/>
  <dimension ref="A1:G8"/>
  <sheetViews>
    <sheetView workbookViewId="0"/>
  </sheetViews>
  <sheetFormatPr defaultRowHeight="15" x14ac:dyDescent="0.25"/>
  <cols>
    <col min="1" max="1" width="36.42578125" customWidth="1"/>
    <col min="2" max="2" width="31.5703125" customWidth="1"/>
    <col min="3" max="3" width="59.42578125" customWidth="1"/>
    <col min="4" max="4" width="20.7109375" customWidth="1"/>
  </cols>
  <sheetData>
    <row r="1" spans="1:7" x14ac:dyDescent="0.25">
      <c r="A1" s="2" t="s">
        <v>1329</v>
      </c>
      <c r="B1" s="2" t="s">
        <v>1330</v>
      </c>
      <c r="C1" s="2" t="s">
        <v>1331</v>
      </c>
      <c r="D1" s="2" t="s">
        <v>1332</v>
      </c>
      <c r="E1" s="2" t="s">
        <v>1333</v>
      </c>
      <c r="G1" s="17" t="s">
        <v>1334</v>
      </c>
    </row>
    <row r="2" spans="1:7" ht="165" x14ac:dyDescent="0.25">
      <c r="A2" s="2" t="s">
        <v>7113</v>
      </c>
      <c r="B2" s="2" t="s">
        <v>577</v>
      </c>
      <c r="C2" s="2" t="str">
        <f>VLOOKUP(B2,begrip[],4,)</f>
        <v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v>
      </c>
      <c r="D2" s="2" t="s">
        <v>1324</v>
      </c>
      <c r="E2" s="2">
        <f>LEN(securitisation_type[[#This Row],[code]])</f>
        <v>21</v>
      </c>
    </row>
    <row r="3" spans="1:7" ht="150" x14ac:dyDescent="0.25">
      <c r="A3" s="2" t="s">
        <v>7114</v>
      </c>
      <c r="B3" s="2" t="s">
        <v>579</v>
      </c>
      <c r="C3" s="2" t="str">
        <f>VLOOKUP(B3,begrip[],4,)</f>
        <v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v>
      </c>
      <c r="D3" s="2" t="s">
        <v>1324</v>
      </c>
      <c r="E3" s="2">
        <f>LEN(securitisation_type[[#This Row],[code]])</f>
        <v>21</v>
      </c>
    </row>
    <row r="4" spans="1:7" ht="30" x14ac:dyDescent="0.25">
      <c r="A4" s="2" t="s">
        <v>7115</v>
      </c>
      <c r="B4" s="2" t="s">
        <v>1166</v>
      </c>
      <c r="C4" s="2" t="str">
        <f>VLOOKUP(B4,begrip[],4,)</f>
        <v>Securitisation type unknown is reported when the reporting agent does not yet have the correct value available.</v>
      </c>
      <c r="D4" s="2" t="s">
        <v>1324</v>
      </c>
      <c r="E4" s="2">
        <f>LEN(securitisation_type[[#This Row],[code]])</f>
        <v>12</v>
      </c>
    </row>
    <row r="7" spans="1:7" x14ac:dyDescent="0.25">
      <c r="A7" t="s">
        <v>1355</v>
      </c>
      <c r="B7">
        <f>MAX(securitisation_type[length])</f>
        <v>21</v>
      </c>
    </row>
    <row r="8" spans="1:7" x14ac:dyDescent="0.25">
      <c r="A8" t="s">
        <v>1356</v>
      </c>
      <c r="B8">
        <f>(FLOOR((B7/colofon!$H$2),1)+1)*colofon!$H$2</f>
        <v>25</v>
      </c>
    </row>
  </sheetData>
  <conditionalFormatting sqref="B2:D4">
    <cfRule type="expression" dxfId="19" priority="3" stopIfTrue="1">
      <formula>LEFT($I2,27)="Not relevant for data model"</formula>
    </cfRule>
    <cfRule type="expression" dxfId="18" priority="4" stopIfTrue="1">
      <formula>OR($I2="only mentioned in preamble", $I2="removed from regulation")</formula>
    </cfRule>
  </conditionalFormatting>
  <hyperlinks>
    <hyperlink ref="G1" location="datatypes!A1" display="toc" xr:uid="{00000000-0004-0000-40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33"/>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105" x14ac:dyDescent="0.25">
      <c r="A2" s="62" t="s">
        <v>7116</v>
      </c>
      <c r="B2" s="2" t="s">
        <v>276</v>
      </c>
      <c r="C2" s="16" t="str">
        <f>VLOOKUP(B2,begrip[],4,)</f>
        <v xml:space="preserve">legal entity which is the ultimate parent undertaking of the counterparty. This ultimate parent undertaking has no parent undertaking.
Parent undertaking has the same meaning as defined in Article 4(1)(15)(a) of Regulation (EU) No 575/2013.
</v>
      </c>
      <c r="D2" s="8" t="s">
        <v>278</v>
      </c>
      <c r="E2" s="2">
        <f>LEN(ultimate_parent_undertaking_indicator[[#This Row],[code]])</f>
        <v>35</v>
      </c>
    </row>
    <row r="3" spans="1:7" ht="45" x14ac:dyDescent="0.25">
      <c r="A3" s="2" t="s">
        <v>7117</v>
      </c>
      <c r="B3" s="2" t="s">
        <v>953</v>
      </c>
      <c r="C3" s="2" t="str">
        <f>VLOOKUP(B3,begrip[],4,)</f>
        <v>Not ultimate parent undertaking legal entity is a legal entity that is not reported as an ultimate parent undertaking.</v>
      </c>
      <c r="D3" s="8" t="s">
        <v>278</v>
      </c>
      <c r="E3" s="2">
        <f>LEN(ultimate_parent_undertaking_indicator[[#This Row],[code]])</f>
        <v>47</v>
      </c>
    </row>
    <row r="4" spans="1:7" x14ac:dyDescent="0.25">
      <c r="E4" s="29"/>
    </row>
    <row r="6" spans="1:7" x14ac:dyDescent="0.25">
      <c r="A6" t="s">
        <v>1355</v>
      </c>
      <c r="B6">
        <f>MAX(ultimate_parent_undertaking_indicator[length])</f>
        <v>47</v>
      </c>
    </row>
    <row r="7" spans="1:7" x14ac:dyDescent="0.25">
      <c r="A7" t="s">
        <v>1356</v>
      </c>
      <c r="B7">
        <f>(FLOOR((B6/colofon!$H$2),1)+1)*colofon!$H$2</f>
        <v>50</v>
      </c>
    </row>
  </sheetData>
  <conditionalFormatting sqref="C2:D3">
    <cfRule type="expression" dxfId="10" priority="3" stopIfTrue="1">
      <formula>LEFT(#REF!,27)="Not relevant for data model"</formula>
    </cfRule>
    <cfRule type="expression" dxfId="9" priority="4" stopIfTrue="1">
      <formula>OR(#REF!="only mentioned in preamble", #REF!="removed from regulation")</formula>
    </cfRule>
  </conditionalFormatting>
  <conditionalFormatting sqref="B2:B3">
    <cfRule type="expression" dxfId="8" priority="1" stopIfTrue="1">
      <formula>LEFT($I3,27)="Not relevant for data model"</formula>
    </cfRule>
    <cfRule type="expression" dxfId="7" priority="2" stopIfTrue="1">
      <formula>OR($I3="only mentioned in preamble", $I3="removed from regulation")</formula>
    </cfRule>
  </conditionalFormatting>
  <hyperlinks>
    <hyperlink ref="G1" location="datatypes!A1" display="toc" xr:uid="{00000000-0004-0000-41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N523"/>
  <sheetViews>
    <sheetView workbookViewId="0"/>
  </sheetViews>
  <sheetFormatPr defaultColWidth="9.140625" defaultRowHeight="15" x14ac:dyDescent="0.25"/>
  <cols>
    <col min="1" max="1" width="26.85546875" style="12" bestFit="1" customWidth="1"/>
    <col min="2" max="2" width="25.7109375" style="12" customWidth="1"/>
    <col min="3" max="3" width="29.7109375" style="12" customWidth="1"/>
    <col min="4" max="4" width="19.42578125" style="12" customWidth="1"/>
    <col min="5" max="5" width="24.28515625" style="33" bestFit="1" customWidth="1"/>
    <col min="6" max="6" width="23.85546875" style="33" bestFit="1" customWidth="1"/>
    <col min="7" max="7" width="9.42578125" style="33" bestFit="1" customWidth="1"/>
    <col min="8" max="8" width="38.28515625" style="12" customWidth="1"/>
    <col min="9" max="9" width="6.5703125" style="77" customWidth="1"/>
    <col min="10" max="10" width="7.42578125" style="77" customWidth="1"/>
    <col min="11" max="11" width="6.7109375" style="77" bestFit="1" customWidth="1"/>
    <col min="12" max="12" width="22" style="12" customWidth="1"/>
    <col min="13" max="13" width="14.140625" style="12" bestFit="1" customWidth="1"/>
    <col min="14" max="14" width="32.28515625" style="12" customWidth="1"/>
    <col min="15" max="16384" width="9.140625" style="12"/>
  </cols>
  <sheetData>
    <row r="1" spans="1:14" s="33" customFormat="1" x14ac:dyDescent="0.25">
      <c r="A1" s="33" t="s">
        <v>1368</v>
      </c>
      <c r="B1" s="33" t="s">
        <v>1369</v>
      </c>
      <c r="C1" s="33" t="s">
        <v>369</v>
      </c>
      <c r="D1" s="33" t="s">
        <v>1370</v>
      </c>
      <c r="E1" s="33" t="s">
        <v>1371</v>
      </c>
      <c r="F1" s="33" t="s">
        <v>1372</v>
      </c>
      <c r="G1" s="33" t="s">
        <v>1373</v>
      </c>
      <c r="H1" s="33" t="s">
        <v>1331</v>
      </c>
      <c r="I1" s="77" t="s">
        <v>1374</v>
      </c>
      <c r="J1" s="77" t="s">
        <v>1375</v>
      </c>
      <c r="K1" s="77" t="s">
        <v>1376</v>
      </c>
      <c r="L1" s="34" t="s">
        <v>1377</v>
      </c>
      <c r="N1" s="9" t="s">
        <v>1334</v>
      </c>
    </row>
    <row r="2" spans="1:14" ht="30" x14ac:dyDescent="0.25">
      <c r="A2" s="72" t="s">
        <v>1378</v>
      </c>
      <c r="B2" s="72" t="s">
        <v>41</v>
      </c>
      <c r="C2" s="72" t="s">
        <v>248</v>
      </c>
      <c r="D2" s="72" t="s">
        <v>1379</v>
      </c>
      <c r="E2" s="72" t="s">
        <v>1380</v>
      </c>
      <c r="F2" s="72" t="s">
        <v>1381</v>
      </c>
      <c r="G2" s="75">
        <v>1</v>
      </c>
      <c r="H2" s="72"/>
      <c r="I2" s="76" t="s">
        <v>1382</v>
      </c>
      <c r="J2" s="76" t="s">
        <v>1382</v>
      </c>
      <c r="K2" s="76" t="s">
        <v>1382</v>
      </c>
      <c r="L2" s="72" t="s">
        <v>1383</v>
      </c>
    </row>
    <row r="3" spans="1:14" ht="45" x14ac:dyDescent="0.25">
      <c r="A3" s="72" t="s">
        <v>1378</v>
      </c>
      <c r="B3" s="72" t="s">
        <v>41</v>
      </c>
      <c r="C3" s="72" t="s">
        <v>279</v>
      </c>
      <c r="D3" s="72" t="s">
        <v>1384</v>
      </c>
      <c r="E3" s="72" t="s">
        <v>1380</v>
      </c>
      <c r="F3" s="72" t="s">
        <v>1381</v>
      </c>
      <c r="G3" s="75">
        <v>2</v>
      </c>
      <c r="H3" s="72" t="s">
        <v>1385</v>
      </c>
      <c r="I3" s="76" t="s">
        <v>1382</v>
      </c>
      <c r="J3" s="76" t="s">
        <v>1382</v>
      </c>
      <c r="K3" s="76" t="s">
        <v>1382</v>
      </c>
      <c r="L3" s="72" t="s">
        <v>1383</v>
      </c>
    </row>
    <row r="4" spans="1:14" ht="30" x14ac:dyDescent="0.25">
      <c r="A4" s="72" t="s">
        <v>1378</v>
      </c>
      <c r="B4" s="72" t="s">
        <v>41</v>
      </c>
      <c r="C4" s="72" t="s">
        <v>232</v>
      </c>
      <c r="D4" s="72" t="s">
        <v>1386</v>
      </c>
      <c r="E4" s="72" t="s">
        <v>232</v>
      </c>
      <c r="F4" s="72" t="s">
        <v>1387</v>
      </c>
      <c r="G4" s="75">
        <v>3</v>
      </c>
      <c r="H4" s="72"/>
      <c r="I4" s="76" t="s">
        <v>1382</v>
      </c>
      <c r="J4" s="76" t="s">
        <v>1382</v>
      </c>
      <c r="K4" s="76" t="s">
        <v>1382</v>
      </c>
      <c r="L4" s="72" t="s">
        <v>1383</v>
      </c>
    </row>
    <row r="5" spans="1:14" ht="180" x14ac:dyDescent="0.25">
      <c r="A5" s="72" t="s">
        <v>1378</v>
      </c>
      <c r="B5" s="72" t="s">
        <v>41</v>
      </c>
      <c r="C5" s="72" t="s">
        <v>282</v>
      </c>
      <c r="D5" s="72" t="s">
        <v>1388</v>
      </c>
      <c r="E5" s="72" t="s">
        <v>1389</v>
      </c>
      <c r="F5" s="72" t="s">
        <v>1390</v>
      </c>
      <c r="G5" s="75">
        <v>4</v>
      </c>
      <c r="H5" s="72" t="s">
        <v>1391</v>
      </c>
      <c r="I5" s="76"/>
      <c r="J5" s="76" t="s">
        <v>1382</v>
      </c>
      <c r="K5" s="76" t="s">
        <v>1382</v>
      </c>
      <c r="L5" s="72" t="s">
        <v>1383</v>
      </c>
    </row>
    <row r="6" spans="1:14" ht="195" x14ac:dyDescent="0.25">
      <c r="A6" s="72" t="s">
        <v>1378</v>
      </c>
      <c r="B6" s="72" t="s">
        <v>41</v>
      </c>
      <c r="C6" s="72" t="s">
        <v>303</v>
      </c>
      <c r="D6" s="72" t="s">
        <v>1392</v>
      </c>
      <c r="E6" s="72" t="s">
        <v>1393</v>
      </c>
      <c r="F6" s="72" t="s">
        <v>1387</v>
      </c>
      <c r="G6" s="75">
        <v>5</v>
      </c>
      <c r="H6" s="72" t="s">
        <v>1394</v>
      </c>
      <c r="I6" s="76"/>
      <c r="J6" s="76" t="s">
        <v>1382</v>
      </c>
      <c r="K6" s="76"/>
      <c r="L6" s="72" t="s">
        <v>1383</v>
      </c>
    </row>
    <row r="7" spans="1:14" ht="45" x14ac:dyDescent="0.25">
      <c r="A7" s="72" t="s">
        <v>1378</v>
      </c>
      <c r="B7" s="72" t="s">
        <v>41</v>
      </c>
      <c r="C7" s="72" t="s">
        <v>938</v>
      </c>
      <c r="D7" s="72" t="s">
        <v>1395</v>
      </c>
      <c r="E7" s="72" t="s">
        <v>938</v>
      </c>
      <c r="F7" s="72" t="s">
        <v>1381</v>
      </c>
      <c r="G7" s="75">
        <v>6</v>
      </c>
      <c r="H7" s="72" t="s">
        <v>939</v>
      </c>
      <c r="I7" s="76"/>
      <c r="J7" s="76" t="s">
        <v>1382</v>
      </c>
      <c r="K7" s="76"/>
      <c r="L7" s="72" t="s">
        <v>1383</v>
      </c>
    </row>
    <row r="8" spans="1:14" ht="30" x14ac:dyDescent="0.25">
      <c r="A8" s="72" t="s">
        <v>1378</v>
      </c>
      <c r="B8" s="72" t="s">
        <v>39</v>
      </c>
      <c r="C8" s="72" t="s">
        <v>248</v>
      </c>
      <c r="D8" s="72" t="s">
        <v>1379</v>
      </c>
      <c r="E8" s="72" t="s">
        <v>1380</v>
      </c>
      <c r="F8" s="72" t="s">
        <v>1381</v>
      </c>
      <c r="G8" s="75">
        <v>1</v>
      </c>
      <c r="H8" s="72"/>
      <c r="I8" s="76" t="s">
        <v>1382</v>
      </c>
      <c r="J8" s="76" t="s">
        <v>1382</v>
      </c>
      <c r="K8" s="76" t="s">
        <v>1382</v>
      </c>
      <c r="L8" s="72" t="s">
        <v>1383</v>
      </c>
    </row>
    <row r="9" spans="1:14" ht="45" x14ac:dyDescent="0.25">
      <c r="A9" s="72" t="s">
        <v>1378</v>
      </c>
      <c r="B9" s="72" t="s">
        <v>39</v>
      </c>
      <c r="C9" s="72" t="s">
        <v>279</v>
      </c>
      <c r="D9" s="72" t="s">
        <v>1384</v>
      </c>
      <c r="E9" s="72" t="s">
        <v>1380</v>
      </c>
      <c r="F9" s="72" t="s">
        <v>1381</v>
      </c>
      <c r="G9" s="75">
        <v>2</v>
      </c>
      <c r="H9" s="72" t="s">
        <v>1385</v>
      </c>
      <c r="I9" s="76" t="s">
        <v>1382</v>
      </c>
      <c r="J9" s="76" t="s">
        <v>1382</v>
      </c>
      <c r="K9" s="76" t="s">
        <v>1382</v>
      </c>
      <c r="L9" s="72" t="s">
        <v>1383</v>
      </c>
    </row>
    <row r="10" spans="1:14" ht="30" x14ac:dyDescent="0.25">
      <c r="A10" s="72" t="s">
        <v>1378</v>
      </c>
      <c r="B10" s="72" t="s">
        <v>39</v>
      </c>
      <c r="C10" s="72" t="s">
        <v>232</v>
      </c>
      <c r="D10" s="72" t="s">
        <v>1386</v>
      </c>
      <c r="E10" s="72" t="s">
        <v>232</v>
      </c>
      <c r="F10" s="72" t="s">
        <v>1387</v>
      </c>
      <c r="G10" s="75">
        <v>3</v>
      </c>
      <c r="H10" s="72"/>
      <c r="I10" s="76" t="s">
        <v>1382</v>
      </c>
      <c r="J10" s="76" t="s">
        <v>1382</v>
      </c>
      <c r="K10" s="76" t="s">
        <v>1382</v>
      </c>
      <c r="L10" s="72" t="s">
        <v>1383</v>
      </c>
    </row>
    <row r="11" spans="1:14" ht="180" x14ac:dyDescent="0.25">
      <c r="A11" s="72" t="s">
        <v>1378</v>
      </c>
      <c r="B11" s="72" t="s">
        <v>39</v>
      </c>
      <c r="C11" s="72" t="s">
        <v>282</v>
      </c>
      <c r="D11" s="72" t="s">
        <v>1388</v>
      </c>
      <c r="E11" s="72" t="s">
        <v>1389</v>
      </c>
      <c r="F11" s="72" t="s">
        <v>1390</v>
      </c>
      <c r="G11" s="75">
        <v>4</v>
      </c>
      <c r="H11" s="72" t="s">
        <v>1391</v>
      </c>
      <c r="I11" s="76" t="s">
        <v>1382</v>
      </c>
      <c r="J11" s="76" t="s">
        <v>1382</v>
      </c>
      <c r="K11" s="76" t="s">
        <v>1382</v>
      </c>
      <c r="L11" s="72" t="s">
        <v>1383</v>
      </c>
    </row>
    <row r="12" spans="1:14" ht="285" x14ac:dyDescent="0.25">
      <c r="A12" s="72" t="s">
        <v>1378</v>
      </c>
      <c r="B12" s="72" t="s">
        <v>39</v>
      </c>
      <c r="C12" s="72" t="s">
        <v>284</v>
      </c>
      <c r="D12" s="72" t="s">
        <v>1396</v>
      </c>
      <c r="E12" s="72" t="s">
        <v>1389</v>
      </c>
      <c r="F12" s="72" t="s">
        <v>1390</v>
      </c>
      <c r="G12" s="75">
        <v>5</v>
      </c>
      <c r="H12" s="72" t="s">
        <v>1397</v>
      </c>
      <c r="I12" s="76"/>
      <c r="J12" s="76" t="s">
        <v>1382</v>
      </c>
      <c r="K12" s="76" t="s">
        <v>1382</v>
      </c>
      <c r="L12" s="72" t="s">
        <v>1383</v>
      </c>
    </row>
    <row r="13" spans="1:14" ht="45" x14ac:dyDescent="0.25">
      <c r="A13" s="72" t="s">
        <v>1378</v>
      </c>
      <c r="B13" s="72" t="s">
        <v>39</v>
      </c>
      <c r="C13" s="72" t="s">
        <v>215</v>
      </c>
      <c r="D13" s="72" t="s">
        <v>1398</v>
      </c>
      <c r="E13" s="72" t="s">
        <v>1329</v>
      </c>
      <c r="F13" s="72" t="s">
        <v>1399</v>
      </c>
      <c r="G13" s="75">
        <v>6</v>
      </c>
      <c r="H13" s="72" t="s">
        <v>216</v>
      </c>
      <c r="I13" s="76" t="s">
        <v>1382</v>
      </c>
      <c r="J13" s="76" t="s">
        <v>1382</v>
      </c>
      <c r="K13" s="76"/>
      <c r="L13" s="72" t="s">
        <v>1383</v>
      </c>
    </row>
    <row r="14" spans="1:14" ht="210" x14ac:dyDescent="0.25">
      <c r="A14" s="72" t="s">
        <v>1378</v>
      </c>
      <c r="B14" s="72" t="s">
        <v>39</v>
      </c>
      <c r="C14" s="72" t="s">
        <v>1095</v>
      </c>
      <c r="D14" s="72" t="s">
        <v>1400</v>
      </c>
      <c r="E14" s="72" t="s">
        <v>1393</v>
      </c>
      <c r="F14" s="72" t="s">
        <v>1387</v>
      </c>
      <c r="G14" s="75">
        <v>7</v>
      </c>
      <c r="H14" s="72" t="s">
        <v>1401</v>
      </c>
      <c r="I14" s="76"/>
      <c r="J14" s="76" t="s">
        <v>1382</v>
      </c>
      <c r="K14" s="76"/>
      <c r="L14" s="72" t="s">
        <v>1383</v>
      </c>
    </row>
    <row r="15" spans="1:14" ht="30" x14ac:dyDescent="0.25">
      <c r="A15" s="72" t="s">
        <v>1378</v>
      </c>
      <c r="B15" s="72" t="s">
        <v>39</v>
      </c>
      <c r="C15" s="72" t="s">
        <v>296</v>
      </c>
      <c r="D15" s="72" t="s">
        <v>1402</v>
      </c>
      <c r="E15" s="72" t="s">
        <v>1329</v>
      </c>
      <c r="F15" s="72" t="s">
        <v>1399</v>
      </c>
      <c r="G15" s="75">
        <v>8</v>
      </c>
      <c r="H15" s="72" t="s">
        <v>297</v>
      </c>
      <c r="I15" s="76" t="s">
        <v>1382</v>
      </c>
      <c r="J15" s="76" t="s">
        <v>1382</v>
      </c>
      <c r="K15" s="76"/>
      <c r="L15" s="72" t="s">
        <v>1383</v>
      </c>
    </row>
    <row r="16" spans="1:14" ht="30" x14ac:dyDescent="0.25">
      <c r="A16" s="72" t="s">
        <v>1378</v>
      </c>
      <c r="B16" s="72" t="s">
        <v>39</v>
      </c>
      <c r="C16" s="72" t="s">
        <v>298</v>
      </c>
      <c r="D16" s="72" t="s">
        <v>1403</v>
      </c>
      <c r="E16" s="72" t="s">
        <v>1404</v>
      </c>
      <c r="F16" s="72" t="s">
        <v>1405</v>
      </c>
      <c r="G16" s="75">
        <v>9</v>
      </c>
      <c r="H16" s="72" t="s">
        <v>1406</v>
      </c>
      <c r="I16" s="76" t="s">
        <v>1382</v>
      </c>
      <c r="J16" s="76" t="s">
        <v>1382</v>
      </c>
      <c r="K16" s="76"/>
      <c r="L16" s="72" t="s">
        <v>1383</v>
      </c>
    </row>
    <row r="17" spans="1:12" ht="75" x14ac:dyDescent="0.25">
      <c r="A17" s="72" t="s">
        <v>1378</v>
      </c>
      <c r="B17" s="72" t="s">
        <v>39</v>
      </c>
      <c r="C17" s="72" t="s">
        <v>436</v>
      </c>
      <c r="D17" s="72" t="s">
        <v>1407</v>
      </c>
      <c r="E17" s="72" t="s">
        <v>1329</v>
      </c>
      <c r="F17" s="72" t="s">
        <v>1399</v>
      </c>
      <c r="G17" s="75">
        <v>10</v>
      </c>
      <c r="H17" s="72" t="s">
        <v>1408</v>
      </c>
      <c r="I17" s="76" t="s">
        <v>1382</v>
      </c>
      <c r="J17" s="76" t="s">
        <v>1382</v>
      </c>
      <c r="K17" s="76"/>
      <c r="L17" s="72" t="s">
        <v>1383</v>
      </c>
    </row>
    <row r="18" spans="1:12" ht="45" x14ac:dyDescent="0.25">
      <c r="A18" s="72" t="s">
        <v>1378</v>
      </c>
      <c r="B18" s="72" t="s">
        <v>39</v>
      </c>
      <c r="C18" s="72" t="s">
        <v>314</v>
      </c>
      <c r="D18" s="72" t="s">
        <v>1409</v>
      </c>
      <c r="E18" s="72" t="s">
        <v>1329</v>
      </c>
      <c r="F18" s="72" t="s">
        <v>1399</v>
      </c>
      <c r="G18" s="75">
        <v>11</v>
      </c>
      <c r="H18" s="72" t="s">
        <v>315</v>
      </c>
      <c r="I18" s="76" t="s">
        <v>1382</v>
      </c>
      <c r="J18" s="76" t="s">
        <v>1382</v>
      </c>
      <c r="K18" s="76"/>
      <c r="L18" s="72" t="s">
        <v>1383</v>
      </c>
    </row>
    <row r="19" spans="1:12" ht="45" x14ac:dyDescent="0.25">
      <c r="A19" s="72" t="s">
        <v>1378</v>
      </c>
      <c r="B19" s="72" t="s">
        <v>39</v>
      </c>
      <c r="C19" s="72" t="s">
        <v>319</v>
      </c>
      <c r="D19" s="72" t="s">
        <v>1410</v>
      </c>
      <c r="E19" s="72" t="s">
        <v>1329</v>
      </c>
      <c r="F19" s="72" t="s">
        <v>1399</v>
      </c>
      <c r="G19" s="75">
        <v>12</v>
      </c>
      <c r="H19" s="72" t="s">
        <v>320</v>
      </c>
      <c r="I19" s="76" t="s">
        <v>1382</v>
      </c>
      <c r="J19" s="76" t="s">
        <v>1382</v>
      </c>
      <c r="K19" s="76"/>
      <c r="L19" s="72" t="s">
        <v>1383</v>
      </c>
    </row>
    <row r="20" spans="1:12" ht="75" x14ac:dyDescent="0.25">
      <c r="A20" s="72" t="s">
        <v>1378</v>
      </c>
      <c r="B20" s="72" t="s">
        <v>39</v>
      </c>
      <c r="C20" s="72" t="s">
        <v>322</v>
      </c>
      <c r="D20" s="72" t="s">
        <v>1411</v>
      </c>
      <c r="E20" s="72" t="s">
        <v>1412</v>
      </c>
      <c r="F20" s="72" t="s">
        <v>1387</v>
      </c>
      <c r="G20" s="75">
        <v>13</v>
      </c>
      <c r="H20" s="72" t="s">
        <v>1413</v>
      </c>
      <c r="I20" s="76"/>
      <c r="J20" s="76" t="s">
        <v>1382</v>
      </c>
      <c r="K20" s="76"/>
      <c r="L20" s="72" t="s">
        <v>1383</v>
      </c>
    </row>
    <row r="21" spans="1:12" ht="345" x14ac:dyDescent="0.25">
      <c r="A21" s="72" t="s">
        <v>1378</v>
      </c>
      <c r="B21" s="72" t="s">
        <v>39</v>
      </c>
      <c r="C21" s="72" t="s">
        <v>324</v>
      </c>
      <c r="D21" s="72" t="s">
        <v>1414</v>
      </c>
      <c r="E21" s="72" t="s">
        <v>1415</v>
      </c>
      <c r="F21" s="72" t="s">
        <v>1416</v>
      </c>
      <c r="G21" s="75">
        <v>14</v>
      </c>
      <c r="H21" s="72" t="s">
        <v>1417</v>
      </c>
      <c r="I21" s="76"/>
      <c r="J21" s="76" t="s">
        <v>1382</v>
      </c>
      <c r="K21" s="76"/>
      <c r="L21" s="72" t="s">
        <v>1383</v>
      </c>
    </row>
    <row r="22" spans="1:12" ht="45" x14ac:dyDescent="0.25">
      <c r="A22" s="72" t="s">
        <v>1378</v>
      </c>
      <c r="B22" s="72" t="s">
        <v>39</v>
      </c>
      <c r="C22" s="72" t="s">
        <v>326</v>
      </c>
      <c r="D22" s="72" t="s">
        <v>1418</v>
      </c>
      <c r="E22" s="72" t="s">
        <v>1329</v>
      </c>
      <c r="F22" s="72" t="s">
        <v>1399</v>
      </c>
      <c r="G22" s="75">
        <v>15</v>
      </c>
      <c r="H22" s="72" t="s">
        <v>327</v>
      </c>
      <c r="I22" s="76" t="s">
        <v>1382</v>
      </c>
      <c r="J22" s="76" t="s">
        <v>1382</v>
      </c>
      <c r="K22" s="76"/>
      <c r="L22" s="72" t="s">
        <v>1383</v>
      </c>
    </row>
    <row r="23" spans="1:12" ht="30" x14ac:dyDescent="0.25">
      <c r="A23" s="72" t="s">
        <v>1378</v>
      </c>
      <c r="B23" s="72" t="s">
        <v>39</v>
      </c>
      <c r="C23" s="72" t="s">
        <v>1419</v>
      </c>
      <c r="D23" s="72" t="s">
        <v>1420</v>
      </c>
      <c r="E23" s="72" t="s">
        <v>1329</v>
      </c>
      <c r="F23" s="72" t="s">
        <v>1399</v>
      </c>
      <c r="G23" s="75">
        <v>16</v>
      </c>
      <c r="H23" s="72" t="s">
        <v>1421</v>
      </c>
      <c r="I23" s="76" t="s">
        <v>1382</v>
      </c>
      <c r="J23" s="76" t="s">
        <v>1382</v>
      </c>
      <c r="K23" s="76"/>
      <c r="L23" s="72" t="s">
        <v>1383</v>
      </c>
    </row>
    <row r="24" spans="1:12" ht="30" x14ac:dyDescent="0.25">
      <c r="A24" s="72" t="s">
        <v>1378</v>
      </c>
      <c r="B24" s="72" t="s">
        <v>39</v>
      </c>
      <c r="C24" s="72" t="s">
        <v>1281</v>
      </c>
      <c r="D24" s="72" t="s">
        <v>1422</v>
      </c>
      <c r="E24" s="72" t="s">
        <v>1329</v>
      </c>
      <c r="F24" s="72" t="s">
        <v>1399</v>
      </c>
      <c r="G24" s="75">
        <v>17</v>
      </c>
      <c r="H24" s="72" t="s">
        <v>1423</v>
      </c>
      <c r="I24" s="76" t="s">
        <v>1382</v>
      </c>
      <c r="J24" s="76" t="s">
        <v>1382</v>
      </c>
      <c r="K24" s="76"/>
      <c r="L24" s="72" t="s">
        <v>1383</v>
      </c>
    </row>
    <row r="25" spans="1:12" ht="60" x14ac:dyDescent="0.25">
      <c r="A25" s="72" t="s">
        <v>1378</v>
      </c>
      <c r="B25" s="72" t="s">
        <v>39</v>
      </c>
      <c r="C25" s="72" t="s">
        <v>1424</v>
      </c>
      <c r="D25" s="72" t="s">
        <v>1425</v>
      </c>
      <c r="E25" s="72" t="s">
        <v>1329</v>
      </c>
      <c r="F25" s="72" t="s">
        <v>1399</v>
      </c>
      <c r="G25" s="75">
        <v>18</v>
      </c>
      <c r="H25" s="72" t="s">
        <v>334</v>
      </c>
      <c r="I25" s="76" t="s">
        <v>1382</v>
      </c>
      <c r="J25" s="76" t="s">
        <v>1382</v>
      </c>
      <c r="K25" s="76"/>
      <c r="L25" s="72" t="s">
        <v>1383</v>
      </c>
    </row>
    <row r="26" spans="1:12" ht="90" x14ac:dyDescent="0.25">
      <c r="A26" s="72" t="s">
        <v>1378</v>
      </c>
      <c r="B26" s="72" t="s">
        <v>39</v>
      </c>
      <c r="C26" s="72" t="s">
        <v>1426</v>
      </c>
      <c r="D26" s="72" t="s">
        <v>1427</v>
      </c>
      <c r="E26" s="72" t="s">
        <v>1329</v>
      </c>
      <c r="F26" s="72" t="s">
        <v>1399</v>
      </c>
      <c r="G26" s="75">
        <v>19</v>
      </c>
      <c r="H26" s="72" t="s">
        <v>1428</v>
      </c>
      <c r="I26" s="76" t="s">
        <v>1382</v>
      </c>
      <c r="J26" s="76" t="s">
        <v>1382</v>
      </c>
      <c r="K26" s="76"/>
      <c r="L26" s="72" t="s">
        <v>1383</v>
      </c>
    </row>
    <row r="27" spans="1:12" ht="45" x14ac:dyDescent="0.25">
      <c r="A27" s="72" t="s">
        <v>1378</v>
      </c>
      <c r="B27" s="72" t="s">
        <v>39</v>
      </c>
      <c r="C27" s="72" t="s">
        <v>349</v>
      </c>
      <c r="D27" s="72" t="s">
        <v>1429</v>
      </c>
      <c r="E27" s="72" t="s">
        <v>1329</v>
      </c>
      <c r="F27" s="72" t="s">
        <v>1399</v>
      </c>
      <c r="G27" s="75">
        <v>20</v>
      </c>
      <c r="H27" s="72" t="s">
        <v>350</v>
      </c>
      <c r="I27" s="76" t="s">
        <v>1382</v>
      </c>
      <c r="J27" s="76" t="s">
        <v>1382</v>
      </c>
      <c r="K27" s="76"/>
      <c r="L27" s="72" t="s">
        <v>1383</v>
      </c>
    </row>
    <row r="28" spans="1:12" ht="225" x14ac:dyDescent="0.25">
      <c r="A28" s="72" t="s">
        <v>1378</v>
      </c>
      <c r="B28" s="72" t="s">
        <v>39</v>
      </c>
      <c r="C28" s="72" t="s">
        <v>963</v>
      </c>
      <c r="D28" s="72" t="s">
        <v>1430</v>
      </c>
      <c r="E28" s="72" t="s">
        <v>963</v>
      </c>
      <c r="F28" s="72" t="s">
        <v>1381</v>
      </c>
      <c r="G28" s="75">
        <v>21</v>
      </c>
      <c r="H28" s="72" t="s">
        <v>1431</v>
      </c>
      <c r="I28" s="76"/>
      <c r="J28" s="76" t="s">
        <v>1382</v>
      </c>
      <c r="K28" s="76"/>
      <c r="L28" s="72" t="s">
        <v>1383</v>
      </c>
    </row>
    <row r="29" spans="1:12" ht="90" x14ac:dyDescent="0.25">
      <c r="A29" s="72" t="s">
        <v>1378</v>
      </c>
      <c r="B29" s="72" t="s">
        <v>39</v>
      </c>
      <c r="C29" s="72" t="s">
        <v>539</v>
      </c>
      <c r="D29" s="72" t="s">
        <v>1432</v>
      </c>
      <c r="E29" s="72" t="s">
        <v>539</v>
      </c>
      <c r="F29" s="72" t="s">
        <v>1433</v>
      </c>
      <c r="G29" s="75">
        <v>22</v>
      </c>
      <c r="H29" s="72" t="s">
        <v>1434</v>
      </c>
      <c r="I29" s="76"/>
      <c r="J29" s="76" t="s">
        <v>1382</v>
      </c>
      <c r="K29" s="76"/>
      <c r="L29" s="72" t="s">
        <v>1383</v>
      </c>
    </row>
    <row r="30" spans="1:12" ht="90" x14ac:dyDescent="0.25">
      <c r="A30" s="72" t="s">
        <v>1378</v>
      </c>
      <c r="B30" s="72" t="s">
        <v>39</v>
      </c>
      <c r="C30" s="72" t="s">
        <v>1083</v>
      </c>
      <c r="D30" s="72" t="s">
        <v>1435</v>
      </c>
      <c r="E30" s="72" t="s">
        <v>1083</v>
      </c>
      <c r="F30" s="72" t="s">
        <v>1436</v>
      </c>
      <c r="G30" s="75">
        <v>23</v>
      </c>
      <c r="H30" s="72" t="s">
        <v>1084</v>
      </c>
      <c r="I30" s="76"/>
      <c r="J30" s="76" t="s">
        <v>1382</v>
      </c>
      <c r="K30" s="76"/>
      <c r="L30" s="72" t="s">
        <v>1383</v>
      </c>
    </row>
    <row r="31" spans="1:12" ht="30" x14ac:dyDescent="0.25">
      <c r="A31" s="72" t="s">
        <v>1378</v>
      </c>
      <c r="B31" s="72" t="s">
        <v>43</v>
      </c>
      <c r="C31" s="72" t="s">
        <v>248</v>
      </c>
      <c r="D31" s="72" t="s">
        <v>1379</v>
      </c>
      <c r="E31" s="72" t="s">
        <v>1380</v>
      </c>
      <c r="F31" s="72" t="s">
        <v>1381</v>
      </c>
      <c r="G31" s="75">
        <v>1</v>
      </c>
      <c r="H31" s="72"/>
      <c r="I31" s="76" t="s">
        <v>1382</v>
      </c>
      <c r="J31" s="76" t="s">
        <v>1382</v>
      </c>
      <c r="K31" s="76" t="s">
        <v>1382</v>
      </c>
      <c r="L31" s="72" t="s">
        <v>248</v>
      </c>
    </row>
    <row r="32" spans="1:12" ht="30" x14ac:dyDescent="0.25">
      <c r="A32" s="72" t="s">
        <v>1378</v>
      </c>
      <c r="B32" s="72" t="s">
        <v>43</v>
      </c>
      <c r="C32" s="72" t="s">
        <v>197</v>
      </c>
      <c r="D32" s="72" t="s">
        <v>1437</v>
      </c>
      <c r="E32" s="72" t="s">
        <v>1438</v>
      </c>
      <c r="F32" s="72" t="s">
        <v>1436</v>
      </c>
      <c r="G32" s="75">
        <v>2</v>
      </c>
      <c r="H32" s="72"/>
      <c r="I32" s="76"/>
      <c r="J32" s="76" t="s">
        <v>1382</v>
      </c>
      <c r="K32" s="76" t="s">
        <v>1382</v>
      </c>
      <c r="L32" s="72" t="s">
        <v>197</v>
      </c>
    </row>
    <row r="33" spans="1:12" ht="30" x14ac:dyDescent="0.25">
      <c r="A33" s="72" t="s">
        <v>1378</v>
      </c>
      <c r="B33" s="72" t="s">
        <v>43</v>
      </c>
      <c r="C33" s="72" t="s">
        <v>265</v>
      </c>
      <c r="D33" s="72" t="s">
        <v>1439</v>
      </c>
      <c r="E33" s="72" t="s">
        <v>1389</v>
      </c>
      <c r="F33" s="72" t="s">
        <v>1390</v>
      </c>
      <c r="G33" s="75">
        <v>3</v>
      </c>
      <c r="H33" s="72"/>
      <c r="I33" s="76"/>
      <c r="J33" s="76" t="s">
        <v>1382</v>
      </c>
      <c r="K33" s="76" t="s">
        <v>1382</v>
      </c>
      <c r="L33" s="72" t="s">
        <v>265</v>
      </c>
    </row>
    <row r="34" spans="1:12" ht="30" x14ac:dyDescent="0.25">
      <c r="A34" s="72" t="s">
        <v>1378</v>
      </c>
      <c r="B34" s="72" t="s">
        <v>43</v>
      </c>
      <c r="C34" s="72" t="s">
        <v>232</v>
      </c>
      <c r="D34" s="72" t="s">
        <v>1386</v>
      </c>
      <c r="E34" s="72" t="s">
        <v>232</v>
      </c>
      <c r="F34" s="72" t="s">
        <v>1387</v>
      </c>
      <c r="G34" s="75">
        <v>4</v>
      </c>
      <c r="H34" s="72"/>
      <c r="I34" s="76" t="s">
        <v>1382</v>
      </c>
      <c r="J34" s="76" t="s">
        <v>1382</v>
      </c>
      <c r="K34" s="76" t="s">
        <v>1382</v>
      </c>
      <c r="L34" s="72" t="s">
        <v>232</v>
      </c>
    </row>
    <row r="35" spans="1:12" ht="105" x14ac:dyDescent="0.25">
      <c r="A35" s="72" t="s">
        <v>1378</v>
      </c>
      <c r="B35" s="72" t="s">
        <v>43</v>
      </c>
      <c r="C35" s="72" t="s">
        <v>367</v>
      </c>
      <c r="D35" s="72" t="s">
        <v>1440</v>
      </c>
      <c r="E35" s="72" t="s">
        <v>1389</v>
      </c>
      <c r="F35" s="72" t="s">
        <v>1390</v>
      </c>
      <c r="G35" s="75">
        <v>5</v>
      </c>
      <c r="H35" s="72" t="s">
        <v>1441</v>
      </c>
      <c r="I35" s="76" t="s">
        <v>1382</v>
      </c>
      <c r="J35" s="76"/>
      <c r="K35" s="76"/>
      <c r="L35" s="72" t="s">
        <v>1383</v>
      </c>
    </row>
    <row r="36" spans="1:12" ht="135" x14ac:dyDescent="0.25">
      <c r="A36" s="72" t="s">
        <v>1378</v>
      </c>
      <c r="B36" s="72" t="s">
        <v>43</v>
      </c>
      <c r="C36" s="72" t="s">
        <v>365</v>
      </c>
      <c r="D36" s="72" t="s">
        <v>1442</v>
      </c>
      <c r="E36" s="72" t="s">
        <v>1389</v>
      </c>
      <c r="F36" s="72" t="s">
        <v>1390</v>
      </c>
      <c r="G36" s="75">
        <v>6</v>
      </c>
      <c r="H36" s="72" t="s">
        <v>1443</v>
      </c>
      <c r="I36" s="76" t="s">
        <v>1382</v>
      </c>
      <c r="J36" s="76"/>
      <c r="K36" s="76"/>
      <c r="L36" s="72" t="s">
        <v>1383</v>
      </c>
    </row>
    <row r="37" spans="1:12" ht="45" x14ac:dyDescent="0.25">
      <c r="A37" s="72" t="s">
        <v>1378</v>
      </c>
      <c r="B37" s="72" t="s">
        <v>34</v>
      </c>
      <c r="C37" s="72" t="s">
        <v>248</v>
      </c>
      <c r="D37" s="72" t="s">
        <v>1379</v>
      </c>
      <c r="E37" s="72" t="s">
        <v>1380</v>
      </c>
      <c r="F37" s="72" t="s">
        <v>1381</v>
      </c>
      <c r="G37" s="75">
        <v>1</v>
      </c>
      <c r="H37" s="72" t="s">
        <v>1444</v>
      </c>
      <c r="I37" s="76" t="s">
        <v>1382</v>
      </c>
      <c r="J37" s="76" t="s">
        <v>1382</v>
      </c>
      <c r="K37" s="76" t="s">
        <v>1382</v>
      </c>
      <c r="L37" s="72" t="s">
        <v>1383</v>
      </c>
    </row>
    <row r="38" spans="1:12" ht="270" x14ac:dyDescent="0.25">
      <c r="A38" s="72" t="s">
        <v>1378</v>
      </c>
      <c r="B38" s="72" t="s">
        <v>34</v>
      </c>
      <c r="C38" s="72" t="s">
        <v>265</v>
      </c>
      <c r="D38" s="72" t="s">
        <v>1439</v>
      </c>
      <c r="E38" s="72" t="s">
        <v>1389</v>
      </c>
      <c r="F38" s="72" t="s">
        <v>1390</v>
      </c>
      <c r="G38" s="75">
        <v>2</v>
      </c>
      <c r="H38" s="72" t="s">
        <v>1445</v>
      </c>
      <c r="I38" s="76"/>
      <c r="J38" s="76" t="s">
        <v>1382</v>
      </c>
      <c r="K38" s="76" t="s">
        <v>1382</v>
      </c>
      <c r="L38" s="72" t="s">
        <v>1383</v>
      </c>
    </row>
    <row r="39" spans="1:12" ht="75" x14ac:dyDescent="0.25">
      <c r="A39" s="72" t="s">
        <v>1378</v>
      </c>
      <c r="B39" s="72" t="s">
        <v>34</v>
      </c>
      <c r="C39" s="72" t="s">
        <v>232</v>
      </c>
      <c r="D39" s="72" t="s">
        <v>1386</v>
      </c>
      <c r="E39" s="72" t="s">
        <v>232</v>
      </c>
      <c r="F39" s="72" t="s">
        <v>1387</v>
      </c>
      <c r="G39" s="75">
        <v>3</v>
      </c>
      <c r="H39" s="72" t="s">
        <v>1446</v>
      </c>
      <c r="I39" s="76" t="s">
        <v>1382</v>
      </c>
      <c r="J39" s="76" t="s">
        <v>1382</v>
      </c>
      <c r="K39" s="76" t="s">
        <v>1382</v>
      </c>
      <c r="L39" s="72" t="s">
        <v>1383</v>
      </c>
    </row>
    <row r="40" spans="1:12" ht="165" x14ac:dyDescent="0.25">
      <c r="A40" s="72" t="s">
        <v>1378</v>
      </c>
      <c r="B40" s="72" t="s">
        <v>34</v>
      </c>
      <c r="C40" s="72" t="s">
        <v>1447</v>
      </c>
      <c r="D40" s="72" t="s">
        <v>1448</v>
      </c>
      <c r="E40" s="72" t="s">
        <v>1449</v>
      </c>
      <c r="F40" s="72" t="s">
        <v>1399</v>
      </c>
      <c r="G40" s="75">
        <v>4</v>
      </c>
      <c r="H40" s="72" t="s">
        <v>1450</v>
      </c>
      <c r="I40" s="76" t="s">
        <v>1382</v>
      </c>
      <c r="J40" s="76"/>
      <c r="K40" s="76"/>
      <c r="L40" s="72" t="s">
        <v>1383</v>
      </c>
    </row>
    <row r="41" spans="1:12" ht="30" x14ac:dyDescent="0.25">
      <c r="A41" s="72" t="s">
        <v>1378</v>
      </c>
      <c r="B41" s="72" t="s">
        <v>34</v>
      </c>
      <c r="C41" s="72" t="s">
        <v>1451</v>
      </c>
      <c r="D41" s="72" t="s">
        <v>1452</v>
      </c>
      <c r="E41" s="72" t="s">
        <v>1453</v>
      </c>
      <c r="F41" s="72" t="s">
        <v>1454</v>
      </c>
      <c r="G41" s="75">
        <v>5</v>
      </c>
      <c r="H41" s="72" t="s">
        <v>1455</v>
      </c>
      <c r="I41" s="76"/>
      <c r="J41" s="76"/>
      <c r="K41" s="76"/>
      <c r="L41" s="72" t="s">
        <v>1383</v>
      </c>
    </row>
    <row r="42" spans="1:12" ht="210" x14ac:dyDescent="0.25">
      <c r="A42" s="72" t="s">
        <v>1378</v>
      </c>
      <c r="B42" s="72" t="s">
        <v>34</v>
      </c>
      <c r="C42" s="72" t="s">
        <v>188</v>
      </c>
      <c r="D42" s="72" t="s">
        <v>1456</v>
      </c>
      <c r="E42" s="72" t="s">
        <v>1457</v>
      </c>
      <c r="F42" s="72" t="s">
        <v>1381</v>
      </c>
      <c r="G42" s="75">
        <v>6</v>
      </c>
      <c r="H42" s="74" t="s">
        <v>1458</v>
      </c>
      <c r="I42" s="76"/>
      <c r="J42" s="76"/>
      <c r="K42" s="76"/>
      <c r="L42" s="72" t="s">
        <v>1383</v>
      </c>
    </row>
    <row r="43" spans="1:12" ht="255" x14ac:dyDescent="0.25">
      <c r="A43" s="72" t="s">
        <v>1378</v>
      </c>
      <c r="B43" s="72" t="s">
        <v>34</v>
      </c>
      <c r="C43" s="72" t="s">
        <v>184</v>
      </c>
      <c r="D43" s="72" t="s">
        <v>1459</v>
      </c>
      <c r="E43" s="72" t="s">
        <v>1460</v>
      </c>
      <c r="F43" s="72" t="s">
        <v>1461</v>
      </c>
      <c r="G43" s="75">
        <v>7</v>
      </c>
      <c r="H43" s="74" t="s">
        <v>1462</v>
      </c>
      <c r="I43" s="76"/>
      <c r="J43" s="76"/>
      <c r="K43" s="76"/>
      <c r="L43" s="72" t="s">
        <v>1383</v>
      </c>
    </row>
    <row r="44" spans="1:12" ht="60" x14ac:dyDescent="0.25">
      <c r="A44" s="72" t="s">
        <v>1378</v>
      </c>
      <c r="B44" s="72" t="s">
        <v>34</v>
      </c>
      <c r="C44" s="72" t="s">
        <v>931</v>
      </c>
      <c r="D44" s="72" t="s">
        <v>1463</v>
      </c>
      <c r="E44" s="72" t="s">
        <v>931</v>
      </c>
      <c r="F44" s="72" t="s">
        <v>1381</v>
      </c>
      <c r="G44" s="75">
        <v>8</v>
      </c>
      <c r="H44" s="72" t="s">
        <v>1464</v>
      </c>
      <c r="I44" s="76"/>
      <c r="J44" s="76" t="s">
        <v>1382</v>
      </c>
      <c r="K44" s="76"/>
      <c r="L44" s="72" t="s">
        <v>1383</v>
      </c>
    </row>
    <row r="45" spans="1:12" ht="105" x14ac:dyDescent="0.25">
      <c r="A45" s="72" t="s">
        <v>1378</v>
      </c>
      <c r="B45" s="72" t="s">
        <v>34</v>
      </c>
      <c r="C45" s="72" t="s">
        <v>1294</v>
      </c>
      <c r="D45" s="72" t="s">
        <v>1465</v>
      </c>
      <c r="E45" s="72" t="s">
        <v>1294</v>
      </c>
      <c r="F45" s="72" t="s">
        <v>1381</v>
      </c>
      <c r="G45" s="75">
        <v>9</v>
      </c>
      <c r="H45" s="72" t="s">
        <v>1466</v>
      </c>
      <c r="I45" s="76"/>
      <c r="J45" s="76" t="s">
        <v>1382</v>
      </c>
      <c r="K45" s="76"/>
      <c r="L45" s="72" t="s">
        <v>1383</v>
      </c>
    </row>
    <row r="46" spans="1:12" ht="60" x14ac:dyDescent="0.25">
      <c r="A46" s="72" t="s">
        <v>1378</v>
      </c>
      <c r="B46" s="72" t="s">
        <v>34</v>
      </c>
      <c r="C46" s="72" t="s">
        <v>144</v>
      </c>
      <c r="D46" s="72" t="s">
        <v>1467</v>
      </c>
      <c r="E46" s="72" t="s">
        <v>144</v>
      </c>
      <c r="F46" s="72" t="s">
        <v>1381</v>
      </c>
      <c r="G46" s="75">
        <v>10</v>
      </c>
      <c r="H46" s="72" t="s">
        <v>1035</v>
      </c>
      <c r="I46" s="76"/>
      <c r="J46" s="76" t="s">
        <v>1382</v>
      </c>
      <c r="K46" s="76"/>
      <c r="L46" s="72" t="s">
        <v>1383</v>
      </c>
    </row>
    <row r="47" spans="1:12" ht="45" x14ac:dyDescent="0.25">
      <c r="A47" s="72" t="s">
        <v>1378</v>
      </c>
      <c r="B47" s="72" t="s">
        <v>127</v>
      </c>
      <c r="C47" s="72" t="s">
        <v>248</v>
      </c>
      <c r="D47" s="72" t="s">
        <v>1379</v>
      </c>
      <c r="E47" s="72" t="s">
        <v>1380</v>
      </c>
      <c r="F47" s="72" t="s">
        <v>1381</v>
      </c>
      <c r="G47" s="75">
        <v>1</v>
      </c>
      <c r="H47" s="72" t="s">
        <v>1444</v>
      </c>
      <c r="I47" s="76" t="s">
        <v>1382</v>
      </c>
      <c r="J47" s="76" t="s">
        <v>1382</v>
      </c>
      <c r="K47" s="76" t="s">
        <v>1382</v>
      </c>
      <c r="L47" s="72" t="s">
        <v>1383</v>
      </c>
    </row>
    <row r="48" spans="1:12" ht="120" x14ac:dyDescent="0.25">
      <c r="A48" s="72" t="s">
        <v>1378</v>
      </c>
      <c r="B48" s="72" t="s">
        <v>127</v>
      </c>
      <c r="C48" s="72" t="s">
        <v>372</v>
      </c>
      <c r="D48" s="72" t="s">
        <v>372</v>
      </c>
      <c r="E48" s="72" t="s">
        <v>1468</v>
      </c>
      <c r="F48" s="72" t="s">
        <v>1399</v>
      </c>
      <c r="G48" s="75">
        <v>2</v>
      </c>
      <c r="H48" s="72" t="s">
        <v>1469</v>
      </c>
      <c r="I48" s="76"/>
      <c r="J48" s="76" t="s">
        <v>1382</v>
      </c>
      <c r="K48" s="76" t="s">
        <v>1382</v>
      </c>
      <c r="L48" s="72" t="s">
        <v>1383</v>
      </c>
    </row>
    <row r="49" spans="1:12" ht="60" x14ac:dyDescent="0.25">
      <c r="A49" s="72" t="s">
        <v>1378</v>
      </c>
      <c r="B49" s="72" t="s">
        <v>127</v>
      </c>
      <c r="C49" s="72" t="s">
        <v>375</v>
      </c>
      <c r="D49" s="72" t="s">
        <v>1470</v>
      </c>
      <c r="E49" s="72" t="s">
        <v>1468</v>
      </c>
      <c r="F49" s="72" t="s">
        <v>1399</v>
      </c>
      <c r="G49" s="75">
        <v>3</v>
      </c>
      <c r="H49" s="72" t="s">
        <v>1471</v>
      </c>
      <c r="I49" s="76"/>
      <c r="J49" s="76" t="s">
        <v>1382</v>
      </c>
      <c r="K49" s="76" t="s">
        <v>1382</v>
      </c>
      <c r="L49" s="72" t="s">
        <v>1383</v>
      </c>
    </row>
    <row r="50" spans="1:12" ht="30" x14ac:dyDescent="0.25">
      <c r="A50" s="72" t="s">
        <v>1378</v>
      </c>
      <c r="B50" s="72" t="s">
        <v>127</v>
      </c>
      <c r="C50" s="72" t="s">
        <v>379</v>
      </c>
      <c r="D50" s="72" t="s">
        <v>1472</v>
      </c>
      <c r="E50" s="72" t="s">
        <v>1473</v>
      </c>
      <c r="F50" s="72" t="s">
        <v>1474</v>
      </c>
      <c r="G50" s="75">
        <v>4</v>
      </c>
      <c r="H50" s="72" t="s">
        <v>1475</v>
      </c>
      <c r="I50" s="76"/>
      <c r="J50" s="76" t="s">
        <v>1382</v>
      </c>
      <c r="K50" s="76" t="s">
        <v>1382</v>
      </c>
      <c r="L50" s="72" t="s">
        <v>1383</v>
      </c>
    </row>
    <row r="51" spans="1:12" ht="75" x14ac:dyDescent="0.25">
      <c r="A51" s="72" t="s">
        <v>1378</v>
      </c>
      <c r="B51" s="72" t="s">
        <v>127</v>
      </c>
      <c r="C51" s="72" t="s">
        <v>232</v>
      </c>
      <c r="D51" s="72" t="s">
        <v>1386</v>
      </c>
      <c r="E51" s="72" t="s">
        <v>232</v>
      </c>
      <c r="F51" s="72" t="s">
        <v>1387</v>
      </c>
      <c r="G51" s="75">
        <v>5</v>
      </c>
      <c r="H51" s="72" t="s">
        <v>1446</v>
      </c>
      <c r="I51" s="76" t="s">
        <v>1382</v>
      </c>
      <c r="J51" s="76" t="s">
        <v>1382</v>
      </c>
      <c r="K51" s="76" t="s">
        <v>1382</v>
      </c>
      <c r="L51" s="72" t="s">
        <v>1383</v>
      </c>
    </row>
    <row r="52" spans="1:12" x14ac:dyDescent="0.25">
      <c r="A52" s="72" t="s">
        <v>1378</v>
      </c>
      <c r="B52" s="72" t="s">
        <v>127</v>
      </c>
      <c r="C52" s="72" t="s">
        <v>116</v>
      </c>
      <c r="D52" s="72" t="s">
        <v>116</v>
      </c>
      <c r="E52" s="72" t="s">
        <v>1453</v>
      </c>
      <c r="F52" s="72" t="s">
        <v>1454</v>
      </c>
      <c r="G52" s="75">
        <v>6</v>
      </c>
      <c r="H52" s="72"/>
      <c r="I52" s="76" t="s">
        <v>1382</v>
      </c>
      <c r="J52" s="76" t="s">
        <v>1382</v>
      </c>
      <c r="K52" s="76" t="s">
        <v>1382</v>
      </c>
      <c r="L52" s="72" t="s">
        <v>1383</v>
      </c>
    </row>
    <row r="53" spans="1:12" ht="30" x14ac:dyDescent="0.25">
      <c r="A53" s="72" t="s">
        <v>1378</v>
      </c>
      <c r="B53" s="72" t="s">
        <v>127</v>
      </c>
      <c r="C53" s="72" t="s">
        <v>788</v>
      </c>
      <c r="D53" s="72" t="s">
        <v>1476</v>
      </c>
      <c r="E53" s="72" t="s">
        <v>1477</v>
      </c>
      <c r="F53" s="72" t="s">
        <v>1478</v>
      </c>
      <c r="G53" s="75">
        <v>7</v>
      </c>
      <c r="H53" s="72" t="s">
        <v>1479</v>
      </c>
      <c r="I53" s="76" t="s">
        <v>1382</v>
      </c>
      <c r="J53" s="76"/>
      <c r="K53" s="76"/>
      <c r="L53" s="72" t="s">
        <v>1383</v>
      </c>
    </row>
    <row r="54" spans="1:12" ht="45" x14ac:dyDescent="0.25">
      <c r="A54" s="72" t="s">
        <v>1378</v>
      </c>
      <c r="B54" s="72" t="s">
        <v>1480</v>
      </c>
      <c r="C54" s="72" t="s">
        <v>248</v>
      </c>
      <c r="D54" s="72" t="s">
        <v>1379</v>
      </c>
      <c r="E54" s="72" t="s">
        <v>1380</v>
      </c>
      <c r="F54" s="72" t="s">
        <v>1381</v>
      </c>
      <c r="G54" s="75">
        <v>1</v>
      </c>
      <c r="H54" s="72" t="s">
        <v>1444</v>
      </c>
      <c r="I54" s="76"/>
      <c r="J54" s="76" t="s">
        <v>1382</v>
      </c>
      <c r="K54" s="76" t="s">
        <v>1382</v>
      </c>
      <c r="L54" s="72" t="s">
        <v>248</v>
      </c>
    </row>
    <row r="55" spans="1:12" ht="270" x14ac:dyDescent="0.25">
      <c r="A55" s="72" t="s">
        <v>1378</v>
      </c>
      <c r="B55" s="72" t="s">
        <v>1480</v>
      </c>
      <c r="C55" s="72" t="s">
        <v>265</v>
      </c>
      <c r="D55" s="72" t="s">
        <v>1439</v>
      </c>
      <c r="E55" s="72" t="s">
        <v>1389</v>
      </c>
      <c r="F55" s="72" t="s">
        <v>1390</v>
      </c>
      <c r="G55" s="75">
        <v>2</v>
      </c>
      <c r="H55" s="72" t="s">
        <v>1445</v>
      </c>
      <c r="I55" s="76"/>
      <c r="J55" s="76" t="s">
        <v>1382</v>
      </c>
      <c r="K55" s="76" t="s">
        <v>1382</v>
      </c>
      <c r="L55" s="72" t="s">
        <v>265</v>
      </c>
    </row>
    <row r="56" spans="1:12" ht="75" x14ac:dyDescent="0.25">
      <c r="A56" s="72" t="s">
        <v>1378</v>
      </c>
      <c r="B56" s="72" t="s">
        <v>1480</v>
      </c>
      <c r="C56" s="72" t="s">
        <v>232</v>
      </c>
      <c r="D56" s="72" t="s">
        <v>1386</v>
      </c>
      <c r="E56" s="72" t="s">
        <v>232</v>
      </c>
      <c r="F56" s="72" t="s">
        <v>1387</v>
      </c>
      <c r="G56" s="75">
        <v>3</v>
      </c>
      <c r="H56" s="72" t="s">
        <v>1446</v>
      </c>
      <c r="I56" s="76"/>
      <c r="J56" s="76" t="s">
        <v>1382</v>
      </c>
      <c r="K56" s="76" t="s">
        <v>1382</v>
      </c>
      <c r="L56" s="72" t="s">
        <v>232</v>
      </c>
    </row>
    <row r="57" spans="1:12" ht="45" x14ac:dyDescent="0.25">
      <c r="A57" s="72" t="s">
        <v>1378</v>
      </c>
      <c r="B57" s="72" t="s">
        <v>1480</v>
      </c>
      <c r="C57" s="72" t="s">
        <v>275</v>
      </c>
      <c r="D57" s="72" t="s">
        <v>1481</v>
      </c>
      <c r="E57" s="72" t="s">
        <v>275</v>
      </c>
      <c r="F57" s="72" t="s">
        <v>1381</v>
      </c>
      <c r="G57" s="75">
        <v>4</v>
      </c>
      <c r="H57" s="72"/>
      <c r="I57" s="76"/>
      <c r="J57" s="76" t="s">
        <v>1382</v>
      </c>
      <c r="K57" s="76"/>
      <c r="L57" s="72" t="s">
        <v>1383</v>
      </c>
    </row>
    <row r="58" spans="1:12" ht="60" x14ac:dyDescent="0.25">
      <c r="A58" s="72" t="s">
        <v>1378</v>
      </c>
      <c r="B58" s="72" t="s">
        <v>1480</v>
      </c>
      <c r="C58" s="72" t="s">
        <v>278</v>
      </c>
      <c r="D58" s="72" t="s">
        <v>1482</v>
      </c>
      <c r="E58" s="72" t="s">
        <v>278</v>
      </c>
      <c r="F58" s="72" t="s">
        <v>1381</v>
      </c>
      <c r="G58" s="75">
        <v>5</v>
      </c>
      <c r="H58" s="72" t="s">
        <v>1483</v>
      </c>
      <c r="I58" s="76"/>
      <c r="J58" s="76" t="s">
        <v>1382</v>
      </c>
      <c r="K58" s="76"/>
      <c r="L58" s="72" t="s">
        <v>1383</v>
      </c>
    </row>
    <row r="59" spans="1:12" ht="105" x14ac:dyDescent="0.25">
      <c r="A59" s="72" t="s">
        <v>1378</v>
      </c>
      <c r="B59" s="72" t="s">
        <v>1480</v>
      </c>
      <c r="C59" s="72" t="s">
        <v>1297</v>
      </c>
      <c r="D59" s="72" t="s">
        <v>1484</v>
      </c>
      <c r="E59" s="72" t="s">
        <v>1297</v>
      </c>
      <c r="F59" s="72" t="s">
        <v>1381</v>
      </c>
      <c r="G59" s="75">
        <v>6</v>
      </c>
      <c r="H59" s="72" t="s">
        <v>1485</v>
      </c>
      <c r="I59" s="76"/>
      <c r="J59" s="76" t="s">
        <v>1382</v>
      </c>
      <c r="K59" s="76"/>
      <c r="L59" s="72" t="s">
        <v>1383</v>
      </c>
    </row>
    <row r="60" spans="1:12" ht="45" x14ac:dyDescent="0.25">
      <c r="A60" s="72" t="s">
        <v>1378</v>
      </c>
      <c r="B60" s="72" t="s">
        <v>1486</v>
      </c>
      <c r="C60" s="72" t="s">
        <v>248</v>
      </c>
      <c r="D60" s="72" t="s">
        <v>1379</v>
      </c>
      <c r="E60" s="72" t="s">
        <v>1380</v>
      </c>
      <c r="F60" s="72" t="s">
        <v>1381</v>
      </c>
      <c r="G60" s="75">
        <v>1</v>
      </c>
      <c r="H60" s="72" t="s">
        <v>1444</v>
      </c>
      <c r="I60" s="76" t="s">
        <v>1382</v>
      </c>
      <c r="J60" s="76" t="s">
        <v>1382</v>
      </c>
      <c r="K60" s="76" t="s">
        <v>1382</v>
      </c>
      <c r="L60" s="72" t="s">
        <v>1383</v>
      </c>
    </row>
    <row r="61" spans="1:12" ht="135" x14ac:dyDescent="0.25">
      <c r="A61" s="72" t="s">
        <v>1378</v>
      </c>
      <c r="B61" s="72" t="s">
        <v>1486</v>
      </c>
      <c r="C61" s="72" t="s">
        <v>585</v>
      </c>
      <c r="D61" s="72" t="s">
        <v>1487</v>
      </c>
      <c r="E61" s="72" t="s">
        <v>1389</v>
      </c>
      <c r="F61" s="72" t="s">
        <v>1390</v>
      </c>
      <c r="G61" s="75">
        <v>2</v>
      </c>
      <c r="H61" s="72" t="s">
        <v>1488</v>
      </c>
      <c r="I61" s="76"/>
      <c r="J61" s="76" t="s">
        <v>1382</v>
      </c>
      <c r="K61" s="76" t="s">
        <v>1382</v>
      </c>
      <c r="L61" s="72" t="s">
        <v>1383</v>
      </c>
    </row>
    <row r="62" spans="1:12" ht="75" x14ac:dyDescent="0.25">
      <c r="A62" s="72" t="s">
        <v>1378</v>
      </c>
      <c r="B62" s="72" t="s">
        <v>1486</v>
      </c>
      <c r="C62" s="72" t="s">
        <v>232</v>
      </c>
      <c r="D62" s="72" t="s">
        <v>1386</v>
      </c>
      <c r="E62" s="72" t="s">
        <v>232</v>
      </c>
      <c r="F62" s="72" t="s">
        <v>1387</v>
      </c>
      <c r="G62" s="75">
        <v>3</v>
      </c>
      <c r="H62" s="72" t="s">
        <v>1446</v>
      </c>
      <c r="I62" s="76" t="s">
        <v>1382</v>
      </c>
      <c r="J62" s="76" t="s">
        <v>1382</v>
      </c>
      <c r="K62" s="76" t="s">
        <v>1382</v>
      </c>
      <c r="L62" s="72" t="s">
        <v>1383</v>
      </c>
    </row>
    <row r="63" spans="1:12" ht="30" x14ac:dyDescent="0.25">
      <c r="A63" s="72" t="s">
        <v>1378</v>
      </c>
      <c r="B63" s="72" t="s">
        <v>1486</v>
      </c>
      <c r="C63" s="72" t="s">
        <v>219</v>
      </c>
      <c r="D63" s="72" t="s">
        <v>1489</v>
      </c>
      <c r="E63" s="72" t="s">
        <v>1329</v>
      </c>
      <c r="F63" s="72" t="s">
        <v>1399</v>
      </c>
      <c r="G63" s="75">
        <v>4</v>
      </c>
      <c r="H63" s="72" t="s">
        <v>220</v>
      </c>
      <c r="I63" s="76" t="s">
        <v>1382</v>
      </c>
      <c r="J63" s="76" t="s">
        <v>1382</v>
      </c>
      <c r="K63" s="76"/>
      <c r="L63" s="72" t="s">
        <v>1383</v>
      </c>
    </row>
    <row r="64" spans="1:12" ht="45" x14ac:dyDescent="0.25">
      <c r="A64" s="72" t="s">
        <v>1378</v>
      </c>
      <c r="B64" s="72" t="s">
        <v>1486</v>
      </c>
      <c r="C64" s="72" t="s">
        <v>1321</v>
      </c>
      <c r="D64" s="72" t="s">
        <v>1490</v>
      </c>
      <c r="E64" s="72" t="s">
        <v>1329</v>
      </c>
      <c r="F64" s="72" t="s">
        <v>1399</v>
      </c>
      <c r="G64" s="75">
        <v>5</v>
      </c>
      <c r="H64" s="72" t="s">
        <v>758</v>
      </c>
      <c r="I64" s="76" t="s">
        <v>1382</v>
      </c>
      <c r="J64" s="76" t="s">
        <v>1382</v>
      </c>
      <c r="K64" s="76"/>
      <c r="L64" s="72" t="s">
        <v>1383</v>
      </c>
    </row>
    <row r="65" spans="1:12" ht="30" x14ac:dyDescent="0.25">
      <c r="A65" s="72" t="s">
        <v>1378</v>
      </c>
      <c r="B65" s="72" t="s">
        <v>1486</v>
      </c>
      <c r="C65" s="72" t="s">
        <v>1275</v>
      </c>
      <c r="D65" s="72" t="s">
        <v>1491</v>
      </c>
      <c r="E65" s="72" t="s">
        <v>1329</v>
      </c>
      <c r="F65" s="72" t="s">
        <v>1399</v>
      </c>
      <c r="G65" s="75">
        <v>6</v>
      </c>
      <c r="H65" s="72" t="s">
        <v>773</v>
      </c>
      <c r="I65" s="76" t="s">
        <v>1382</v>
      </c>
      <c r="J65" s="76" t="s">
        <v>1382</v>
      </c>
      <c r="K65" s="76"/>
      <c r="L65" s="72" t="s">
        <v>1383</v>
      </c>
    </row>
    <row r="66" spans="1:12" ht="150" x14ac:dyDescent="0.25">
      <c r="A66" s="72" t="s">
        <v>1378</v>
      </c>
      <c r="B66" s="72" t="s">
        <v>1486</v>
      </c>
      <c r="C66" s="72" t="s">
        <v>755</v>
      </c>
      <c r="D66" s="72" t="s">
        <v>1492</v>
      </c>
      <c r="E66" s="72" t="s">
        <v>1493</v>
      </c>
      <c r="F66" s="72" t="s">
        <v>1416</v>
      </c>
      <c r="G66" s="75">
        <v>7</v>
      </c>
      <c r="H66" s="72" t="s">
        <v>1494</v>
      </c>
      <c r="I66" s="76"/>
      <c r="J66" s="76" t="s">
        <v>1382</v>
      </c>
      <c r="K66" s="76"/>
      <c r="L66" s="72" t="s">
        <v>1383</v>
      </c>
    </row>
    <row r="67" spans="1:12" ht="90" x14ac:dyDescent="0.25">
      <c r="A67" s="72" t="s">
        <v>1378</v>
      </c>
      <c r="B67" s="72" t="s">
        <v>1486</v>
      </c>
      <c r="C67" s="72" t="s">
        <v>791</v>
      </c>
      <c r="D67" s="72" t="s">
        <v>1495</v>
      </c>
      <c r="E67" s="72" t="s">
        <v>1393</v>
      </c>
      <c r="F67" s="72" t="s">
        <v>1387</v>
      </c>
      <c r="G67" s="75">
        <v>8</v>
      </c>
      <c r="H67" s="72" t="s">
        <v>1496</v>
      </c>
      <c r="I67" s="76"/>
      <c r="J67" s="76" t="s">
        <v>1382</v>
      </c>
      <c r="K67" s="76"/>
      <c r="L67" s="72" t="s">
        <v>1383</v>
      </c>
    </row>
    <row r="68" spans="1:12" ht="105" x14ac:dyDescent="0.25">
      <c r="A68" s="72" t="s">
        <v>1378</v>
      </c>
      <c r="B68" s="72" t="s">
        <v>1486</v>
      </c>
      <c r="C68" s="72" t="s">
        <v>1497</v>
      </c>
      <c r="D68" s="72" t="s">
        <v>1498</v>
      </c>
      <c r="E68" s="72" t="s">
        <v>1412</v>
      </c>
      <c r="F68" s="72" t="s">
        <v>1387</v>
      </c>
      <c r="G68" s="75">
        <v>9</v>
      </c>
      <c r="H68" s="72" t="s">
        <v>1499</v>
      </c>
      <c r="I68" s="76"/>
      <c r="J68" s="76" t="s">
        <v>1382</v>
      </c>
      <c r="K68" s="76"/>
      <c r="L68" s="72" t="s">
        <v>1383</v>
      </c>
    </row>
    <row r="69" spans="1:12" ht="135" x14ac:dyDescent="0.25">
      <c r="A69" s="72" t="s">
        <v>1378</v>
      </c>
      <c r="B69" s="72" t="s">
        <v>1486</v>
      </c>
      <c r="C69" s="72" t="s">
        <v>795</v>
      </c>
      <c r="D69" s="72" t="s">
        <v>1500</v>
      </c>
      <c r="E69" s="72" t="s">
        <v>1493</v>
      </c>
      <c r="F69" s="72" t="s">
        <v>1416</v>
      </c>
      <c r="G69" s="75">
        <v>10</v>
      </c>
      <c r="H69" s="72" t="s">
        <v>1501</v>
      </c>
      <c r="I69" s="76"/>
      <c r="J69" s="76" t="s">
        <v>1382</v>
      </c>
      <c r="K69" s="76"/>
      <c r="L69" s="72" t="s">
        <v>1383</v>
      </c>
    </row>
    <row r="70" spans="1:12" ht="105" x14ac:dyDescent="0.25">
      <c r="A70" s="72" t="s">
        <v>1378</v>
      </c>
      <c r="B70" s="72" t="s">
        <v>1486</v>
      </c>
      <c r="C70" s="72" t="s">
        <v>1502</v>
      </c>
      <c r="D70" s="72" t="s">
        <v>1503</v>
      </c>
      <c r="E70" s="72" t="s">
        <v>1393</v>
      </c>
      <c r="F70" s="72" t="s">
        <v>1387</v>
      </c>
      <c r="G70" s="75">
        <v>11</v>
      </c>
      <c r="H70" s="72" t="s">
        <v>1504</v>
      </c>
      <c r="I70" s="76"/>
      <c r="J70" s="76" t="s">
        <v>1382</v>
      </c>
      <c r="K70" s="76"/>
      <c r="L70" s="72" t="s">
        <v>1383</v>
      </c>
    </row>
    <row r="71" spans="1:12" ht="60" x14ac:dyDescent="0.25">
      <c r="A71" s="72" t="s">
        <v>1378</v>
      </c>
      <c r="B71" s="72" t="s">
        <v>1486</v>
      </c>
      <c r="C71" s="72" t="s">
        <v>1505</v>
      </c>
      <c r="D71" s="72" t="s">
        <v>1506</v>
      </c>
      <c r="E71" s="72" t="s">
        <v>771</v>
      </c>
      <c r="F71" s="72" t="s">
        <v>1381</v>
      </c>
      <c r="G71" s="75">
        <v>12</v>
      </c>
      <c r="H71" s="72" t="s">
        <v>1507</v>
      </c>
      <c r="I71" s="76"/>
      <c r="J71" s="76" t="s">
        <v>1382</v>
      </c>
      <c r="K71" s="76"/>
      <c r="L71" s="72" t="s">
        <v>1383</v>
      </c>
    </row>
    <row r="72" spans="1:12" ht="45" x14ac:dyDescent="0.25">
      <c r="A72" s="72" t="s">
        <v>1378</v>
      </c>
      <c r="B72" s="72" t="s">
        <v>1508</v>
      </c>
      <c r="C72" s="72" t="s">
        <v>248</v>
      </c>
      <c r="D72" s="72" t="s">
        <v>1379</v>
      </c>
      <c r="E72" s="72" t="s">
        <v>1380</v>
      </c>
      <c r="F72" s="72" t="s">
        <v>1381</v>
      </c>
      <c r="G72" s="75">
        <v>1</v>
      </c>
      <c r="H72" s="72" t="s">
        <v>1444</v>
      </c>
      <c r="I72" s="76" t="s">
        <v>1382</v>
      </c>
      <c r="J72" s="76" t="s">
        <v>1382</v>
      </c>
      <c r="K72" s="76" t="s">
        <v>1382</v>
      </c>
      <c r="L72" s="72" t="s">
        <v>248</v>
      </c>
    </row>
    <row r="73" spans="1:12" ht="270" x14ac:dyDescent="0.25">
      <c r="A73" s="72" t="s">
        <v>1378</v>
      </c>
      <c r="B73" s="72" t="s">
        <v>1508</v>
      </c>
      <c r="C73" s="72" t="s">
        <v>265</v>
      </c>
      <c r="D73" s="72" t="s">
        <v>1439</v>
      </c>
      <c r="E73" s="72" t="s">
        <v>1389</v>
      </c>
      <c r="F73" s="72" t="s">
        <v>1390</v>
      </c>
      <c r="G73" s="75">
        <v>2</v>
      </c>
      <c r="H73" s="72" t="s">
        <v>1445</v>
      </c>
      <c r="I73" s="76"/>
      <c r="J73" s="76" t="s">
        <v>1382</v>
      </c>
      <c r="K73" s="76" t="s">
        <v>1382</v>
      </c>
      <c r="L73" s="72" t="s">
        <v>265</v>
      </c>
    </row>
    <row r="74" spans="1:12" ht="75" x14ac:dyDescent="0.25">
      <c r="A74" s="72" t="s">
        <v>1378</v>
      </c>
      <c r="B74" s="72" t="s">
        <v>1508</v>
      </c>
      <c r="C74" s="72" t="s">
        <v>232</v>
      </c>
      <c r="D74" s="72" t="s">
        <v>1386</v>
      </c>
      <c r="E74" s="72" t="s">
        <v>232</v>
      </c>
      <c r="F74" s="72" t="s">
        <v>1387</v>
      </c>
      <c r="G74" s="75">
        <v>3</v>
      </c>
      <c r="H74" s="72" t="s">
        <v>1446</v>
      </c>
      <c r="I74" s="76" t="s">
        <v>1382</v>
      </c>
      <c r="J74" s="76" t="s">
        <v>1382</v>
      </c>
      <c r="K74" s="76" t="s">
        <v>1382</v>
      </c>
      <c r="L74" s="72" t="s">
        <v>232</v>
      </c>
    </row>
    <row r="75" spans="1:12" ht="135" x14ac:dyDescent="0.25">
      <c r="A75" s="72" t="s">
        <v>1378</v>
      </c>
      <c r="B75" s="72" t="s">
        <v>1508</v>
      </c>
      <c r="C75" s="72" t="s">
        <v>365</v>
      </c>
      <c r="D75" s="72" t="s">
        <v>1442</v>
      </c>
      <c r="E75" s="72" t="s">
        <v>1389</v>
      </c>
      <c r="F75" s="72" t="s">
        <v>1390</v>
      </c>
      <c r="G75" s="75">
        <v>4</v>
      </c>
      <c r="H75" s="72" t="s">
        <v>1443</v>
      </c>
      <c r="I75" s="76" t="s">
        <v>1382</v>
      </c>
      <c r="J75" s="76"/>
      <c r="K75" s="76"/>
      <c r="L75" s="72" t="s">
        <v>1383</v>
      </c>
    </row>
    <row r="76" spans="1:12" ht="30" x14ac:dyDescent="0.25">
      <c r="A76" s="72" t="s">
        <v>1378</v>
      </c>
      <c r="B76" s="72" t="s">
        <v>1508</v>
      </c>
      <c r="C76" s="72" t="s">
        <v>367</v>
      </c>
      <c r="D76" s="72" t="s">
        <v>1440</v>
      </c>
      <c r="E76" s="72" t="s">
        <v>1389</v>
      </c>
      <c r="F76" s="72" t="s">
        <v>1390</v>
      </c>
      <c r="G76" s="75">
        <v>5</v>
      </c>
      <c r="H76" s="72"/>
      <c r="I76" s="76" t="s">
        <v>1382</v>
      </c>
      <c r="J76" s="76"/>
      <c r="K76" s="76"/>
      <c r="L76" s="72" t="s">
        <v>1383</v>
      </c>
    </row>
    <row r="77" spans="1:12" ht="30" x14ac:dyDescent="0.25">
      <c r="A77" s="72" t="s">
        <v>1378</v>
      </c>
      <c r="B77" s="72" t="s">
        <v>1509</v>
      </c>
      <c r="C77" s="72" t="s">
        <v>248</v>
      </c>
      <c r="D77" s="72" t="s">
        <v>1379</v>
      </c>
      <c r="E77" s="72" t="s">
        <v>1380</v>
      </c>
      <c r="F77" s="72" t="s">
        <v>1381</v>
      </c>
      <c r="G77" s="75">
        <v>1</v>
      </c>
      <c r="H77" s="72"/>
      <c r="I77" s="76" t="s">
        <v>1382</v>
      </c>
      <c r="J77" s="76" t="s">
        <v>1382</v>
      </c>
      <c r="K77" s="76" t="s">
        <v>1382</v>
      </c>
      <c r="L77" s="72" t="s">
        <v>1383</v>
      </c>
    </row>
    <row r="78" spans="1:12" ht="45" x14ac:dyDescent="0.25">
      <c r="A78" s="72" t="s">
        <v>1378</v>
      </c>
      <c r="B78" s="72" t="s">
        <v>1509</v>
      </c>
      <c r="C78" s="72" t="s">
        <v>279</v>
      </c>
      <c r="D78" s="72" t="s">
        <v>1384</v>
      </c>
      <c r="E78" s="72" t="s">
        <v>1380</v>
      </c>
      <c r="F78" s="72" t="s">
        <v>1381</v>
      </c>
      <c r="G78" s="75">
        <v>2</v>
      </c>
      <c r="H78" s="72" t="s">
        <v>1385</v>
      </c>
      <c r="I78" s="76" t="s">
        <v>1382</v>
      </c>
      <c r="J78" s="76" t="s">
        <v>1382</v>
      </c>
      <c r="K78" s="76" t="s">
        <v>1382</v>
      </c>
      <c r="L78" s="72" t="s">
        <v>1383</v>
      </c>
    </row>
    <row r="79" spans="1:12" ht="180" x14ac:dyDescent="0.25">
      <c r="A79" s="72" t="s">
        <v>1378</v>
      </c>
      <c r="B79" s="72" t="s">
        <v>1509</v>
      </c>
      <c r="C79" s="72" t="s">
        <v>282</v>
      </c>
      <c r="D79" s="72" t="s">
        <v>1388</v>
      </c>
      <c r="E79" s="72" t="s">
        <v>1389</v>
      </c>
      <c r="F79" s="72" t="s">
        <v>1390</v>
      </c>
      <c r="G79" s="75">
        <v>3</v>
      </c>
      <c r="H79" s="72" t="s">
        <v>1391</v>
      </c>
      <c r="I79" s="76" t="s">
        <v>1382</v>
      </c>
      <c r="J79" s="76" t="s">
        <v>1382</v>
      </c>
      <c r="K79" s="76" t="s">
        <v>1382</v>
      </c>
      <c r="L79" s="72" t="s">
        <v>1383</v>
      </c>
    </row>
    <row r="80" spans="1:12" ht="285" x14ac:dyDescent="0.25">
      <c r="A80" s="72" t="s">
        <v>1378</v>
      </c>
      <c r="B80" s="72" t="s">
        <v>1509</v>
      </c>
      <c r="C80" s="72" t="s">
        <v>284</v>
      </c>
      <c r="D80" s="72" t="s">
        <v>1396</v>
      </c>
      <c r="E80" s="72" t="s">
        <v>1389</v>
      </c>
      <c r="F80" s="72" t="s">
        <v>1390</v>
      </c>
      <c r="G80" s="75">
        <v>4</v>
      </c>
      <c r="H80" s="72" t="s">
        <v>1397</v>
      </c>
      <c r="I80" s="76" t="s">
        <v>1382</v>
      </c>
      <c r="J80" s="76" t="s">
        <v>1382</v>
      </c>
      <c r="K80" s="76" t="s">
        <v>1382</v>
      </c>
      <c r="L80" s="72" t="s">
        <v>1383</v>
      </c>
    </row>
    <row r="81" spans="1:12" ht="135" x14ac:dyDescent="0.25">
      <c r="A81" s="72" t="s">
        <v>1378</v>
      </c>
      <c r="B81" s="72" t="s">
        <v>1509</v>
      </c>
      <c r="C81" s="72" t="s">
        <v>585</v>
      </c>
      <c r="D81" s="72" t="s">
        <v>1487</v>
      </c>
      <c r="E81" s="72" t="s">
        <v>1389</v>
      </c>
      <c r="F81" s="72" t="s">
        <v>1390</v>
      </c>
      <c r="G81" s="75">
        <v>5</v>
      </c>
      <c r="H81" s="72" t="s">
        <v>1488</v>
      </c>
      <c r="I81" s="76" t="s">
        <v>1382</v>
      </c>
      <c r="J81" s="76" t="s">
        <v>1382</v>
      </c>
      <c r="K81" s="76" t="s">
        <v>1382</v>
      </c>
      <c r="L81" s="72" t="s">
        <v>1383</v>
      </c>
    </row>
    <row r="82" spans="1:12" ht="75" x14ac:dyDescent="0.25">
      <c r="A82" s="72" t="s">
        <v>1378</v>
      </c>
      <c r="B82" s="72" t="s">
        <v>1509</v>
      </c>
      <c r="C82" s="72" t="s">
        <v>232</v>
      </c>
      <c r="D82" s="72" t="s">
        <v>1386</v>
      </c>
      <c r="E82" s="72" t="s">
        <v>232</v>
      </c>
      <c r="F82" s="72" t="s">
        <v>1387</v>
      </c>
      <c r="G82" s="75">
        <v>6</v>
      </c>
      <c r="H82" s="72" t="s">
        <v>1510</v>
      </c>
      <c r="I82" s="76" t="s">
        <v>1382</v>
      </c>
      <c r="J82" s="76" t="s">
        <v>1382</v>
      </c>
      <c r="K82" s="76" t="s">
        <v>1382</v>
      </c>
      <c r="L82" s="72" t="s">
        <v>1383</v>
      </c>
    </row>
    <row r="83" spans="1:12" ht="270" x14ac:dyDescent="0.25">
      <c r="A83" s="72" t="s">
        <v>1378</v>
      </c>
      <c r="B83" s="72" t="s">
        <v>1509</v>
      </c>
      <c r="C83" s="72" t="s">
        <v>801</v>
      </c>
      <c r="D83" s="72" t="s">
        <v>1511</v>
      </c>
      <c r="E83" s="72" t="s">
        <v>1493</v>
      </c>
      <c r="F83" s="72" t="s">
        <v>1416</v>
      </c>
      <c r="G83" s="75">
        <v>7</v>
      </c>
      <c r="H83" s="72" t="s">
        <v>1512</v>
      </c>
      <c r="I83" s="76"/>
      <c r="J83" s="76" t="s">
        <v>1382</v>
      </c>
      <c r="K83" s="76"/>
      <c r="L83" s="72" t="s">
        <v>1383</v>
      </c>
    </row>
    <row r="84" spans="1:12" ht="150" x14ac:dyDescent="0.25">
      <c r="A84" s="72" t="s">
        <v>1378</v>
      </c>
      <c r="B84" s="72" t="s">
        <v>1509</v>
      </c>
      <c r="C84" s="72" t="s">
        <v>1513</v>
      </c>
      <c r="D84" s="72" t="s">
        <v>1514</v>
      </c>
      <c r="E84" s="72" t="s">
        <v>1493</v>
      </c>
      <c r="F84" s="72" t="s">
        <v>1416</v>
      </c>
      <c r="G84" s="75">
        <v>8</v>
      </c>
      <c r="H84" s="72" t="s">
        <v>1515</v>
      </c>
      <c r="I84" s="76"/>
      <c r="J84" s="76" t="s">
        <v>1382</v>
      </c>
      <c r="K84" s="76"/>
      <c r="L84" s="72" t="s">
        <v>1383</v>
      </c>
    </row>
    <row r="85" spans="1:12" ht="30" x14ac:dyDescent="0.25">
      <c r="A85" s="72" t="s">
        <v>1378</v>
      </c>
      <c r="B85" s="72" t="s">
        <v>1516</v>
      </c>
      <c r="C85" s="72" t="s">
        <v>248</v>
      </c>
      <c r="D85" s="72" t="s">
        <v>1379</v>
      </c>
      <c r="E85" s="72" t="s">
        <v>1380</v>
      </c>
      <c r="F85" s="72" t="s">
        <v>1381</v>
      </c>
      <c r="G85" s="75">
        <v>1</v>
      </c>
      <c r="H85" s="72"/>
      <c r="I85" s="76" t="s">
        <v>1382</v>
      </c>
      <c r="J85" s="76" t="s">
        <v>1382</v>
      </c>
      <c r="K85" s="76" t="s">
        <v>1382</v>
      </c>
      <c r="L85" s="72" t="s">
        <v>1383</v>
      </c>
    </row>
    <row r="86" spans="1:12" ht="45" x14ac:dyDescent="0.25">
      <c r="A86" s="72" t="s">
        <v>1378</v>
      </c>
      <c r="B86" s="72" t="s">
        <v>1516</v>
      </c>
      <c r="C86" s="72" t="s">
        <v>279</v>
      </c>
      <c r="D86" s="72" t="s">
        <v>1384</v>
      </c>
      <c r="E86" s="72" t="s">
        <v>1380</v>
      </c>
      <c r="F86" s="72" t="s">
        <v>1381</v>
      </c>
      <c r="G86" s="75">
        <v>2</v>
      </c>
      <c r="H86" s="72" t="s">
        <v>1385</v>
      </c>
      <c r="I86" s="76" t="s">
        <v>1382</v>
      </c>
      <c r="J86" s="76" t="s">
        <v>1382</v>
      </c>
      <c r="K86" s="76" t="s">
        <v>1382</v>
      </c>
      <c r="L86" s="72" t="s">
        <v>1383</v>
      </c>
    </row>
    <row r="87" spans="1:12" ht="30" x14ac:dyDescent="0.25">
      <c r="A87" s="72" t="s">
        <v>1378</v>
      </c>
      <c r="B87" s="72" t="s">
        <v>1516</v>
      </c>
      <c r="C87" s="72" t="s">
        <v>265</v>
      </c>
      <c r="D87" s="72" t="s">
        <v>1439</v>
      </c>
      <c r="E87" s="72" t="s">
        <v>1389</v>
      </c>
      <c r="F87" s="72" t="s">
        <v>1390</v>
      </c>
      <c r="G87" s="75">
        <v>3</v>
      </c>
      <c r="H87" s="72"/>
      <c r="I87" s="76" t="s">
        <v>1382</v>
      </c>
      <c r="J87" s="76" t="s">
        <v>1382</v>
      </c>
      <c r="K87" s="76" t="s">
        <v>1382</v>
      </c>
      <c r="L87" s="72" t="s">
        <v>1383</v>
      </c>
    </row>
    <row r="88" spans="1:12" ht="30" x14ac:dyDescent="0.25">
      <c r="A88" s="72" t="s">
        <v>1378</v>
      </c>
      <c r="B88" s="72" t="s">
        <v>1516</v>
      </c>
      <c r="C88" s="72" t="s">
        <v>197</v>
      </c>
      <c r="D88" s="72" t="s">
        <v>1437</v>
      </c>
      <c r="E88" s="72" t="s">
        <v>1438</v>
      </c>
      <c r="F88" s="72" t="s">
        <v>1436</v>
      </c>
      <c r="G88" s="75">
        <v>4</v>
      </c>
      <c r="H88" s="72"/>
      <c r="I88" s="76" t="s">
        <v>1382</v>
      </c>
      <c r="J88" s="76" t="s">
        <v>1382</v>
      </c>
      <c r="K88" s="76" t="s">
        <v>1382</v>
      </c>
      <c r="L88" s="72" t="s">
        <v>1383</v>
      </c>
    </row>
    <row r="89" spans="1:12" ht="180" x14ac:dyDescent="0.25">
      <c r="A89" s="72" t="s">
        <v>1378</v>
      </c>
      <c r="B89" s="72" t="s">
        <v>1516</v>
      </c>
      <c r="C89" s="72" t="s">
        <v>282</v>
      </c>
      <c r="D89" s="72" t="s">
        <v>1388</v>
      </c>
      <c r="E89" s="72" t="s">
        <v>1389</v>
      </c>
      <c r="F89" s="72" t="s">
        <v>1390</v>
      </c>
      <c r="G89" s="75">
        <v>5</v>
      </c>
      <c r="H89" s="72" t="s">
        <v>1391</v>
      </c>
      <c r="I89" s="76" t="s">
        <v>1382</v>
      </c>
      <c r="J89" s="76" t="s">
        <v>1382</v>
      </c>
      <c r="K89" s="76" t="s">
        <v>1382</v>
      </c>
      <c r="L89" s="72" t="s">
        <v>1383</v>
      </c>
    </row>
    <row r="90" spans="1:12" ht="285" x14ac:dyDescent="0.25">
      <c r="A90" s="72" t="s">
        <v>1378</v>
      </c>
      <c r="B90" s="72" t="s">
        <v>1516</v>
      </c>
      <c r="C90" s="72" t="s">
        <v>284</v>
      </c>
      <c r="D90" s="72" t="s">
        <v>1396</v>
      </c>
      <c r="E90" s="72" t="s">
        <v>1389</v>
      </c>
      <c r="F90" s="72" t="s">
        <v>1390</v>
      </c>
      <c r="G90" s="75">
        <v>6</v>
      </c>
      <c r="H90" s="72" t="s">
        <v>1397</v>
      </c>
      <c r="I90" s="76" t="s">
        <v>1382</v>
      </c>
      <c r="J90" s="76" t="s">
        <v>1382</v>
      </c>
      <c r="K90" s="76" t="s">
        <v>1382</v>
      </c>
      <c r="L90" s="72" t="s">
        <v>1383</v>
      </c>
    </row>
    <row r="91" spans="1:12" ht="30" x14ac:dyDescent="0.25">
      <c r="A91" s="72" t="s">
        <v>1378</v>
      </c>
      <c r="B91" s="72" t="s">
        <v>1516</v>
      </c>
      <c r="C91" s="72" t="s">
        <v>232</v>
      </c>
      <c r="D91" s="72" t="s">
        <v>1386</v>
      </c>
      <c r="E91" s="72" t="s">
        <v>232</v>
      </c>
      <c r="F91" s="72" t="s">
        <v>1387</v>
      </c>
      <c r="G91" s="75">
        <v>7</v>
      </c>
      <c r="H91" s="72"/>
      <c r="I91" s="76" t="s">
        <v>1382</v>
      </c>
      <c r="J91" s="76" t="s">
        <v>1382</v>
      </c>
      <c r="K91" s="76" t="s">
        <v>1382</v>
      </c>
      <c r="L91" s="72" t="s">
        <v>1383</v>
      </c>
    </row>
    <row r="92" spans="1:12" ht="30" x14ac:dyDescent="0.25">
      <c r="A92" s="72" t="s">
        <v>1378</v>
      </c>
      <c r="B92" s="72" t="s">
        <v>1517</v>
      </c>
      <c r="C92" s="72" t="s">
        <v>248</v>
      </c>
      <c r="D92" s="72" t="s">
        <v>1379</v>
      </c>
      <c r="E92" s="72" t="s">
        <v>1380</v>
      </c>
      <c r="F92" s="72" t="s">
        <v>1381</v>
      </c>
      <c r="G92" s="75">
        <v>1</v>
      </c>
      <c r="H92" s="72"/>
      <c r="I92" s="76" t="s">
        <v>1382</v>
      </c>
      <c r="J92" s="76" t="s">
        <v>1382</v>
      </c>
      <c r="K92" s="76" t="s">
        <v>1382</v>
      </c>
      <c r="L92" s="72" t="s">
        <v>1383</v>
      </c>
    </row>
    <row r="93" spans="1:12" ht="30" x14ac:dyDescent="0.25">
      <c r="A93" s="72" t="s">
        <v>1378</v>
      </c>
      <c r="B93" s="72" t="s">
        <v>1517</v>
      </c>
      <c r="C93" s="72" t="s">
        <v>265</v>
      </c>
      <c r="D93" s="72" t="s">
        <v>1439</v>
      </c>
      <c r="E93" s="72" t="s">
        <v>1389</v>
      </c>
      <c r="F93" s="72" t="s">
        <v>1390</v>
      </c>
      <c r="G93" s="75">
        <v>2</v>
      </c>
      <c r="H93" s="72"/>
      <c r="I93" s="76" t="s">
        <v>1382</v>
      </c>
      <c r="J93" s="76" t="s">
        <v>1382</v>
      </c>
      <c r="K93" s="76" t="s">
        <v>1382</v>
      </c>
      <c r="L93" s="72" t="s">
        <v>1383</v>
      </c>
    </row>
    <row r="94" spans="1:12" ht="30" x14ac:dyDescent="0.25">
      <c r="A94" s="72" t="s">
        <v>1378</v>
      </c>
      <c r="B94" s="72" t="s">
        <v>1517</v>
      </c>
      <c r="C94" s="72" t="s">
        <v>197</v>
      </c>
      <c r="D94" s="72" t="s">
        <v>1437</v>
      </c>
      <c r="E94" s="72" t="s">
        <v>1438</v>
      </c>
      <c r="F94" s="72" t="s">
        <v>1436</v>
      </c>
      <c r="G94" s="75">
        <v>3</v>
      </c>
      <c r="H94" s="72"/>
      <c r="I94" s="76" t="s">
        <v>1382</v>
      </c>
      <c r="J94" s="76" t="s">
        <v>1382</v>
      </c>
      <c r="K94" s="76" t="s">
        <v>1382</v>
      </c>
      <c r="L94" s="72" t="s">
        <v>1383</v>
      </c>
    </row>
    <row r="95" spans="1:12" ht="45" x14ac:dyDescent="0.25">
      <c r="A95" s="72" t="s">
        <v>1378</v>
      </c>
      <c r="B95" s="72" t="s">
        <v>1517</v>
      </c>
      <c r="C95" s="72" t="s">
        <v>279</v>
      </c>
      <c r="D95" s="72" t="s">
        <v>1384</v>
      </c>
      <c r="E95" s="72" t="s">
        <v>1380</v>
      </c>
      <c r="F95" s="72" t="s">
        <v>1381</v>
      </c>
      <c r="G95" s="75">
        <v>4</v>
      </c>
      <c r="H95" s="72" t="s">
        <v>1385</v>
      </c>
      <c r="I95" s="76" t="s">
        <v>1382</v>
      </c>
      <c r="J95" s="76" t="s">
        <v>1382</v>
      </c>
      <c r="K95" s="76" t="s">
        <v>1382</v>
      </c>
      <c r="L95" s="72" t="s">
        <v>1383</v>
      </c>
    </row>
    <row r="96" spans="1:12" ht="180" x14ac:dyDescent="0.25">
      <c r="A96" s="72" t="s">
        <v>1378</v>
      </c>
      <c r="B96" s="72" t="s">
        <v>1517</v>
      </c>
      <c r="C96" s="72" t="s">
        <v>282</v>
      </c>
      <c r="D96" s="72" t="s">
        <v>1388</v>
      </c>
      <c r="E96" s="72" t="s">
        <v>1389</v>
      </c>
      <c r="F96" s="72" t="s">
        <v>1390</v>
      </c>
      <c r="G96" s="75">
        <v>5</v>
      </c>
      <c r="H96" s="72" t="s">
        <v>1391</v>
      </c>
      <c r="I96" s="76" t="s">
        <v>1382</v>
      </c>
      <c r="J96" s="76" t="s">
        <v>1382</v>
      </c>
      <c r="K96" s="76" t="s">
        <v>1382</v>
      </c>
      <c r="L96" s="72" t="s">
        <v>1383</v>
      </c>
    </row>
    <row r="97" spans="1:12" ht="285" x14ac:dyDescent="0.25">
      <c r="A97" s="72" t="s">
        <v>1378</v>
      </c>
      <c r="B97" s="72" t="s">
        <v>1517</v>
      </c>
      <c r="C97" s="72" t="s">
        <v>284</v>
      </c>
      <c r="D97" s="72" t="s">
        <v>1396</v>
      </c>
      <c r="E97" s="72" t="s">
        <v>1389</v>
      </c>
      <c r="F97" s="72" t="s">
        <v>1390</v>
      </c>
      <c r="G97" s="75">
        <v>6</v>
      </c>
      <c r="H97" s="72" t="s">
        <v>1397</v>
      </c>
      <c r="I97" s="76" t="s">
        <v>1382</v>
      </c>
      <c r="J97" s="76" t="s">
        <v>1382</v>
      </c>
      <c r="K97" s="76" t="s">
        <v>1382</v>
      </c>
      <c r="L97" s="72" t="s">
        <v>1383</v>
      </c>
    </row>
    <row r="98" spans="1:12" ht="30" x14ac:dyDescent="0.25">
      <c r="A98" s="72" t="s">
        <v>1378</v>
      </c>
      <c r="B98" s="72" t="s">
        <v>1517</v>
      </c>
      <c r="C98" s="72" t="s">
        <v>232</v>
      </c>
      <c r="D98" s="72" t="s">
        <v>1386</v>
      </c>
      <c r="E98" s="72" t="s">
        <v>232</v>
      </c>
      <c r="F98" s="72" t="s">
        <v>1387</v>
      </c>
      <c r="G98" s="75">
        <v>7</v>
      </c>
      <c r="H98" s="72"/>
      <c r="I98" s="76" t="s">
        <v>1382</v>
      </c>
      <c r="J98" s="76" t="s">
        <v>1382</v>
      </c>
      <c r="K98" s="76" t="s">
        <v>1382</v>
      </c>
      <c r="L98" s="72" t="s">
        <v>1383</v>
      </c>
    </row>
    <row r="99" spans="1:12" ht="150" x14ac:dyDescent="0.25">
      <c r="A99" s="72" t="s">
        <v>1378</v>
      </c>
      <c r="B99" s="72" t="s">
        <v>1517</v>
      </c>
      <c r="C99" s="72" t="s">
        <v>294</v>
      </c>
      <c r="D99" s="72" t="s">
        <v>1518</v>
      </c>
      <c r="E99" s="72" t="s">
        <v>1493</v>
      </c>
      <c r="F99" s="72" t="s">
        <v>1416</v>
      </c>
      <c r="G99" s="75">
        <v>8</v>
      </c>
      <c r="H99" s="72" t="s">
        <v>1519</v>
      </c>
      <c r="I99" s="76"/>
      <c r="J99" s="76" t="s">
        <v>1382</v>
      </c>
      <c r="K99" s="76"/>
      <c r="L99" s="72" t="s">
        <v>1383</v>
      </c>
    </row>
    <row r="100" spans="1:12" ht="30" x14ac:dyDescent="0.25">
      <c r="A100" s="72" t="s">
        <v>1378</v>
      </c>
      <c r="B100" s="72" t="s">
        <v>1520</v>
      </c>
      <c r="C100" s="72" t="s">
        <v>248</v>
      </c>
      <c r="D100" s="72" t="s">
        <v>1379</v>
      </c>
      <c r="E100" s="72" t="s">
        <v>1380</v>
      </c>
      <c r="F100" s="72" t="s">
        <v>1381</v>
      </c>
      <c r="G100" s="75">
        <v>1</v>
      </c>
      <c r="H100" s="72"/>
      <c r="I100" s="76" t="s">
        <v>1382</v>
      </c>
      <c r="J100" s="76" t="s">
        <v>1382</v>
      </c>
      <c r="K100" s="76" t="s">
        <v>1382</v>
      </c>
      <c r="L100" s="72" t="s">
        <v>1383</v>
      </c>
    </row>
    <row r="101" spans="1:12" ht="45" x14ac:dyDescent="0.25">
      <c r="A101" s="72" t="s">
        <v>1378</v>
      </c>
      <c r="B101" s="72" t="s">
        <v>1520</v>
      </c>
      <c r="C101" s="72" t="s">
        <v>279</v>
      </c>
      <c r="D101" s="72" t="s">
        <v>1384</v>
      </c>
      <c r="E101" s="72" t="s">
        <v>1380</v>
      </c>
      <c r="F101" s="72" t="s">
        <v>1381</v>
      </c>
      <c r="G101" s="75">
        <v>2</v>
      </c>
      <c r="H101" s="72" t="s">
        <v>1385</v>
      </c>
      <c r="I101" s="76" t="s">
        <v>1382</v>
      </c>
      <c r="J101" s="76" t="s">
        <v>1382</v>
      </c>
      <c r="K101" s="76" t="s">
        <v>1382</v>
      </c>
      <c r="L101" s="72" t="s">
        <v>1383</v>
      </c>
    </row>
    <row r="102" spans="1:12" ht="30" x14ac:dyDescent="0.25">
      <c r="A102" s="72" t="s">
        <v>1378</v>
      </c>
      <c r="B102" s="72" t="s">
        <v>1520</v>
      </c>
      <c r="C102" s="72" t="s">
        <v>232</v>
      </c>
      <c r="D102" s="72" t="s">
        <v>1386</v>
      </c>
      <c r="E102" s="72" t="s">
        <v>232</v>
      </c>
      <c r="F102" s="72" t="s">
        <v>1387</v>
      </c>
      <c r="G102" s="75">
        <v>3</v>
      </c>
      <c r="H102" s="72"/>
      <c r="I102" s="76" t="s">
        <v>1382</v>
      </c>
      <c r="J102" s="76" t="s">
        <v>1382</v>
      </c>
      <c r="K102" s="76" t="s">
        <v>1382</v>
      </c>
      <c r="L102" s="72" t="s">
        <v>1383</v>
      </c>
    </row>
    <row r="103" spans="1:12" ht="180" x14ac:dyDescent="0.25">
      <c r="A103" s="72" t="s">
        <v>1378</v>
      </c>
      <c r="B103" s="72" t="s">
        <v>1520</v>
      </c>
      <c r="C103" s="72" t="s">
        <v>282</v>
      </c>
      <c r="D103" s="72" t="s">
        <v>1388</v>
      </c>
      <c r="E103" s="72" t="s">
        <v>1389</v>
      </c>
      <c r="F103" s="72" t="s">
        <v>1390</v>
      </c>
      <c r="G103" s="75">
        <v>4</v>
      </c>
      <c r="H103" s="72" t="s">
        <v>1391</v>
      </c>
      <c r="I103" s="76" t="s">
        <v>1382</v>
      </c>
      <c r="J103" s="76" t="s">
        <v>1382</v>
      </c>
      <c r="K103" s="76" t="s">
        <v>1382</v>
      </c>
      <c r="L103" s="72" t="s">
        <v>1383</v>
      </c>
    </row>
    <row r="104" spans="1:12" ht="285" x14ac:dyDescent="0.25">
      <c r="A104" s="72" t="s">
        <v>1378</v>
      </c>
      <c r="B104" s="72" t="s">
        <v>1520</v>
      </c>
      <c r="C104" s="72" t="s">
        <v>284</v>
      </c>
      <c r="D104" s="72" t="s">
        <v>1396</v>
      </c>
      <c r="E104" s="72" t="s">
        <v>1389</v>
      </c>
      <c r="F104" s="72" t="s">
        <v>1390</v>
      </c>
      <c r="G104" s="75">
        <v>5</v>
      </c>
      <c r="H104" s="72" t="s">
        <v>1397</v>
      </c>
      <c r="I104" s="76" t="s">
        <v>1382</v>
      </c>
      <c r="J104" s="76" t="s">
        <v>1382</v>
      </c>
      <c r="K104" s="76" t="s">
        <v>1382</v>
      </c>
      <c r="L104" s="72" t="s">
        <v>1383</v>
      </c>
    </row>
    <row r="105" spans="1:12" ht="30" x14ac:dyDescent="0.25">
      <c r="A105" s="72" t="s">
        <v>1378</v>
      </c>
      <c r="B105" s="72" t="s">
        <v>1520</v>
      </c>
      <c r="C105" s="72" t="s">
        <v>637</v>
      </c>
      <c r="D105" s="72" t="s">
        <v>1521</v>
      </c>
      <c r="E105" s="72" t="s">
        <v>1329</v>
      </c>
      <c r="F105" s="72" t="s">
        <v>1399</v>
      </c>
      <c r="G105" s="75">
        <v>6</v>
      </c>
      <c r="H105" s="72" t="s">
        <v>638</v>
      </c>
      <c r="I105" s="76" t="s">
        <v>1382</v>
      </c>
      <c r="J105" s="76" t="s">
        <v>1382</v>
      </c>
      <c r="K105" s="76"/>
      <c r="L105" s="72" t="s">
        <v>1383</v>
      </c>
    </row>
    <row r="106" spans="1:12" ht="45" x14ac:dyDescent="0.25">
      <c r="A106" s="72" t="s">
        <v>1378</v>
      </c>
      <c r="B106" s="72" t="s">
        <v>1520</v>
      </c>
      <c r="C106" s="72" t="s">
        <v>999</v>
      </c>
      <c r="D106" s="72" t="s">
        <v>1522</v>
      </c>
      <c r="E106" s="72" t="s">
        <v>1329</v>
      </c>
      <c r="F106" s="72" t="s">
        <v>1399</v>
      </c>
      <c r="G106" s="75">
        <v>7</v>
      </c>
      <c r="H106" s="72" t="s">
        <v>1523</v>
      </c>
      <c r="I106" s="76" t="s">
        <v>1382</v>
      </c>
      <c r="J106" s="76" t="s">
        <v>1382</v>
      </c>
      <c r="K106" s="76"/>
      <c r="L106" s="72" t="s">
        <v>1383</v>
      </c>
    </row>
    <row r="107" spans="1:12" ht="90" x14ac:dyDescent="0.25">
      <c r="A107" s="72" t="s">
        <v>1378</v>
      </c>
      <c r="B107" s="72" t="s">
        <v>1520</v>
      </c>
      <c r="C107" s="72" t="s">
        <v>1524</v>
      </c>
      <c r="D107" s="72" t="s">
        <v>1525</v>
      </c>
      <c r="E107" s="72" t="s">
        <v>1393</v>
      </c>
      <c r="F107" s="72" t="s">
        <v>1387</v>
      </c>
      <c r="G107" s="75">
        <v>8</v>
      </c>
      <c r="H107" s="72" t="s">
        <v>1526</v>
      </c>
      <c r="I107" s="76"/>
      <c r="J107" s="76" t="s">
        <v>1382</v>
      </c>
      <c r="K107" s="76"/>
      <c r="L107" s="72" t="s">
        <v>1383</v>
      </c>
    </row>
    <row r="108" spans="1:12" ht="30" x14ac:dyDescent="0.25">
      <c r="A108" s="72" t="s">
        <v>1378</v>
      </c>
      <c r="B108" s="72" t="s">
        <v>1520</v>
      </c>
      <c r="C108" s="72" t="s">
        <v>1305</v>
      </c>
      <c r="D108" s="72" t="s">
        <v>1527</v>
      </c>
      <c r="E108" s="72" t="s">
        <v>1329</v>
      </c>
      <c r="F108" s="72" t="s">
        <v>1399</v>
      </c>
      <c r="G108" s="75">
        <v>9</v>
      </c>
      <c r="H108" s="72" t="s">
        <v>707</v>
      </c>
      <c r="I108" s="76" t="s">
        <v>1382</v>
      </c>
      <c r="J108" s="76" t="s">
        <v>1382</v>
      </c>
      <c r="K108" s="76"/>
      <c r="L108" s="72" t="s">
        <v>1383</v>
      </c>
    </row>
    <row r="109" spans="1:12" ht="90" x14ac:dyDescent="0.25">
      <c r="A109" s="72" t="s">
        <v>1378</v>
      </c>
      <c r="B109" s="72" t="s">
        <v>1520</v>
      </c>
      <c r="C109" s="72" t="s">
        <v>1528</v>
      </c>
      <c r="D109" s="72" t="s">
        <v>1529</v>
      </c>
      <c r="E109" s="72" t="s">
        <v>1393</v>
      </c>
      <c r="F109" s="72" t="s">
        <v>1387</v>
      </c>
      <c r="G109" s="75">
        <v>10</v>
      </c>
      <c r="H109" s="72" t="s">
        <v>1530</v>
      </c>
      <c r="I109" s="76"/>
      <c r="J109" s="76" t="s">
        <v>1382</v>
      </c>
      <c r="K109" s="76"/>
      <c r="L109" s="72" t="s">
        <v>1383</v>
      </c>
    </row>
    <row r="110" spans="1:12" ht="120" x14ac:dyDescent="0.25">
      <c r="A110" s="72" t="s">
        <v>1378</v>
      </c>
      <c r="B110" s="72" t="s">
        <v>1520</v>
      </c>
      <c r="C110" s="72" t="s">
        <v>1531</v>
      </c>
      <c r="D110" s="72" t="s">
        <v>1532</v>
      </c>
      <c r="E110" s="72" t="s">
        <v>1415</v>
      </c>
      <c r="F110" s="72" t="s">
        <v>1416</v>
      </c>
      <c r="G110" s="75">
        <v>11</v>
      </c>
      <c r="H110" s="72" t="s">
        <v>1533</v>
      </c>
      <c r="I110" s="76"/>
      <c r="J110" s="76" t="s">
        <v>1382</v>
      </c>
      <c r="K110" s="76"/>
      <c r="L110" s="72" t="s">
        <v>1383</v>
      </c>
    </row>
    <row r="111" spans="1:12" ht="105" x14ac:dyDescent="0.25">
      <c r="A111" s="72" t="s">
        <v>1378</v>
      </c>
      <c r="B111" s="72" t="s">
        <v>1520</v>
      </c>
      <c r="C111" s="72" t="s">
        <v>826</v>
      </c>
      <c r="D111" s="72" t="s">
        <v>1534</v>
      </c>
      <c r="E111" s="72" t="s">
        <v>826</v>
      </c>
      <c r="F111" s="72" t="s">
        <v>1381</v>
      </c>
      <c r="G111" s="75">
        <v>12</v>
      </c>
      <c r="H111" s="72" t="s">
        <v>1535</v>
      </c>
      <c r="I111" s="76"/>
      <c r="J111" s="76" t="s">
        <v>1382</v>
      </c>
      <c r="K111" s="76"/>
      <c r="L111" s="72" t="s">
        <v>1383</v>
      </c>
    </row>
    <row r="112" spans="1:12" ht="45" x14ac:dyDescent="0.25">
      <c r="A112" s="72" t="s">
        <v>1378</v>
      </c>
      <c r="B112" s="72" t="s">
        <v>1536</v>
      </c>
      <c r="C112" s="72" t="s">
        <v>248</v>
      </c>
      <c r="D112" s="72" t="s">
        <v>1379</v>
      </c>
      <c r="E112" s="72" t="s">
        <v>1380</v>
      </c>
      <c r="F112" s="72" t="s">
        <v>1381</v>
      </c>
      <c r="G112" s="75">
        <v>1</v>
      </c>
      <c r="H112" s="72" t="s">
        <v>1444</v>
      </c>
      <c r="I112" s="76"/>
      <c r="J112" s="76" t="s">
        <v>1382</v>
      </c>
      <c r="K112" s="76" t="s">
        <v>1382</v>
      </c>
      <c r="L112" s="72" t="s">
        <v>248</v>
      </c>
    </row>
    <row r="113" spans="1:12" ht="270" x14ac:dyDescent="0.25">
      <c r="A113" s="72" t="s">
        <v>1378</v>
      </c>
      <c r="B113" s="72" t="s">
        <v>1536</v>
      </c>
      <c r="C113" s="72" t="s">
        <v>265</v>
      </c>
      <c r="D113" s="72" t="s">
        <v>1439</v>
      </c>
      <c r="E113" s="72" t="s">
        <v>1389</v>
      </c>
      <c r="F113" s="72" t="s">
        <v>1390</v>
      </c>
      <c r="G113" s="75">
        <v>2</v>
      </c>
      <c r="H113" s="72" t="s">
        <v>1445</v>
      </c>
      <c r="I113" s="76"/>
      <c r="J113" s="76" t="s">
        <v>1382</v>
      </c>
      <c r="K113" s="76" t="s">
        <v>1382</v>
      </c>
      <c r="L113" s="72" t="s">
        <v>265</v>
      </c>
    </row>
    <row r="114" spans="1:12" ht="75" x14ac:dyDescent="0.25">
      <c r="A114" s="72" t="s">
        <v>1378</v>
      </c>
      <c r="B114" s="72" t="s">
        <v>1536</v>
      </c>
      <c r="C114" s="72" t="s">
        <v>232</v>
      </c>
      <c r="D114" s="72" t="s">
        <v>1386</v>
      </c>
      <c r="E114" s="72" t="s">
        <v>232</v>
      </c>
      <c r="F114" s="72" t="s">
        <v>1387</v>
      </c>
      <c r="G114" s="75">
        <v>3</v>
      </c>
      <c r="H114" s="72" t="s">
        <v>1446</v>
      </c>
      <c r="I114" s="76"/>
      <c r="J114" s="76" t="s">
        <v>1382</v>
      </c>
      <c r="K114" s="76" t="s">
        <v>1382</v>
      </c>
      <c r="L114" s="72" t="s">
        <v>232</v>
      </c>
    </row>
    <row r="115" spans="1:12" ht="90" x14ac:dyDescent="0.25">
      <c r="A115" s="72" t="s">
        <v>1378</v>
      </c>
      <c r="B115" s="72" t="s">
        <v>1536</v>
      </c>
      <c r="C115" s="72" t="s">
        <v>1019</v>
      </c>
      <c r="D115" s="72" t="s">
        <v>1537</v>
      </c>
      <c r="E115" s="72" t="s">
        <v>1019</v>
      </c>
      <c r="F115" s="72" t="s">
        <v>1381</v>
      </c>
      <c r="G115" s="75">
        <v>4</v>
      </c>
      <c r="H115" s="72" t="s">
        <v>1020</v>
      </c>
      <c r="I115" s="76"/>
      <c r="J115" s="76" t="s">
        <v>1382</v>
      </c>
      <c r="K115" s="76"/>
      <c r="L115" s="72" t="s">
        <v>1383</v>
      </c>
    </row>
    <row r="116" spans="1:12" ht="30" x14ac:dyDescent="0.25">
      <c r="A116" s="72" t="s">
        <v>1378</v>
      </c>
      <c r="B116" s="72" t="s">
        <v>1538</v>
      </c>
      <c r="C116" s="72" t="s">
        <v>248</v>
      </c>
      <c r="D116" s="72" t="s">
        <v>1379</v>
      </c>
      <c r="E116" s="72" t="s">
        <v>1380</v>
      </c>
      <c r="F116" s="72" t="s">
        <v>1381</v>
      </c>
      <c r="G116" s="75">
        <v>1</v>
      </c>
      <c r="H116" s="72"/>
      <c r="I116" s="76"/>
      <c r="J116" s="76" t="s">
        <v>1382</v>
      </c>
      <c r="K116" s="76" t="s">
        <v>1382</v>
      </c>
      <c r="L116" s="72" t="s">
        <v>248</v>
      </c>
    </row>
    <row r="117" spans="1:12" ht="45" x14ac:dyDescent="0.25">
      <c r="A117" s="72" t="s">
        <v>1378</v>
      </c>
      <c r="B117" s="72" t="s">
        <v>1538</v>
      </c>
      <c r="C117" s="72" t="s">
        <v>279</v>
      </c>
      <c r="D117" s="72" t="s">
        <v>1384</v>
      </c>
      <c r="E117" s="72" t="s">
        <v>1380</v>
      </c>
      <c r="F117" s="72" t="s">
        <v>1381</v>
      </c>
      <c r="G117" s="75">
        <v>2</v>
      </c>
      <c r="H117" s="72" t="s">
        <v>1385</v>
      </c>
      <c r="I117" s="76"/>
      <c r="J117" s="76" t="s">
        <v>1382</v>
      </c>
      <c r="K117" s="76" t="s">
        <v>1382</v>
      </c>
      <c r="L117" s="72" t="s">
        <v>279</v>
      </c>
    </row>
    <row r="118" spans="1:12" ht="30" x14ac:dyDescent="0.25">
      <c r="A118" s="72" t="s">
        <v>1378</v>
      </c>
      <c r="B118" s="72" t="s">
        <v>1538</v>
      </c>
      <c r="C118" s="72" t="s">
        <v>232</v>
      </c>
      <c r="D118" s="72" t="s">
        <v>1386</v>
      </c>
      <c r="E118" s="72" t="s">
        <v>232</v>
      </c>
      <c r="F118" s="72" t="s">
        <v>1387</v>
      </c>
      <c r="G118" s="75">
        <v>3</v>
      </c>
      <c r="H118" s="72"/>
      <c r="I118" s="76"/>
      <c r="J118" s="76" t="s">
        <v>1382</v>
      </c>
      <c r="K118" s="76" t="s">
        <v>1382</v>
      </c>
      <c r="L118" s="72" t="s">
        <v>232</v>
      </c>
    </row>
    <row r="119" spans="1:12" ht="180" x14ac:dyDescent="0.25">
      <c r="A119" s="72" t="s">
        <v>1378</v>
      </c>
      <c r="B119" s="72" t="s">
        <v>1538</v>
      </c>
      <c r="C119" s="72" t="s">
        <v>282</v>
      </c>
      <c r="D119" s="72" t="s">
        <v>1388</v>
      </c>
      <c r="E119" s="72" t="s">
        <v>1389</v>
      </c>
      <c r="F119" s="72" t="s">
        <v>1390</v>
      </c>
      <c r="G119" s="75">
        <v>4</v>
      </c>
      <c r="H119" s="72" t="s">
        <v>1391</v>
      </c>
      <c r="I119" s="76"/>
      <c r="J119" s="76" t="s">
        <v>1382</v>
      </c>
      <c r="K119" s="76" t="s">
        <v>1382</v>
      </c>
      <c r="L119" s="72" t="s">
        <v>282</v>
      </c>
    </row>
    <row r="120" spans="1:12" ht="285" x14ac:dyDescent="0.25">
      <c r="A120" s="72" t="s">
        <v>1378</v>
      </c>
      <c r="B120" s="72" t="s">
        <v>1538</v>
      </c>
      <c r="C120" s="72" t="s">
        <v>284</v>
      </c>
      <c r="D120" s="72" t="s">
        <v>1396</v>
      </c>
      <c r="E120" s="72" t="s">
        <v>1389</v>
      </c>
      <c r="F120" s="72" t="s">
        <v>1390</v>
      </c>
      <c r="G120" s="75">
        <v>5</v>
      </c>
      <c r="H120" s="72" t="s">
        <v>1397</v>
      </c>
      <c r="I120" s="76"/>
      <c r="J120" s="76" t="s">
        <v>1382</v>
      </c>
      <c r="K120" s="76" t="s">
        <v>1382</v>
      </c>
      <c r="L120" s="72" t="s">
        <v>284</v>
      </c>
    </row>
    <row r="121" spans="1:12" ht="210" x14ac:dyDescent="0.25">
      <c r="A121" s="72" t="s">
        <v>1378</v>
      </c>
      <c r="B121" s="72" t="s">
        <v>1538</v>
      </c>
      <c r="C121" s="72" t="s">
        <v>351</v>
      </c>
      <c r="D121" s="72" t="s">
        <v>1539</v>
      </c>
      <c r="E121" s="72" t="s">
        <v>1493</v>
      </c>
      <c r="F121" s="72" t="s">
        <v>1416</v>
      </c>
      <c r="G121" s="75">
        <v>6</v>
      </c>
      <c r="H121" s="72" t="s">
        <v>1540</v>
      </c>
      <c r="I121" s="76"/>
      <c r="J121" s="76" t="s">
        <v>1382</v>
      </c>
      <c r="K121" s="76"/>
      <c r="L121" s="72" t="s">
        <v>1383</v>
      </c>
    </row>
    <row r="122" spans="1:12" ht="45" x14ac:dyDescent="0.25">
      <c r="A122" s="72" t="s">
        <v>1378</v>
      </c>
      <c r="B122" s="72" t="s">
        <v>1541</v>
      </c>
      <c r="C122" s="72" t="s">
        <v>248</v>
      </c>
      <c r="D122" s="72" t="s">
        <v>1379</v>
      </c>
      <c r="E122" s="72" t="s">
        <v>1380</v>
      </c>
      <c r="F122" s="72" t="s">
        <v>1381</v>
      </c>
      <c r="G122" s="75">
        <v>1</v>
      </c>
      <c r="H122" s="72" t="s">
        <v>1444</v>
      </c>
      <c r="I122" s="76"/>
      <c r="J122" s="76" t="s">
        <v>1382</v>
      </c>
      <c r="K122" s="76" t="s">
        <v>1382</v>
      </c>
      <c r="L122" s="72" t="s">
        <v>248</v>
      </c>
    </row>
    <row r="123" spans="1:12" ht="135" x14ac:dyDescent="0.25">
      <c r="A123" s="72" t="s">
        <v>1378</v>
      </c>
      <c r="B123" s="72" t="s">
        <v>1541</v>
      </c>
      <c r="C123" s="72" t="s">
        <v>585</v>
      </c>
      <c r="D123" s="72" t="s">
        <v>1487</v>
      </c>
      <c r="E123" s="72" t="s">
        <v>1389</v>
      </c>
      <c r="F123" s="72" t="s">
        <v>1390</v>
      </c>
      <c r="G123" s="75">
        <v>2</v>
      </c>
      <c r="H123" s="72" t="s">
        <v>1488</v>
      </c>
      <c r="I123" s="76"/>
      <c r="J123" s="76" t="s">
        <v>1382</v>
      </c>
      <c r="K123" s="76" t="s">
        <v>1382</v>
      </c>
      <c r="L123" s="72" t="s">
        <v>585</v>
      </c>
    </row>
    <row r="124" spans="1:12" ht="75" x14ac:dyDescent="0.25">
      <c r="A124" s="72" t="s">
        <v>1378</v>
      </c>
      <c r="B124" s="72" t="s">
        <v>1541</v>
      </c>
      <c r="C124" s="72" t="s">
        <v>232</v>
      </c>
      <c r="D124" s="72" t="s">
        <v>1386</v>
      </c>
      <c r="E124" s="72" t="s">
        <v>232</v>
      </c>
      <c r="F124" s="72" t="s">
        <v>1387</v>
      </c>
      <c r="G124" s="75">
        <v>3</v>
      </c>
      <c r="H124" s="72" t="s">
        <v>1446</v>
      </c>
      <c r="I124" s="76"/>
      <c r="J124" s="76" t="s">
        <v>1382</v>
      </c>
      <c r="K124" s="76" t="s">
        <v>1382</v>
      </c>
      <c r="L124" s="72" t="s">
        <v>232</v>
      </c>
    </row>
    <row r="125" spans="1:12" ht="60" x14ac:dyDescent="0.25">
      <c r="A125" s="72" t="s">
        <v>1378</v>
      </c>
      <c r="B125" s="72" t="s">
        <v>1541</v>
      </c>
      <c r="C125" s="72" t="s">
        <v>1542</v>
      </c>
      <c r="D125" s="72" t="s">
        <v>1543</v>
      </c>
      <c r="E125" s="72" t="s">
        <v>1453</v>
      </c>
      <c r="F125" s="72" t="s">
        <v>1454</v>
      </c>
      <c r="G125" s="75">
        <v>4</v>
      </c>
      <c r="H125" s="72" t="s">
        <v>7122</v>
      </c>
      <c r="I125" s="76" t="s">
        <v>1382</v>
      </c>
      <c r="J125" s="76" t="s">
        <v>1382</v>
      </c>
      <c r="K125" s="76"/>
      <c r="L125" s="72" t="s">
        <v>1383</v>
      </c>
    </row>
    <row r="126" spans="1:12" ht="60" x14ac:dyDescent="0.25">
      <c r="A126" s="72" t="s">
        <v>1378</v>
      </c>
      <c r="B126" s="72" t="s">
        <v>1541</v>
      </c>
      <c r="C126" s="72" t="s">
        <v>1544</v>
      </c>
      <c r="D126" s="72" t="s">
        <v>1545</v>
      </c>
      <c r="E126" s="72" t="s">
        <v>1473</v>
      </c>
      <c r="F126" s="72" t="s">
        <v>1474</v>
      </c>
      <c r="G126" s="75">
        <v>5</v>
      </c>
      <c r="H126" s="72" t="s">
        <v>1546</v>
      </c>
      <c r="I126" s="76"/>
      <c r="J126" s="76"/>
      <c r="K126" s="76"/>
      <c r="L126" s="72" t="s">
        <v>1383</v>
      </c>
    </row>
    <row r="127" spans="1:12" ht="75" x14ac:dyDescent="0.25">
      <c r="A127" s="72" t="s">
        <v>1378</v>
      </c>
      <c r="B127" s="72" t="s">
        <v>1541</v>
      </c>
      <c r="C127" s="72" t="s">
        <v>902</v>
      </c>
      <c r="D127" s="72" t="s">
        <v>1547</v>
      </c>
      <c r="E127" s="72" t="s">
        <v>902</v>
      </c>
      <c r="F127" s="72" t="s">
        <v>1381</v>
      </c>
      <c r="G127" s="75">
        <v>6</v>
      </c>
      <c r="H127" s="72" t="s">
        <v>1548</v>
      </c>
      <c r="I127" s="76"/>
      <c r="J127" s="76" t="s">
        <v>1382</v>
      </c>
      <c r="K127" s="76"/>
      <c r="L127" s="72" t="s">
        <v>1383</v>
      </c>
    </row>
    <row r="128" spans="1:12" ht="30" x14ac:dyDescent="0.25">
      <c r="A128" s="72" t="s">
        <v>1378</v>
      </c>
      <c r="B128" s="72" t="s">
        <v>1549</v>
      </c>
      <c r="C128" s="72" t="s">
        <v>248</v>
      </c>
      <c r="D128" s="72" t="s">
        <v>1379</v>
      </c>
      <c r="E128" s="72" t="s">
        <v>1380</v>
      </c>
      <c r="F128" s="72" t="s">
        <v>1381</v>
      </c>
      <c r="G128" s="75">
        <v>1</v>
      </c>
      <c r="H128" s="72"/>
      <c r="I128" s="76"/>
      <c r="J128" s="76" t="s">
        <v>1382</v>
      </c>
      <c r="K128" s="76" t="s">
        <v>1382</v>
      </c>
      <c r="L128" s="72" t="s">
        <v>248</v>
      </c>
    </row>
    <row r="129" spans="1:12" ht="135" x14ac:dyDescent="0.25">
      <c r="A129" s="72" t="s">
        <v>1378</v>
      </c>
      <c r="B129" s="72" t="s">
        <v>1549</v>
      </c>
      <c r="C129" s="72" t="s">
        <v>585</v>
      </c>
      <c r="D129" s="72" t="s">
        <v>1487</v>
      </c>
      <c r="E129" s="72" t="s">
        <v>1389</v>
      </c>
      <c r="F129" s="72" t="s">
        <v>1390</v>
      </c>
      <c r="G129" s="75">
        <v>2</v>
      </c>
      <c r="H129" s="72" t="s">
        <v>1488</v>
      </c>
      <c r="I129" s="76"/>
      <c r="J129" s="76" t="s">
        <v>1382</v>
      </c>
      <c r="K129" s="76" t="s">
        <v>1382</v>
      </c>
      <c r="L129" s="72" t="s">
        <v>585</v>
      </c>
    </row>
    <row r="130" spans="1:12" ht="30" x14ac:dyDescent="0.25">
      <c r="A130" s="72" t="s">
        <v>1378</v>
      </c>
      <c r="B130" s="72" t="s">
        <v>1549</v>
      </c>
      <c r="C130" s="72" t="s">
        <v>232</v>
      </c>
      <c r="D130" s="72" t="s">
        <v>1386</v>
      </c>
      <c r="E130" s="72" t="s">
        <v>232</v>
      </c>
      <c r="F130" s="72" t="s">
        <v>1387</v>
      </c>
      <c r="G130" s="75">
        <v>3</v>
      </c>
      <c r="H130" s="72"/>
      <c r="I130" s="76"/>
      <c r="J130" s="76" t="s">
        <v>1382</v>
      </c>
      <c r="K130" s="76" t="s">
        <v>1382</v>
      </c>
      <c r="L130" s="72" t="s">
        <v>232</v>
      </c>
    </row>
    <row r="131" spans="1:12" ht="75" x14ac:dyDescent="0.25">
      <c r="A131" s="72" t="s">
        <v>1378</v>
      </c>
      <c r="B131" s="72" t="s">
        <v>1549</v>
      </c>
      <c r="C131" s="72" t="s">
        <v>1550</v>
      </c>
      <c r="D131" s="72" t="s">
        <v>1551</v>
      </c>
      <c r="E131" s="72" t="s">
        <v>1552</v>
      </c>
      <c r="F131" s="72" t="s">
        <v>1478</v>
      </c>
      <c r="G131" s="75">
        <v>4</v>
      </c>
      <c r="H131" s="72" t="s">
        <v>1553</v>
      </c>
      <c r="I131" s="76" t="s">
        <v>1382</v>
      </c>
      <c r="J131" s="76"/>
      <c r="K131" s="76"/>
      <c r="L131" s="72" t="s">
        <v>1383</v>
      </c>
    </row>
    <row r="132" spans="1:12" ht="30" x14ac:dyDescent="0.25">
      <c r="A132" s="72" t="s">
        <v>1378</v>
      </c>
      <c r="B132" s="72" t="s">
        <v>1554</v>
      </c>
      <c r="C132" s="72" t="s">
        <v>248</v>
      </c>
      <c r="D132" s="72" t="s">
        <v>1379</v>
      </c>
      <c r="E132" s="72" t="s">
        <v>1380</v>
      </c>
      <c r="F132" s="72" t="s">
        <v>1381</v>
      </c>
      <c r="G132" s="75">
        <v>1</v>
      </c>
      <c r="H132" s="72"/>
      <c r="I132" s="76"/>
      <c r="J132" s="76" t="s">
        <v>1382</v>
      </c>
      <c r="K132" s="76" t="s">
        <v>1382</v>
      </c>
      <c r="L132" s="72" t="s">
        <v>248</v>
      </c>
    </row>
    <row r="133" spans="1:12" ht="45" x14ac:dyDescent="0.25">
      <c r="A133" s="72" t="s">
        <v>1378</v>
      </c>
      <c r="B133" s="72" t="s">
        <v>1554</v>
      </c>
      <c r="C133" s="72" t="s">
        <v>279</v>
      </c>
      <c r="D133" s="72" t="s">
        <v>1384</v>
      </c>
      <c r="E133" s="72" t="s">
        <v>1380</v>
      </c>
      <c r="F133" s="72" t="s">
        <v>1381</v>
      </c>
      <c r="G133" s="75">
        <v>2</v>
      </c>
      <c r="H133" s="72" t="s">
        <v>1385</v>
      </c>
      <c r="I133" s="76"/>
      <c r="J133" s="76" t="s">
        <v>1382</v>
      </c>
      <c r="K133" s="76" t="s">
        <v>1382</v>
      </c>
      <c r="L133" s="72" t="s">
        <v>279</v>
      </c>
    </row>
    <row r="134" spans="1:12" ht="285" x14ac:dyDescent="0.25">
      <c r="A134" s="72" t="s">
        <v>1378</v>
      </c>
      <c r="B134" s="72" t="s">
        <v>1554</v>
      </c>
      <c r="C134" s="72" t="s">
        <v>284</v>
      </c>
      <c r="D134" s="72" t="s">
        <v>1396</v>
      </c>
      <c r="E134" s="72" t="s">
        <v>1389</v>
      </c>
      <c r="F134" s="72" t="s">
        <v>1390</v>
      </c>
      <c r="G134" s="75">
        <v>3</v>
      </c>
      <c r="H134" s="72" t="s">
        <v>1397</v>
      </c>
      <c r="I134" s="76"/>
      <c r="J134" s="76" t="s">
        <v>1382</v>
      </c>
      <c r="K134" s="76" t="s">
        <v>1382</v>
      </c>
      <c r="L134" s="72" t="s">
        <v>284</v>
      </c>
    </row>
    <row r="135" spans="1:12" ht="75" x14ac:dyDescent="0.25">
      <c r="A135" s="72" t="s">
        <v>1378</v>
      </c>
      <c r="B135" s="72" t="s">
        <v>1554</v>
      </c>
      <c r="C135" s="72" t="s">
        <v>232</v>
      </c>
      <c r="D135" s="72" t="s">
        <v>1386</v>
      </c>
      <c r="E135" s="72" t="s">
        <v>232</v>
      </c>
      <c r="F135" s="72" t="s">
        <v>1387</v>
      </c>
      <c r="G135" s="75">
        <v>4</v>
      </c>
      <c r="H135" s="72" t="s">
        <v>1510</v>
      </c>
      <c r="I135" s="76"/>
      <c r="J135" s="76" t="s">
        <v>1382</v>
      </c>
      <c r="K135" s="76" t="s">
        <v>1382</v>
      </c>
      <c r="L135" s="72" t="s">
        <v>232</v>
      </c>
    </row>
    <row r="136" spans="1:12" ht="180" x14ac:dyDescent="0.25">
      <c r="A136" s="72" t="s">
        <v>1378</v>
      </c>
      <c r="B136" s="72" t="s">
        <v>1554</v>
      </c>
      <c r="C136" s="72" t="s">
        <v>282</v>
      </c>
      <c r="D136" s="72" t="s">
        <v>1388</v>
      </c>
      <c r="E136" s="72" t="s">
        <v>1389</v>
      </c>
      <c r="F136" s="72" t="s">
        <v>1390</v>
      </c>
      <c r="G136" s="75">
        <v>5</v>
      </c>
      <c r="H136" s="72" t="s">
        <v>1391</v>
      </c>
      <c r="I136" s="76"/>
      <c r="J136" s="76" t="s">
        <v>1382</v>
      </c>
      <c r="K136" s="76" t="s">
        <v>1382</v>
      </c>
      <c r="L136" s="72" t="s">
        <v>282</v>
      </c>
    </row>
    <row r="137" spans="1:12" ht="345" x14ac:dyDescent="0.25">
      <c r="A137" s="72" t="s">
        <v>1378</v>
      </c>
      <c r="B137" s="72" t="s">
        <v>1554</v>
      </c>
      <c r="C137" s="72" t="s">
        <v>1324</v>
      </c>
      <c r="D137" s="72" t="s">
        <v>1555</v>
      </c>
      <c r="E137" s="72" t="s">
        <v>1329</v>
      </c>
      <c r="F137" s="72" t="s">
        <v>1399</v>
      </c>
      <c r="G137" s="75">
        <v>6</v>
      </c>
      <c r="H137" s="72" t="s">
        <v>1556</v>
      </c>
      <c r="I137" s="76" t="s">
        <v>1382</v>
      </c>
      <c r="J137" s="76" t="s">
        <v>1382</v>
      </c>
      <c r="K137" s="76"/>
      <c r="L137" s="72" t="s">
        <v>1383</v>
      </c>
    </row>
    <row r="138" spans="1:12" ht="30" x14ac:dyDescent="0.25">
      <c r="A138" s="72" t="s">
        <v>1378</v>
      </c>
      <c r="B138" s="72" t="s">
        <v>1557</v>
      </c>
      <c r="C138" s="72" t="s">
        <v>248</v>
      </c>
      <c r="D138" s="72" t="s">
        <v>1379</v>
      </c>
      <c r="E138" s="72" t="s">
        <v>1380</v>
      </c>
      <c r="F138" s="72" t="s">
        <v>1381</v>
      </c>
      <c r="G138" s="75">
        <v>1</v>
      </c>
      <c r="H138" s="72"/>
      <c r="I138" s="76"/>
      <c r="J138" s="76" t="s">
        <v>1382</v>
      </c>
      <c r="K138" s="76" t="s">
        <v>1382</v>
      </c>
      <c r="L138" s="72" t="s">
        <v>248</v>
      </c>
    </row>
    <row r="139" spans="1:12" ht="45" x14ac:dyDescent="0.25">
      <c r="A139" s="72" t="s">
        <v>1378</v>
      </c>
      <c r="B139" s="72" t="s">
        <v>1557</v>
      </c>
      <c r="C139" s="72" t="s">
        <v>279</v>
      </c>
      <c r="D139" s="72" t="s">
        <v>1384</v>
      </c>
      <c r="E139" s="72" t="s">
        <v>1380</v>
      </c>
      <c r="F139" s="72" t="s">
        <v>1381</v>
      </c>
      <c r="G139" s="75">
        <v>2</v>
      </c>
      <c r="H139" s="72" t="s">
        <v>1385</v>
      </c>
      <c r="I139" s="76"/>
      <c r="J139" s="76" t="s">
        <v>1382</v>
      </c>
      <c r="K139" s="76" t="s">
        <v>1382</v>
      </c>
      <c r="L139" s="72" t="s">
        <v>279</v>
      </c>
    </row>
    <row r="140" spans="1:12" ht="30" x14ac:dyDescent="0.25">
      <c r="A140" s="72" t="s">
        <v>1378</v>
      </c>
      <c r="B140" s="72" t="s">
        <v>1557</v>
      </c>
      <c r="C140" s="72" t="s">
        <v>232</v>
      </c>
      <c r="D140" s="72" t="s">
        <v>1386</v>
      </c>
      <c r="E140" s="72" t="s">
        <v>232</v>
      </c>
      <c r="F140" s="72" t="s">
        <v>1387</v>
      </c>
      <c r="G140" s="75">
        <v>3</v>
      </c>
      <c r="H140" s="72"/>
      <c r="I140" s="76"/>
      <c r="J140" s="76" t="s">
        <v>1382</v>
      </c>
      <c r="K140" s="76" t="s">
        <v>1382</v>
      </c>
      <c r="L140" s="72" t="s">
        <v>232</v>
      </c>
    </row>
    <row r="141" spans="1:12" ht="180" x14ac:dyDescent="0.25">
      <c r="A141" s="72" t="s">
        <v>1378</v>
      </c>
      <c r="B141" s="72" t="s">
        <v>1557</v>
      </c>
      <c r="C141" s="72" t="s">
        <v>282</v>
      </c>
      <c r="D141" s="72" t="s">
        <v>1388</v>
      </c>
      <c r="E141" s="72" t="s">
        <v>1389</v>
      </c>
      <c r="F141" s="72" t="s">
        <v>1390</v>
      </c>
      <c r="G141" s="75">
        <v>4</v>
      </c>
      <c r="H141" s="72" t="s">
        <v>1391</v>
      </c>
      <c r="I141" s="76"/>
      <c r="J141" s="76" t="s">
        <v>1382</v>
      </c>
      <c r="K141" s="76" t="s">
        <v>1382</v>
      </c>
      <c r="L141" s="72" t="s">
        <v>282</v>
      </c>
    </row>
    <row r="142" spans="1:12" ht="285" x14ac:dyDescent="0.25">
      <c r="A142" s="72" t="s">
        <v>1378</v>
      </c>
      <c r="B142" s="72" t="s">
        <v>1557</v>
      </c>
      <c r="C142" s="72" t="s">
        <v>284</v>
      </c>
      <c r="D142" s="72" t="s">
        <v>1396</v>
      </c>
      <c r="E142" s="72" t="s">
        <v>1389</v>
      </c>
      <c r="F142" s="72" t="s">
        <v>1390</v>
      </c>
      <c r="G142" s="75">
        <v>5</v>
      </c>
      <c r="H142" s="72" t="s">
        <v>1397</v>
      </c>
      <c r="I142" s="76"/>
      <c r="J142" s="76" t="s">
        <v>1382</v>
      </c>
      <c r="K142" s="76" t="s">
        <v>1382</v>
      </c>
      <c r="L142" s="72" t="s">
        <v>284</v>
      </c>
    </row>
    <row r="143" spans="1:12" ht="60" x14ac:dyDescent="0.25">
      <c r="A143" s="72" t="s">
        <v>1378</v>
      </c>
      <c r="B143" s="72" t="s">
        <v>1557</v>
      </c>
      <c r="C143" s="72" t="s">
        <v>1558</v>
      </c>
      <c r="D143" s="72" t="s">
        <v>1559</v>
      </c>
      <c r="E143" s="72" t="s">
        <v>1393</v>
      </c>
      <c r="F143" s="72" t="s">
        <v>1387</v>
      </c>
      <c r="G143" s="75">
        <v>6</v>
      </c>
      <c r="H143" s="72" t="s">
        <v>1560</v>
      </c>
      <c r="I143" s="76"/>
      <c r="J143" s="76" t="s">
        <v>1382</v>
      </c>
      <c r="K143" s="76"/>
      <c r="L143" s="72" t="s">
        <v>1383</v>
      </c>
    </row>
    <row r="144" spans="1:12" ht="30" x14ac:dyDescent="0.25">
      <c r="A144" s="72" t="s">
        <v>1378</v>
      </c>
      <c r="B144" s="72" t="s">
        <v>1561</v>
      </c>
      <c r="C144" s="72" t="s">
        <v>248</v>
      </c>
      <c r="D144" s="72" t="s">
        <v>1379</v>
      </c>
      <c r="E144" s="72" t="s">
        <v>1380</v>
      </c>
      <c r="F144" s="72" t="s">
        <v>1381</v>
      </c>
      <c r="G144" s="75">
        <v>1</v>
      </c>
      <c r="H144" s="72"/>
      <c r="I144" s="76" t="s">
        <v>1382</v>
      </c>
      <c r="J144" s="76" t="s">
        <v>1382</v>
      </c>
      <c r="K144" s="76" t="s">
        <v>1382</v>
      </c>
      <c r="L144" s="72" t="s">
        <v>1383</v>
      </c>
    </row>
    <row r="145" spans="1:12" ht="45" x14ac:dyDescent="0.25">
      <c r="A145" s="72" t="s">
        <v>1378</v>
      </c>
      <c r="B145" s="72" t="s">
        <v>1561</v>
      </c>
      <c r="C145" s="72" t="s">
        <v>279</v>
      </c>
      <c r="D145" s="72" t="s">
        <v>1384</v>
      </c>
      <c r="E145" s="72" t="s">
        <v>1380</v>
      </c>
      <c r="F145" s="72" t="s">
        <v>1381</v>
      </c>
      <c r="G145" s="75">
        <v>2</v>
      </c>
      <c r="H145" s="72" t="s">
        <v>1385</v>
      </c>
      <c r="I145" s="76" t="s">
        <v>1382</v>
      </c>
      <c r="J145" s="76" t="s">
        <v>1382</v>
      </c>
      <c r="K145" s="76" t="s">
        <v>1382</v>
      </c>
      <c r="L145" s="72" t="s">
        <v>1383</v>
      </c>
    </row>
    <row r="146" spans="1:12" ht="75" x14ac:dyDescent="0.25">
      <c r="A146" s="72" t="s">
        <v>1378</v>
      </c>
      <c r="B146" s="72" t="s">
        <v>1561</v>
      </c>
      <c r="C146" s="72" t="s">
        <v>232</v>
      </c>
      <c r="D146" s="72" t="s">
        <v>1386</v>
      </c>
      <c r="E146" s="72" t="s">
        <v>232</v>
      </c>
      <c r="F146" s="72" t="s">
        <v>1387</v>
      </c>
      <c r="G146" s="75">
        <v>3</v>
      </c>
      <c r="H146" s="72" t="s">
        <v>1510</v>
      </c>
      <c r="I146" s="76" t="s">
        <v>1382</v>
      </c>
      <c r="J146" s="76" t="s">
        <v>1382</v>
      </c>
      <c r="K146" s="76" t="s">
        <v>1382</v>
      </c>
      <c r="L146" s="72" t="s">
        <v>1383</v>
      </c>
    </row>
    <row r="147" spans="1:12" ht="180" x14ac:dyDescent="0.25">
      <c r="A147" s="72" t="s">
        <v>1378</v>
      </c>
      <c r="B147" s="72" t="s">
        <v>1561</v>
      </c>
      <c r="C147" s="72" t="s">
        <v>282</v>
      </c>
      <c r="D147" s="72" t="s">
        <v>1388</v>
      </c>
      <c r="E147" s="72" t="s">
        <v>1389</v>
      </c>
      <c r="F147" s="72" t="s">
        <v>1390</v>
      </c>
      <c r="G147" s="75">
        <v>4</v>
      </c>
      <c r="H147" s="72" t="s">
        <v>1391</v>
      </c>
      <c r="I147" s="76" t="s">
        <v>1382</v>
      </c>
      <c r="J147" s="76" t="s">
        <v>1382</v>
      </c>
      <c r="K147" s="76" t="s">
        <v>1382</v>
      </c>
      <c r="L147" s="72" t="s">
        <v>1383</v>
      </c>
    </row>
    <row r="148" spans="1:12" ht="285" x14ac:dyDescent="0.25">
      <c r="A148" s="72" t="s">
        <v>1378</v>
      </c>
      <c r="B148" s="72" t="s">
        <v>1561</v>
      </c>
      <c r="C148" s="72" t="s">
        <v>284</v>
      </c>
      <c r="D148" s="72" t="s">
        <v>1396</v>
      </c>
      <c r="E148" s="72" t="s">
        <v>1389</v>
      </c>
      <c r="F148" s="72" t="s">
        <v>1390</v>
      </c>
      <c r="G148" s="75">
        <v>5</v>
      </c>
      <c r="H148" s="72" t="s">
        <v>1397</v>
      </c>
      <c r="I148" s="76" t="s">
        <v>1382</v>
      </c>
      <c r="J148" s="76" t="s">
        <v>1382</v>
      </c>
      <c r="K148" s="76" t="s">
        <v>1382</v>
      </c>
      <c r="L148" s="72" t="s">
        <v>1383</v>
      </c>
    </row>
    <row r="149" spans="1:12" ht="180" x14ac:dyDescent="0.25">
      <c r="A149" s="72" t="s">
        <v>1378</v>
      </c>
      <c r="B149" s="72" t="s">
        <v>1561</v>
      </c>
      <c r="C149" s="72" t="s">
        <v>541</v>
      </c>
      <c r="D149" s="72" t="s">
        <v>1562</v>
      </c>
      <c r="E149" s="72" t="s">
        <v>1563</v>
      </c>
      <c r="F149" s="72" t="s">
        <v>1564</v>
      </c>
      <c r="G149" s="75">
        <v>6</v>
      </c>
      <c r="H149" s="72" t="s">
        <v>1565</v>
      </c>
      <c r="I149" s="76"/>
      <c r="J149" s="76" t="s">
        <v>1382</v>
      </c>
      <c r="K149" s="76"/>
      <c r="L149" s="72" t="s">
        <v>1383</v>
      </c>
    </row>
    <row r="150" spans="1:12" ht="135" x14ac:dyDescent="0.25">
      <c r="A150" s="72" t="s">
        <v>1378</v>
      </c>
      <c r="B150" s="72" t="s">
        <v>1561</v>
      </c>
      <c r="C150" s="72" t="s">
        <v>543</v>
      </c>
      <c r="D150" s="72" t="s">
        <v>1566</v>
      </c>
      <c r="E150" s="72" t="s">
        <v>1412</v>
      </c>
      <c r="F150" s="72" t="s">
        <v>1387</v>
      </c>
      <c r="G150" s="75">
        <v>7</v>
      </c>
      <c r="H150" s="72" t="s">
        <v>1567</v>
      </c>
      <c r="I150" s="76"/>
      <c r="J150" s="76" t="s">
        <v>1382</v>
      </c>
      <c r="K150" s="76"/>
      <c r="L150" s="72" t="s">
        <v>1383</v>
      </c>
    </row>
    <row r="151" spans="1:12" ht="255" x14ac:dyDescent="0.25">
      <c r="A151" s="72" t="s">
        <v>1378</v>
      </c>
      <c r="B151" s="72" t="s">
        <v>1561</v>
      </c>
      <c r="C151" s="72" t="s">
        <v>545</v>
      </c>
      <c r="D151" s="72" t="s">
        <v>1568</v>
      </c>
      <c r="E151" s="72" t="s">
        <v>1329</v>
      </c>
      <c r="F151" s="72" t="s">
        <v>1399</v>
      </c>
      <c r="G151" s="75">
        <v>8</v>
      </c>
      <c r="H151" s="72" t="s">
        <v>1569</v>
      </c>
      <c r="I151" s="76" t="s">
        <v>1382</v>
      </c>
      <c r="J151" s="76" t="s">
        <v>1382</v>
      </c>
      <c r="K151" s="76"/>
      <c r="L151" s="72" t="s">
        <v>1383</v>
      </c>
    </row>
    <row r="152" spans="1:12" ht="90" x14ac:dyDescent="0.25">
      <c r="A152" s="72" t="s">
        <v>1378</v>
      </c>
      <c r="B152" s="72" t="s">
        <v>1561</v>
      </c>
      <c r="C152" s="72" t="s">
        <v>1570</v>
      </c>
      <c r="D152" s="72" t="s">
        <v>1571</v>
      </c>
      <c r="E152" s="72" t="s">
        <v>1412</v>
      </c>
      <c r="F152" s="72" t="s">
        <v>1387</v>
      </c>
      <c r="G152" s="75">
        <v>9</v>
      </c>
      <c r="H152" s="72" t="s">
        <v>1572</v>
      </c>
      <c r="I152" s="76"/>
      <c r="J152" s="76" t="s">
        <v>1382</v>
      </c>
      <c r="K152" s="76"/>
      <c r="L152" s="72" t="s">
        <v>1383</v>
      </c>
    </row>
    <row r="153" spans="1:12" ht="195" x14ac:dyDescent="0.25">
      <c r="A153" s="72" t="s">
        <v>1378</v>
      </c>
      <c r="B153" s="72" t="s">
        <v>1561</v>
      </c>
      <c r="C153" s="72" t="s">
        <v>224</v>
      </c>
      <c r="D153" s="72" t="s">
        <v>1573</v>
      </c>
      <c r="E153" s="72" t="s">
        <v>1493</v>
      </c>
      <c r="F153" s="72" t="s">
        <v>1416</v>
      </c>
      <c r="G153" s="75">
        <v>10</v>
      </c>
      <c r="H153" s="72" t="s">
        <v>7123</v>
      </c>
      <c r="I153" s="76"/>
      <c r="J153" s="76" t="s">
        <v>1382</v>
      </c>
      <c r="K153" s="76"/>
      <c r="L153" s="72" t="s">
        <v>1383</v>
      </c>
    </row>
    <row r="154" spans="1:12" ht="240" x14ac:dyDescent="0.25">
      <c r="A154" s="72" t="s">
        <v>1378</v>
      </c>
      <c r="B154" s="72" t="s">
        <v>1561</v>
      </c>
      <c r="C154" s="72" t="s">
        <v>1574</v>
      </c>
      <c r="D154" s="72" t="s">
        <v>1575</v>
      </c>
      <c r="E154" s="72" t="s">
        <v>1576</v>
      </c>
      <c r="F154" s="72" t="s">
        <v>1416</v>
      </c>
      <c r="G154" s="75">
        <v>11</v>
      </c>
      <c r="H154" s="72" t="s">
        <v>1577</v>
      </c>
      <c r="I154" s="76"/>
      <c r="J154" s="76" t="s">
        <v>1382</v>
      </c>
      <c r="K154" s="76"/>
      <c r="L154" s="72" t="s">
        <v>1383</v>
      </c>
    </row>
    <row r="155" spans="1:12" ht="60" x14ac:dyDescent="0.25">
      <c r="A155" s="72" t="s">
        <v>1378</v>
      </c>
      <c r="B155" s="72" t="s">
        <v>1561</v>
      </c>
      <c r="C155" s="72" t="s">
        <v>1578</v>
      </c>
      <c r="D155" s="72" t="s">
        <v>1579</v>
      </c>
      <c r="E155" s="72" t="s">
        <v>932</v>
      </c>
      <c r="F155" s="72" t="s">
        <v>1381</v>
      </c>
      <c r="G155" s="75">
        <v>12</v>
      </c>
      <c r="H155" s="72" t="s">
        <v>1580</v>
      </c>
      <c r="I155" s="76"/>
      <c r="J155" s="76" t="s">
        <v>1382</v>
      </c>
      <c r="K155" s="76"/>
      <c r="L155" s="72" t="s">
        <v>1383</v>
      </c>
    </row>
    <row r="156" spans="1:12" ht="150" x14ac:dyDescent="0.25">
      <c r="A156" s="72" t="s">
        <v>1378</v>
      </c>
      <c r="B156" s="72" t="s">
        <v>1561</v>
      </c>
      <c r="C156" s="72" t="s">
        <v>1048</v>
      </c>
      <c r="D156" s="72" t="s">
        <v>1581</v>
      </c>
      <c r="E156" s="72" t="s">
        <v>1048</v>
      </c>
      <c r="F156" s="72" t="s">
        <v>1381</v>
      </c>
      <c r="G156" s="75">
        <v>13</v>
      </c>
      <c r="H156" s="72" t="s">
        <v>1582</v>
      </c>
      <c r="I156" s="76"/>
      <c r="J156" s="76" t="s">
        <v>1382</v>
      </c>
      <c r="K156" s="76"/>
      <c r="L156" s="72" t="s">
        <v>1383</v>
      </c>
    </row>
    <row r="157" spans="1:12" ht="30" x14ac:dyDescent="0.25">
      <c r="A157" s="72" t="s">
        <v>1378</v>
      </c>
      <c r="B157" s="72" t="s">
        <v>1583</v>
      </c>
      <c r="C157" s="72" t="s">
        <v>248</v>
      </c>
      <c r="D157" s="72" t="s">
        <v>1379</v>
      </c>
      <c r="E157" s="72" t="s">
        <v>1380</v>
      </c>
      <c r="F157" s="72" t="s">
        <v>1381</v>
      </c>
      <c r="G157" s="75">
        <v>1</v>
      </c>
      <c r="H157" s="72"/>
      <c r="I157" s="76" t="s">
        <v>1382</v>
      </c>
      <c r="J157" s="76" t="s">
        <v>1382</v>
      </c>
      <c r="K157" s="76" t="s">
        <v>1382</v>
      </c>
      <c r="L157" s="72" t="s">
        <v>1383</v>
      </c>
    </row>
    <row r="158" spans="1:12" ht="45" x14ac:dyDescent="0.25">
      <c r="A158" s="72" t="s">
        <v>1378</v>
      </c>
      <c r="B158" s="72" t="s">
        <v>1583</v>
      </c>
      <c r="C158" s="72" t="s">
        <v>279</v>
      </c>
      <c r="D158" s="72" t="s">
        <v>1384</v>
      </c>
      <c r="E158" s="72" t="s">
        <v>1380</v>
      </c>
      <c r="F158" s="72" t="s">
        <v>1381</v>
      </c>
      <c r="G158" s="75">
        <v>2</v>
      </c>
      <c r="H158" s="72" t="s">
        <v>1385</v>
      </c>
      <c r="I158" s="76" t="s">
        <v>1382</v>
      </c>
      <c r="J158" s="76" t="s">
        <v>1382</v>
      </c>
      <c r="K158" s="76" t="s">
        <v>1382</v>
      </c>
      <c r="L158" s="72" t="s">
        <v>1383</v>
      </c>
    </row>
    <row r="159" spans="1:12" ht="30" x14ac:dyDescent="0.25">
      <c r="A159" s="72" t="s">
        <v>1378</v>
      </c>
      <c r="B159" s="72" t="s">
        <v>1583</v>
      </c>
      <c r="C159" s="72" t="s">
        <v>265</v>
      </c>
      <c r="D159" s="72" t="s">
        <v>1439</v>
      </c>
      <c r="E159" s="72" t="s">
        <v>1389</v>
      </c>
      <c r="F159" s="72" t="s">
        <v>1390</v>
      </c>
      <c r="G159" s="75">
        <v>3</v>
      </c>
      <c r="H159" s="72"/>
      <c r="I159" s="76" t="s">
        <v>1382</v>
      </c>
      <c r="J159" s="76" t="s">
        <v>1382</v>
      </c>
      <c r="K159" s="76" t="s">
        <v>1382</v>
      </c>
      <c r="L159" s="72" t="s">
        <v>1383</v>
      </c>
    </row>
    <row r="160" spans="1:12" ht="75" x14ac:dyDescent="0.25">
      <c r="A160" s="72" t="s">
        <v>1378</v>
      </c>
      <c r="B160" s="72" t="s">
        <v>1583</v>
      </c>
      <c r="C160" s="72" t="s">
        <v>232</v>
      </c>
      <c r="D160" s="72" t="s">
        <v>1386</v>
      </c>
      <c r="E160" s="72" t="s">
        <v>232</v>
      </c>
      <c r="F160" s="72" t="s">
        <v>1387</v>
      </c>
      <c r="G160" s="75">
        <v>4</v>
      </c>
      <c r="H160" s="72" t="s">
        <v>1510</v>
      </c>
      <c r="I160" s="76" t="s">
        <v>1382</v>
      </c>
      <c r="J160" s="76" t="s">
        <v>1382</v>
      </c>
      <c r="K160" s="76" t="s">
        <v>1382</v>
      </c>
      <c r="L160" s="72" t="s">
        <v>1383</v>
      </c>
    </row>
    <row r="161" spans="1:12" ht="30" x14ac:dyDescent="0.25">
      <c r="A161" s="72" t="s">
        <v>1378</v>
      </c>
      <c r="B161" s="72" t="s">
        <v>1583</v>
      </c>
      <c r="C161" s="72" t="s">
        <v>806</v>
      </c>
      <c r="D161" s="72" t="s">
        <v>1584</v>
      </c>
      <c r="E161" s="72" t="s">
        <v>1329</v>
      </c>
      <c r="F161" s="72" t="s">
        <v>1399</v>
      </c>
      <c r="G161" s="75">
        <v>5</v>
      </c>
      <c r="H161" s="72"/>
      <c r="I161" s="76" t="s">
        <v>1382</v>
      </c>
      <c r="J161" s="76" t="s">
        <v>1382</v>
      </c>
      <c r="K161" s="76"/>
      <c r="L161" s="72" t="s">
        <v>1383</v>
      </c>
    </row>
    <row r="162" spans="1:12" ht="90" x14ac:dyDescent="0.25">
      <c r="A162" s="72" t="s">
        <v>1378</v>
      </c>
      <c r="B162" s="72" t="s">
        <v>1583</v>
      </c>
      <c r="C162" s="72" t="s">
        <v>809</v>
      </c>
      <c r="D162" s="72" t="s">
        <v>1571</v>
      </c>
      <c r="E162" s="72" t="s">
        <v>1412</v>
      </c>
      <c r="F162" s="72" t="s">
        <v>1387</v>
      </c>
      <c r="G162" s="75">
        <v>6</v>
      </c>
      <c r="H162" s="72" t="s">
        <v>1585</v>
      </c>
      <c r="I162" s="76"/>
      <c r="J162" s="76" t="s">
        <v>1382</v>
      </c>
      <c r="K162" s="76"/>
      <c r="L162" s="72" t="s">
        <v>1383</v>
      </c>
    </row>
    <row r="163" spans="1:12" ht="45" x14ac:dyDescent="0.25">
      <c r="A163" s="72" t="s">
        <v>1378</v>
      </c>
      <c r="B163" s="72" t="s">
        <v>1586</v>
      </c>
      <c r="C163" s="72" t="s">
        <v>248</v>
      </c>
      <c r="D163" s="72" t="s">
        <v>1379</v>
      </c>
      <c r="E163" s="72" t="s">
        <v>1380</v>
      </c>
      <c r="F163" s="72" t="s">
        <v>1381</v>
      </c>
      <c r="G163" s="75">
        <v>1</v>
      </c>
      <c r="H163" s="72" t="s">
        <v>1444</v>
      </c>
      <c r="I163" s="76" t="s">
        <v>1382</v>
      </c>
      <c r="J163" s="76" t="s">
        <v>1382</v>
      </c>
      <c r="K163" s="76" t="s">
        <v>1382</v>
      </c>
      <c r="L163" s="72" t="s">
        <v>248</v>
      </c>
    </row>
    <row r="164" spans="1:12" ht="270" x14ac:dyDescent="0.25">
      <c r="A164" s="72" t="s">
        <v>1378</v>
      </c>
      <c r="B164" s="72" t="s">
        <v>1586</v>
      </c>
      <c r="C164" s="72" t="s">
        <v>265</v>
      </c>
      <c r="D164" s="72" t="s">
        <v>1439</v>
      </c>
      <c r="E164" s="72" t="s">
        <v>1389</v>
      </c>
      <c r="F164" s="72" t="s">
        <v>1390</v>
      </c>
      <c r="G164" s="75">
        <v>2</v>
      </c>
      <c r="H164" s="72" t="s">
        <v>1445</v>
      </c>
      <c r="I164" s="76"/>
      <c r="J164" s="76" t="s">
        <v>1382</v>
      </c>
      <c r="K164" s="76" t="s">
        <v>1382</v>
      </c>
      <c r="L164" s="72" t="s">
        <v>265</v>
      </c>
    </row>
    <row r="165" spans="1:12" ht="75" x14ac:dyDescent="0.25">
      <c r="A165" s="72" t="s">
        <v>1378</v>
      </c>
      <c r="B165" s="72" t="s">
        <v>1586</v>
      </c>
      <c r="C165" s="72" t="s">
        <v>232</v>
      </c>
      <c r="D165" s="72" t="s">
        <v>1386</v>
      </c>
      <c r="E165" s="72" t="s">
        <v>232</v>
      </c>
      <c r="F165" s="72" t="s">
        <v>1387</v>
      </c>
      <c r="G165" s="75">
        <v>3</v>
      </c>
      <c r="H165" s="72" t="s">
        <v>1446</v>
      </c>
      <c r="I165" s="76" t="s">
        <v>1382</v>
      </c>
      <c r="J165" s="76" t="s">
        <v>1382</v>
      </c>
      <c r="K165" s="76" t="s">
        <v>1382</v>
      </c>
      <c r="L165" s="72" t="s">
        <v>232</v>
      </c>
    </row>
    <row r="166" spans="1:12" ht="135" x14ac:dyDescent="0.25">
      <c r="A166" s="72" t="s">
        <v>1378</v>
      </c>
      <c r="B166" s="72" t="s">
        <v>1586</v>
      </c>
      <c r="C166" s="72" t="s">
        <v>369</v>
      </c>
      <c r="D166" s="72" t="s">
        <v>369</v>
      </c>
      <c r="E166" s="72" t="s">
        <v>1587</v>
      </c>
      <c r="F166" s="72" t="s">
        <v>1588</v>
      </c>
      <c r="G166" s="75">
        <v>4</v>
      </c>
      <c r="H166" s="72" t="s">
        <v>1589</v>
      </c>
      <c r="I166" s="76"/>
      <c r="J166" s="76" t="s">
        <v>1382</v>
      </c>
      <c r="K166" s="76"/>
      <c r="L166" s="72" t="s">
        <v>1383</v>
      </c>
    </row>
    <row r="167" spans="1:12" ht="120" x14ac:dyDescent="0.25">
      <c r="A167" s="72" t="s">
        <v>1378</v>
      </c>
      <c r="B167" s="72" t="s">
        <v>1586</v>
      </c>
      <c r="C167" s="72" t="s">
        <v>1590</v>
      </c>
      <c r="D167" s="72" t="s">
        <v>1591</v>
      </c>
      <c r="E167" s="72" t="s">
        <v>1468</v>
      </c>
      <c r="F167" s="72" t="s">
        <v>1399</v>
      </c>
      <c r="G167" s="75">
        <v>5</v>
      </c>
      <c r="H167" s="72" t="s">
        <v>1469</v>
      </c>
      <c r="I167" s="76" t="s">
        <v>1382</v>
      </c>
      <c r="J167" s="76" t="s">
        <v>1382</v>
      </c>
      <c r="K167" s="76"/>
      <c r="L167" s="72" t="s">
        <v>1383</v>
      </c>
    </row>
    <row r="168" spans="1:12" ht="60" x14ac:dyDescent="0.25">
      <c r="A168" s="72" t="s">
        <v>1378</v>
      </c>
      <c r="B168" s="72" t="s">
        <v>1586</v>
      </c>
      <c r="C168" s="72" t="s">
        <v>1592</v>
      </c>
      <c r="D168" s="72" t="s">
        <v>1593</v>
      </c>
      <c r="E168" s="72" t="s">
        <v>1468</v>
      </c>
      <c r="F168" s="72" t="s">
        <v>1399</v>
      </c>
      <c r="G168" s="75">
        <v>6</v>
      </c>
      <c r="H168" s="72" t="s">
        <v>1471</v>
      </c>
      <c r="I168" s="76" t="s">
        <v>1382</v>
      </c>
      <c r="J168" s="76" t="s">
        <v>1382</v>
      </c>
      <c r="K168" s="76"/>
      <c r="L168" s="72" t="s">
        <v>1383</v>
      </c>
    </row>
    <row r="169" spans="1:12" ht="30" x14ac:dyDescent="0.25">
      <c r="A169" s="72" t="s">
        <v>1378</v>
      </c>
      <c r="B169" s="72" t="s">
        <v>1586</v>
      </c>
      <c r="C169" s="72" t="s">
        <v>1594</v>
      </c>
      <c r="D169" s="72" t="s">
        <v>1595</v>
      </c>
      <c r="E169" s="72" t="s">
        <v>1473</v>
      </c>
      <c r="F169" s="72" t="s">
        <v>1474</v>
      </c>
      <c r="G169" s="75">
        <v>7</v>
      </c>
      <c r="H169" s="72" t="s">
        <v>1475</v>
      </c>
      <c r="I169" s="76" t="s">
        <v>1382</v>
      </c>
      <c r="J169" s="76" t="s">
        <v>1382</v>
      </c>
      <c r="K169" s="76"/>
      <c r="L169" s="72" t="s">
        <v>1383</v>
      </c>
    </row>
    <row r="170" spans="1:12" x14ac:dyDescent="0.25">
      <c r="A170" s="72" t="s">
        <v>1378</v>
      </c>
      <c r="B170" s="72" t="s">
        <v>1586</v>
      </c>
      <c r="C170" s="72" t="s">
        <v>1596</v>
      </c>
      <c r="D170" s="72" t="s">
        <v>1597</v>
      </c>
      <c r="E170" s="72" t="s">
        <v>1453</v>
      </c>
      <c r="F170" s="72" t="s">
        <v>1454</v>
      </c>
      <c r="G170" s="75">
        <v>8</v>
      </c>
      <c r="H170" s="72" t="s">
        <v>126</v>
      </c>
      <c r="I170" s="76" t="s">
        <v>1382</v>
      </c>
      <c r="J170" s="76" t="s">
        <v>1382</v>
      </c>
      <c r="K170" s="76"/>
      <c r="L170" s="72" t="s">
        <v>1383</v>
      </c>
    </row>
    <row r="171" spans="1:12" x14ac:dyDescent="0.25">
      <c r="A171" s="72" t="s">
        <v>1378</v>
      </c>
      <c r="B171" s="72" t="s">
        <v>1586</v>
      </c>
      <c r="C171" s="72" t="s">
        <v>91</v>
      </c>
      <c r="D171" s="72" t="s">
        <v>1598</v>
      </c>
      <c r="E171" s="72" t="s">
        <v>1329</v>
      </c>
      <c r="F171" s="72" t="s">
        <v>1399</v>
      </c>
      <c r="G171" s="75">
        <v>9</v>
      </c>
      <c r="H171" s="72"/>
      <c r="I171" s="76" t="s">
        <v>1382</v>
      </c>
      <c r="J171" s="76" t="s">
        <v>1382</v>
      </c>
      <c r="K171" s="76"/>
      <c r="L171" s="72" t="s">
        <v>1383</v>
      </c>
    </row>
    <row r="172" spans="1:12" ht="45" x14ac:dyDescent="0.25">
      <c r="A172" s="72" t="s">
        <v>1378</v>
      </c>
      <c r="B172" s="72" t="s">
        <v>1586</v>
      </c>
      <c r="C172" s="72" t="s">
        <v>92</v>
      </c>
      <c r="D172" s="72" t="s">
        <v>1599</v>
      </c>
      <c r="E172" s="72" t="s">
        <v>1600</v>
      </c>
      <c r="F172" s="72" t="s">
        <v>1601</v>
      </c>
      <c r="G172" s="75">
        <v>10</v>
      </c>
      <c r="H172" s="72" t="s">
        <v>95</v>
      </c>
      <c r="I172" s="76" t="s">
        <v>1382</v>
      </c>
      <c r="J172" s="76" t="s">
        <v>1382</v>
      </c>
      <c r="K172" s="76"/>
      <c r="L172" s="72" t="s">
        <v>1383</v>
      </c>
    </row>
    <row r="173" spans="1:12" ht="30" x14ac:dyDescent="0.25">
      <c r="A173" s="72" t="s">
        <v>1378</v>
      </c>
      <c r="B173" s="72" t="s">
        <v>1602</v>
      </c>
      <c r="C173" s="72" t="s">
        <v>248</v>
      </c>
      <c r="D173" s="72" t="s">
        <v>1379</v>
      </c>
      <c r="E173" s="72" t="s">
        <v>1380</v>
      </c>
      <c r="F173" s="72" t="s">
        <v>1381</v>
      </c>
      <c r="G173" s="75">
        <v>1</v>
      </c>
      <c r="H173" s="72"/>
      <c r="I173" s="76"/>
      <c r="J173" s="76" t="s">
        <v>1382</v>
      </c>
      <c r="K173" s="76" t="s">
        <v>1382</v>
      </c>
      <c r="L173" s="72" t="s">
        <v>248</v>
      </c>
    </row>
    <row r="174" spans="1:12" ht="45" x14ac:dyDescent="0.25">
      <c r="A174" s="72" t="s">
        <v>1378</v>
      </c>
      <c r="B174" s="72" t="s">
        <v>1602</v>
      </c>
      <c r="C174" s="72" t="s">
        <v>279</v>
      </c>
      <c r="D174" s="72" t="s">
        <v>1384</v>
      </c>
      <c r="E174" s="72" t="s">
        <v>1380</v>
      </c>
      <c r="F174" s="72" t="s">
        <v>1381</v>
      </c>
      <c r="G174" s="75">
        <v>2</v>
      </c>
      <c r="H174" s="72" t="s">
        <v>1385</v>
      </c>
      <c r="I174" s="76"/>
      <c r="J174" s="76" t="s">
        <v>1382</v>
      </c>
      <c r="K174" s="76" t="s">
        <v>1382</v>
      </c>
      <c r="L174" s="72" t="s">
        <v>279</v>
      </c>
    </row>
    <row r="175" spans="1:12" ht="30" x14ac:dyDescent="0.25">
      <c r="A175" s="72" t="s">
        <v>1378</v>
      </c>
      <c r="B175" s="72" t="s">
        <v>1602</v>
      </c>
      <c r="C175" s="72" t="s">
        <v>232</v>
      </c>
      <c r="D175" s="72" t="s">
        <v>1386</v>
      </c>
      <c r="E175" s="72" t="s">
        <v>232</v>
      </c>
      <c r="F175" s="72" t="s">
        <v>1387</v>
      </c>
      <c r="G175" s="75">
        <v>3</v>
      </c>
      <c r="H175" s="72"/>
      <c r="I175" s="76"/>
      <c r="J175" s="76" t="s">
        <v>1382</v>
      </c>
      <c r="K175" s="76" t="s">
        <v>1382</v>
      </c>
      <c r="L175" s="72" t="s">
        <v>232</v>
      </c>
    </row>
    <row r="176" spans="1:12" ht="180" x14ac:dyDescent="0.25">
      <c r="A176" s="72" t="s">
        <v>1378</v>
      </c>
      <c r="B176" s="72" t="s">
        <v>1602</v>
      </c>
      <c r="C176" s="72" t="s">
        <v>282</v>
      </c>
      <c r="D176" s="72" t="s">
        <v>1388</v>
      </c>
      <c r="E176" s="72" t="s">
        <v>1389</v>
      </c>
      <c r="F176" s="72" t="s">
        <v>1390</v>
      </c>
      <c r="G176" s="75">
        <v>4</v>
      </c>
      <c r="H176" s="72" t="s">
        <v>1391</v>
      </c>
      <c r="I176" s="76"/>
      <c r="J176" s="76" t="s">
        <v>1382</v>
      </c>
      <c r="K176" s="76" t="s">
        <v>1382</v>
      </c>
      <c r="L176" s="72" t="s">
        <v>282</v>
      </c>
    </row>
    <row r="177" spans="1:12" ht="60" x14ac:dyDescent="0.25">
      <c r="A177" s="72" t="s">
        <v>1378</v>
      </c>
      <c r="B177" s="72" t="s">
        <v>1602</v>
      </c>
      <c r="C177" s="72" t="s">
        <v>346</v>
      </c>
      <c r="D177" s="72" t="s">
        <v>1603</v>
      </c>
      <c r="E177" s="72" t="s">
        <v>1604</v>
      </c>
      <c r="F177" s="72" t="s">
        <v>1390</v>
      </c>
      <c r="G177" s="75">
        <v>5</v>
      </c>
      <c r="H177" s="72" t="s">
        <v>1605</v>
      </c>
      <c r="I177" s="76" t="s">
        <v>1382</v>
      </c>
      <c r="J177" s="76" t="s">
        <v>1382</v>
      </c>
      <c r="K177" s="76"/>
      <c r="L177" s="72" t="s">
        <v>1383</v>
      </c>
    </row>
    <row r="178" spans="1:12" ht="30" x14ac:dyDescent="0.25">
      <c r="A178" s="72" t="s">
        <v>1378</v>
      </c>
      <c r="B178" s="72" t="s">
        <v>1606</v>
      </c>
      <c r="C178" s="72" t="s">
        <v>248</v>
      </c>
      <c r="D178" s="72" t="s">
        <v>1379</v>
      </c>
      <c r="E178" s="72" t="s">
        <v>1380</v>
      </c>
      <c r="F178" s="72" t="s">
        <v>1381</v>
      </c>
      <c r="G178" s="75">
        <v>1</v>
      </c>
      <c r="H178" s="72"/>
      <c r="I178" s="76"/>
      <c r="J178" s="76" t="s">
        <v>1382</v>
      </c>
      <c r="K178" s="76" t="s">
        <v>1382</v>
      </c>
      <c r="L178" s="72" t="s">
        <v>248</v>
      </c>
    </row>
    <row r="179" spans="1:12" ht="270" x14ac:dyDescent="0.25">
      <c r="A179" s="72" t="s">
        <v>1378</v>
      </c>
      <c r="B179" s="72" t="s">
        <v>1606</v>
      </c>
      <c r="C179" s="72" t="s">
        <v>265</v>
      </c>
      <c r="D179" s="72" t="s">
        <v>1439</v>
      </c>
      <c r="E179" s="72" t="s">
        <v>1389</v>
      </c>
      <c r="F179" s="72" t="s">
        <v>1390</v>
      </c>
      <c r="G179" s="75">
        <v>2</v>
      </c>
      <c r="H179" s="72" t="s">
        <v>1445</v>
      </c>
      <c r="I179" s="76"/>
      <c r="J179" s="76" t="s">
        <v>1382</v>
      </c>
      <c r="K179" s="76" t="s">
        <v>1382</v>
      </c>
      <c r="L179" s="72" t="s">
        <v>265</v>
      </c>
    </row>
    <row r="180" spans="1:12" ht="30" x14ac:dyDescent="0.25">
      <c r="A180" s="72" t="s">
        <v>1378</v>
      </c>
      <c r="B180" s="72" t="s">
        <v>1606</v>
      </c>
      <c r="C180" s="72" t="s">
        <v>232</v>
      </c>
      <c r="D180" s="72" t="s">
        <v>1386</v>
      </c>
      <c r="E180" s="72" t="s">
        <v>232</v>
      </c>
      <c r="F180" s="72" t="s">
        <v>1387</v>
      </c>
      <c r="G180" s="75">
        <v>3</v>
      </c>
      <c r="H180" s="72"/>
      <c r="I180" s="76"/>
      <c r="J180" s="76" t="s">
        <v>1382</v>
      </c>
      <c r="K180" s="76" t="s">
        <v>1382</v>
      </c>
      <c r="L180" s="72" t="s">
        <v>232</v>
      </c>
    </row>
    <row r="181" spans="1:12" ht="30" x14ac:dyDescent="0.25">
      <c r="A181" s="72" t="s">
        <v>1378</v>
      </c>
      <c r="B181" s="72" t="s">
        <v>1606</v>
      </c>
      <c r="C181" s="72" t="s">
        <v>385</v>
      </c>
      <c r="D181" s="72" t="s">
        <v>1607</v>
      </c>
      <c r="E181" s="72" t="s">
        <v>1329</v>
      </c>
      <c r="F181" s="72" t="s">
        <v>1399</v>
      </c>
      <c r="G181" s="75">
        <v>4</v>
      </c>
      <c r="H181" s="72"/>
      <c r="I181" s="76" t="s">
        <v>1382</v>
      </c>
      <c r="J181" s="76"/>
      <c r="K181" s="76"/>
      <c r="L181" s="72" t="s">
        <v>1383</v>
      </c>
    </row>
    <row r="182" spans="1:12" ht="180" x14ac:dyDescent="0.25">
      <c r="A182" s="72" t="s">
        <v>1378</v>
      </c>
      <c r="B182" s="72" t="s">
        <v>1606</v>
      </c>
      <c r="C182" s="72" t="s">
        <v>388</v>
      </c>
      <c r="D182" s="72" t="s">
        <v>1608</v>
      </c>
      <c r="E182" s="72" t="s">
        <v>1412</v>
      </c>
      <c r="F182" s="72" t="s">
        <v>1387</v>
      </c>
      <c r="G182" s="75">
        <v>5</v>
      </c>
      <c r="H182" s="72" t="s">
        <v>1609</v>
      </c>
      <c r="I182" s="76"/>
      <c r="J182" s="76" t="s">
        <v>1382</v>
      </c>
      <c r="K182" s="76"/>
      <c r="L182" s="72" t="s">
        <v>1383</v>
      </c>
    </row>
    <row r="183" spans="1:12" x14ac:dyDescent="0.25">
      <c r="A183" s="72" t="s">
        <v>1378</v>
      </c>
      <c r="B183" s="72" t="s">
        <v>1606</v>
      </c>
      <c r="C183" s="72" t="s">
        <v>68</v>
      </c>
      <c r="D183" s="72" t="s">
        <v>1610</v>
      </c>
      <c r="E183" s="72" t="s">
        <v>1329</v>
      </c>
      <c r="F183" s="72" t="s">
        <v>1399</v>
      </c>
      <c r="G183" s="75">
        <v>6</v>
      </c>
      <c r="H183" s="72"/>
      <c r="I183" s="76" t="s">
        <v>1382</v>
      </c>
      <c r="J183" s="76"/>
      <c r="K183" s="76"/>
      <c r="L183" s="72" t="s">
        <v>1383</v>
      </c>
    </row>
    <row r="184" spans="1:12" ht="30" x14ac:dyDescent="0.25">
      <c r="A184" s="72" t="s">
        <v>1378</v>
      </c>
      <c r="B184" s="72" t="s">
        <v>1606</v>
      </c>
      <c r="C184" s="72" t="s">
        <v>381</v>
      </c>
      <c r="D184" s="72" t="s">
        <v>1611</v>
      </c>
      <c r="E184" s="72" t="s">
        <v>1329</v>
      </c>
      <c r="F184" s="72" t="s">
        <v>1399</v>
      </c>
      <c r="G184" s="75">
        <v>7</v>
      </c>
      <c r="H184" s="72" t="s">
        <v>1612</v>
      </c>
      <c r="I184" s="76" t="s">
        <v>1382</v>
      </c>
      <c r="J184" s="76" t="s">
        <v>1382</v>
      </c>
      <c r="K184" s="76"/>
      <c r="L184" s="72" t="s">
        <v>1383</v>
      </c>
    </row>
    <row r="185" spans="1:12" ht="90" x14ac:dyDescent="0.25">
      <c r="A185" s="72" t="s">
        <v>1378</v>
      </c>
      <c r="B185" s="72" t="s">
        <v>1606</v>
      </c>
      <c r="C185" s="72" t="s">
        <v>1026</v>
      </c>
      <c r="D185" s="72" t="s">
        <v>1613</v>
      </c>
      <c r="E185" s="72" t="s">
        <v>1026</v>
      </c>
      <c r="F185" s="72" t="s">
        <v>1614</v>
      </c>
      <c r="G185" s="75">
        <v>8</v>
      </c>
      <c r="H185" s="72" t="s">
        <v>1027</v>
      </c>
      <c r="I185" s="76"/>
      <c r="J185" s="76" t="s">
        <v>1382</v>
      </c>
      <c r="K185" s="76"/>
      <c r="L185" s="72" t="s">
        <v>1383</v>
      </c>
    </row>
    <row r="186" spans="1:12" ht="30" x14ac:dyDescent="0.25">
      <c r="A186" s="72" t="s">
        <v>1378</v>
      </c>
      <c r="B186" s="72" t="s">
        <v>1615</v>
      </c>
      <c r="C186" s="72" t="s">
        <v>248</v>
      </c>
      <c r="D186" s="72" t="s">
        <v>1379</v>
      </c>
      <c r="E186" s="72" t="s">
        <v>1380</v>
      </c>
      <c r="F186" s="72" t="s">
        <v>1381</v>
      </c>
      <c r="G186" s="75">
        <v>1</v>
      </c>
      <c r="H186" s="72"/>
      <c r="I186" s="76" t="s">
        <v>1382</v>
      </c>
      <c r="J186" s="76" t="s">
        <v>1382</v>
      </c>
      <c r="K186" s="76" t="s">
        <v>1382</v>
      </c>
      <c r="L186" s="72" t="s">
        <v>1383</v>
      </c>
    </row>
    <row r="187" spans="1:12" ht="45" x14ac:dyDescent="0.25">
      <c r="A187" s="72" t="s">
        <v>1378</v>
      </c>
      <c r="B187" s="72" t="s">
        <v>1615</v>
      </c>
      <c r="C187" s="72" t="s">
        <v>279</v>
      </c>
      <c r="D187" s="72" t="s">
        <v>1384</v>
      </c>
      <c r="E187" s="72" t="s">
        <v>1380</v>
      </c>
      <c r="F187" s="72" t="s">
        <v>1381</v>
      </c>
      <c r="G187" s="75">
        <v>2</v>
      </c>
      <c r="H187" s="72" t="s">
        <v>1385</v>
      </c>
      <c r="I187" s="76" t="s">
        <v>1382</v>
      </c>
      <c r="J187" s="76" t="s">
        <v>1382</v>
      </c>
      <c r="K187" s="76" t="s">
        <v>1382</v>
      </c>
      <c r="L187" s="72" t="s">
        <v>1383</v>
      </c>
    </row>
    <row r="188" spans="1:12" ht="30" x14ac:dyDescent="0.25">
      <c r="A188" s="72" t="s">
        <v>1378</v>
      </c>
      <c r="B188" s="72" t="s">
        <v>1615</v>
      </c>
      <c r="C188" s="72" t="s">
        <v>265</v>
      </c>
      <c r="D188" s="72" t="s">
        <v>1439</v>
      </c>
      <c r="E188" s="72" t="s">
        <v>1389</v>
      </c>
      <c r="F188" s="72" t="s">
        <v>1390</v>
      </c>
      <c r="G188" s="75">
        <v>3</v>
      </c>
      <c r="H188" s="72"/>
      <c r="I188" s="76" t="s">
        <v>1382</v>
      </c>
      <c r="J188" s="76" t="s">
        <v>1382</v>
      </c>
      <c r="K188" s="76" t="s">
        <v>1382</v>
      </c>
      <c r="L188" s="72" t="s">
        <v>1383</v>
      </c>
    </row>
    <row r="189" spans="1:12" ht="30" x14ac:dyDescent="0.25">
      <c r="A189" s="72" t="s">
        <v>1378</v>
      </c>
      <c r="B189" s="72" t="s">
        <v>1615</v>
      </c>
      <c r="C189" s="72" t="s">
        <v>197</v>
      </c>
      <c r="D189" s="72" t="s">
        <v>1437</v>
      </c>
      <c r="E189" s="72" t="s">
        <v>1438</v>
      </c>
      <c r="F189" s="72" t="s">
        <v>1436</v>
      </c>
      <c r="G189" s="75">
        <v>4</v>
      </c>
      <c r="H189" s="72"/>
      <c r="I189" s="76" t="s">
        <v>1382</v>
      </c>
      <c r="J189" s="76" t="s">
        <v>1382</v>
      </c>
      <c r="K189" s="76" t="s">
        <v>1382</v>
      </c>
      <c r="L189" s="72" t="s">
        <v>1383</v>
      </c>
    </row>
    <row r="190" spans="1:12" ht="30" x14ac:dyDescent="0.25">
      <c r="A190" s="72" t="s">
        <v>1378</v>
      </c>
      <c r="B190" s="72" t="s">
        <v>1615</v>
      </c>
      <c r="C190" s="72" t="s">
        <v>232</v>
      </c>
      <c r="D190" s="72" t="s">
        <v>1386</v>
      </c>
      <c r="E190" s="72" t="s">
        <v>232</v>
      </c>
      <c r="F190" s="72" t="s">
        <v>1387</v>
      </c>
      <c r="G190" s="75">
        <v>5</v>
      </c>
      <c r="H190" s="72"/>
      <c r="I190" s="76" t="s">
        <v>1382</v>
      </c>
      <c r="J190" s="76" t="s">
        <v>1382</v>
      </c>
      <c r="K190" s="76" t="s">
        <v>1382</v>
      </c>
      <c r="L190" s="72" t="s">
        <v>1383</v>
      </c>
    </row>
    <row r="191" spans="1:12" ht="30" x14ac:dyDescent="0.25">
      <c r="A191" s="72" t="s">
        <v>1378</v>
      </c>
      <c r="B191" s="72" t="s">
        <v>1615</v>
      </c>
      <c r="C191" s="72" t="s">
        <v>806</v>
      </c>
      <c r="D191" s="72" t="s">
        <v>1584</v>
      </c>
      <c r="E191" s="72" t="s">
        <v>1329</v>
      </c>
      <c r="F191" s="72" t="s">
        <v>1399</v>
      </c>
      <c r="G191" s="75">
        <v>6</v>
      </c>
      <c r="H191" s="72"/>
      <c r="I191" s="76" t="s">
        <v>1382</v>
      </c>
      <c r="J191" s="76" t="s">
        <v>1382</v>
      </c>
      <c r="K191" s="76"/>
      <c r="L191" s="72" t="s">
        <v>1383</v>
      </c>
    </row>
    <row r="192" spans="1:12" ht="90" x14ac:dyDescent="0.25">
      <c r="A192" s="72" t="s">
        <v>1378</v>
      </c>
      <c r="B192" s="72" t="s">
        <v>1615</v>
      </c>
      <c r="C192" s="72" t="s">
        <v>809</v>
      </c>
      <c r="D192" s="72" t="s">
        <v>1571</v>
      </c>
      <c r="E192" s="72" t="s">
        <v>1412</v>
      </c>
      <c r="F192" s="72" t="s">
        <v>1387</v>
      </c>
      <c r="G192" s="75">
        <v>7</v>
      </c>
      <c r="H192" s="72" t="s">
        <v>1585</v>
      </c>
      <c r="I192" s="76"/>
      <c r="J192" s="76" t="s">
        <v>1382</v>
      </c>
      <c r="K192" s="76"/>
      <c r="L192" s="72" t="s">
        <v>1383</v>
      </c>
    </row>
    <row r="193" spans="1:12" ht="45" x14ac:dyDescent="0.25">
      <c r="A193" s="72" t="s">
        <v>1378</v>
      </c>
      <c r="B193" s="72" t="s">
        <v>1616</v>
      </c>
      <c r="C193" s="72" t="s">
        <v>248</v>
      </c>
      <c r="D193" s="72" t="s">
        <v>1379</v>
      </c>
      <c r="E193" s="72" t="s">
        <v>1380</v>
      </c>
      <c r="F193" s="72" t="s">
        <v>1381</v>
      </c>
      <c r="G193" s="75">
        <v>1</v>
      </c>
      <c r="H193" s="72" t="s">
        <v>1444</v>
      </c>
      <c r="I193" s="76" t="s">
        <v>1382</v>
      </c>
      <c r="J193" s="76" t="s">
        <v>1382</v>
      </c>
      <c r="K193" s="76" t="s">
        <v>1382</v>
      </c>
      <c r="L193" s="72" t="s">
        <v>1383</v>
      </c>
    </row>
    <row r="194" spans="1:12" ht="75" x14ac:dyDescent="0.25">
      <c r="A194" s="72" t="s">
        <v>1378</v>
      </c>
      <c r="B194" s="72" t="s">
        <v>1616</v>
      </c>
      <c r="C194" s="72" t="s">
        <v>232</v>
      </c>
      <c r="D194" s="72" t="s">
        <v>1386</v>
      </c>
      <c r="E194" s="72" t="s">
        <v>232</v>
      </c>
      <c r="F194" s="72" t="s">
        <v>1387</v>
      </c>
      <c r="G194" s="75">
        <v>2</v>
      </c>
      <c r="H194" s="72" t="s">
        <v>1446</v>
      </c>
      <c r="I194" s="76" t="s">
        <v>1382</v>
      </c>
      <c r="J194" s="76" t="s">
        <v>1382</v>
      </c>
      <c r="K194" s="76" t="s">
        <v>1382</v>
      </c>
      <c r="L194" s="72" t="s">
        <v>1383</v>
      </c>
    </row>
    <row r="195" spans="1:12" ht="30" x14ac:dyDescent="0.25">
      <c r="A195" s="72" t="s">
        <v>1378</v>
      </c>
      <c r="B195" s="72" t="s">
        <v>1616</v>
      </c>
      <c r="C195" s="72" t="s">
        <v>1617</v>
      </c>
      <c r="D195" s="72" t="s">
        <v>1618</v>
      </c>
      <c r="E195" s="72" t="s">
        <v>1329</v>
      </c>
      <c r="F195" s="72" t="s">
        <v>1399</v>
      </c>
      <c r="G195" s="75">
        <v>3</v>
      </c>
      <c r="H195" s="72"/>
      <c r="I195" s="76" t="s">
        <v>1382</v>
      </c>
      <c r="J195" s="76" t="s">
        <v>1382</v>
      </c>
      <c r="K195" s="76" t="s">
        <v>1382</v>
      </c>
      <c r="L195" s="72" t="s">
        <v>1383</v>
      </c>
    </row>
    <row r="196" spans="1:12" ht="45" x14ac:dyDescent="0.25">
      <c r="A196" s="72" t="s">
        <v>1378</v>
      </c>
      <c r="B196" s="72" t="s">
        <v>1616</v>
      </c>
      <c r="C196" s="72" t="s">
        <v>1369</v>
      </c>
      <c r="D196" s="72" t="s">
        <v>1619</v>
      </c>
      <c r="E196" s="72" t="s">
        <v>1329</v>
      </c>
      <c r="F196" s="72" t="s">
        <v>1399</v>
      </c>
      <c r="G196" s="75">
        <v>4</v>
      </c>
      <c r="H196" s="72" t="s">
        <v>1620</v>
      </c>
      <c r="I196" s="76" t="s">
        <v>1382</v>
      </c>
      <c r="J196" s="76" t="s">
        <v>1382</v>
      </c>
      <c r="K196" s="76" t="s">
        <v>1382</v>
      </c>
      <c r="L196" s="72" t="s">
        <v>1383</v>
      </c>
    </row>
    <row r="197" spans="1:12" ht="45" x14ac:dyDescent="0.25">
      <c r="A197" s="72" t="s">
        <v>1378</v>
      </c>
      <c r="B197" s="72" t="s">
        <v>1616</v>
      </c>
      <c r="C197" s="72" t="s">
        <v>1621</v>
      </c>
      <c r="D197" s="72" t="s">
        <v>1621</v>
      </c>
      <c r="E197" s="72" t="s">
        <v>1449</v>
      </c>
      <c r="F197" s="72" t="s">
        <v>1399</v>
      </c>
      <c r="G197" s="75">
        <v>5</v>
      </c>
      <c r="H197" s="72" t="s">
        <v>1622</v>
      </c>
      <c r="I197" s="76"/>
      <c r="J197" s="76"/>
      <c r="K197" s="76"/>
      <c r="L197" s="72" t="s">
        <v>1383</v>
      </c>
    </row>
    <row r="198" spans="1:12" ht="150" x14ac:dyDescent="0.25">
      <c r="A198" s="72" t="s">
        <v>1378</v>
      </c>
      <c r="B198" s="72" t="s">
        <v>1616</v>
      </c>
      <c r="C198" s="72" t="s">
        <v>1623</v>
      </c>
      <c r="D198" s="72" t="s">
        <v>1623</v>
      </c>
      <c r="E198" s="72" t="s">
        <v>1624</v>
      </c>
      <c r="F198" s="72" t="s">
        <v>1625</v>
      </c>
      <c r="G198" s="75">
        <v>6</v>
      </c>
      <c r="H198" s="72" t="s">
        <v>1626</v>
      </c>
      <c r="I198" s="76"/>
      <c r="J198" s="76" t="s">
        <v>1382</v>
      </c>
      <c r="K198" s="76"/>
      <c r="L198" s="72" t="s">
        <v>1383</v>
      </c>
    </row>
    <row r="199" spans="1:12" ht="45" x14ac:dyDescent="0.25">
      <c r="A199" s="72" t="s">
        <v>1378</v>
      </c>
      <c r="B199" s="72" t="s">
        <v>1627</v>
      </c>
      <c r="C199" s="72" t="s">
        <v>248</v>
      </c>
      <c r="D199" s="72" t="s">
        <v>1379</v>
      </c>
      <c r="E199" s="72" t="s">
        <v>1380</v>
      </c>
      <c r="F199" s="72" t="s">
        <v>1381</v>
      </c>
      <c r="G199" s="75">
        <v>1</v>
      </c>
      <c r="H199" s="72" t="s">
        <v>1444</v>
      </c>
      <c r="I199" s="76" t="s">
        <v>1382</v>
      </c>
      <c r="J199" s="76" t="s">
        <v>1382</v>
      </c>
      <c r="K199" s="76" t="s">
        <v>1382</v>
      </c>
      <c r="L199" s="72" t="s">
        <v>1383</v>
      </c>
    </row>
    <row r="200" spans="1:12" ht="75" x14ac:dyDescent="0.25">
      <c r="A200" s="72" t="s">
        <v>1378</v>
      </c>
      <c r="B200" s="72" t="s">
        <v>1627</v>
      </c>
      <c r="C200" s="72" t="s">
        <v>232</v>
      </c>
      <c r="D200" s="72" t="s">
        <v>1386</v>
      </c>
      <c r="E200" s="72" t="s">
        <v>232</v>
      </c>
      <c r="F200" s="72" t="s">
        <v>1387</v>
      </c>
      <c r="G200" s="75">
        <v>2</v>
      </c>
      <c r="H200" s="72" t="s">
        <v>1446</v>
      </c>
      <c r="I200" s="76" t="s">
        <v>1382</v>
      </c>
      <c r="J200" s="76" t="s">
        <v>1382</v>
      </c>
      <c r="K200" s="76" t="s">
        <v>1382</v>
      </c>
      <c r="L200" s="72" t="s">
        <v>1383</v>
      </c>
    </row>
    <row r="201" spans="1:12" ht="270" x14ac:dyDescent="0.25">
      <c r="A201" s="72" t="s">
        <v>1378</v>
      </c>
      <c r="B201" s="72" t="s">
        <v>1627</v>
      </c>
      <c r="C201" s="72" t="s">
        <v>1628</v>
      </c>
      <c r="D201" s="72" t="s">
        <v>1629</v>
      </c>
      <c r="E201" s="72" t="s">
        <v>1389</v>
      </c>
      <c r="F201" s="72" t="s">
        <v>1390</v>
      </c>
      <c r="G201" s="75">
        <v>3</v>
      </c>
      <c r="H201" s="72" t="s">
        <v>1445</v>
      </c>
      <c r="I201" s="76" t="s">
        <v>1382</v>
      </c>
      <c r="J201" s="76" t="s">
        <v>1382</v>
      </c>
      <c r="K201" s="76"/>
      <c r="L201" s="72" t="s">
        <v>1383</v>
      </c>
    </row>
    <row r="202" spans="1:12" ht="180" x14ac:dyDescent="0.25">
      <c r="A202" s="72" t="s">
        <v>1378</v>
      </c>
      <c r="B202" s="72" t="s">
        <v>1627</v>
      </c>
      <c r="C202" s="72" t="s">
        <v>397</v>
      </c>
      <c r="D202" s="72" t="s">
        <v>1630</v>
      </c>
      <c r="E202" s="72" t="s">
        <v>1329</v>
      </c>
      <c r="F202" s="72" t="s">
        <v>1399</v>
      </c>
      <c r="G202" s="75">
        <v>4</v>
      </c>
      <c r="H202" s="72" t="s">
        <v>398</v>
      </c>
      <c r="I202" s="76" t="s">
        <v>1382</v>
      </c>
      <c r="J202" s="76" t="s">
        <v>1382</v>
      </c>
      <c r="K202" s="76"/>
      <c r="L202" s="72" t="s">
        <v>1383</v>
      </c>
    </row>
    <row r="203" spans="1:12" ht="30" x14ac:dyDescent="0.25">
      <c r="A203" s="72" t="s">
        <v>1378</v>
      </c>
      <c r="B203" s="72" t="s">
        <v>1631</v>
      </c>
      <c r="C203" s="72" t="s">
        <v>248</v>
      </c>
      <c r="D203" s="72" t="s">
        <v>1379</v>
      </c>
      <c r="E203" s="72" t="s">
        <v>1380</v>
      </c>
      <c r="F203" s="72" t="s">
        <v>1381</v>
      </c>
      <c r="G203" s="75">
        <v>1</v>
      </c>
      <c r="H203" s="72"/>
      <c r="I203" s="76"/>
      <c r="J203" s="76" t="s">
        <v>1382</v>
      </c>
      <c r="K203" s="76" t="s">
        <v>1382</v>
      </c>
      <c r="L203" s="72" t="s">
        <v>248</v>
      </c>
    </row>
    <row r="204" spans="1:12" ht="45" x14ac:dyDescent="0.25">
      <c r="A204" s="72" t="s">
        <v>1378</v>
      </c>
      <c r="B204" s="72" t="s">
        <v>1631</v>
      </c>
      <c r="C204" s="72" t="s">
        <v>279</v>
      </c>
      <c r="D204" s="72" t="s">
        <v>1384</v>
      </c>
      <c r="E204" s="72" t="s">
        <v>1380</v>
      </c>
      <c r="F204" s="72" t="s">
        <v>1381</v>
      </c>
      <c r="G204" s="75">
        <v>2</v>
      </c>
      <c r="H204" s="72" t="s">
        <v>1385</v>
      </c>
      <c r="I204" s="76"/>
      <c r="J204" s="76" t="s">
        <v>1382</v>
      </c>
      <c r="K204" s="76" t="s">
        <v>1382</v>
      </c>
      <c r="L204" s="72" t="s">
        <v>279</v>
      </c>
    </row>
    <row r="205" spans="1:12" ht="30" x14ac:dyDescent="0.25">
      <c r="A205" s="72" t="s">
        <v>1378</v>
      </c>
      <c r="B205" s="72" t="s">
        <v>1631</v>
      </c>
      <c r="C205" s="72" t="s">
        <v>232</v>
      </c>
      <c r="D205" s="72" t="s">
        <v>1386</v>
      </c>
      <c r="E205" s="72" t="s">
        <v>232</v>
      </c>
      <c r="F205" s="72" t="s">
        <v>1387</v>
      </c>
      <c r="G205" s="75">
        <v>3</v>
      </c>
      <c r="H205" s="72"/>
      <c r="I205" s="76"/>
      <c r="J205" s="76" t="s">
        <v>1382</v>
      </c>
      <c r="K205" s="76" t="s">
        <v>1382</v>
      </c>
      <c r="L205" s="72" t="s">
        <v>232</v>
      </c>
    </row>
    <row r="206" spans="1:12" ht="180" x14ac:dyDescent="0.25">
      <c r="A206" s="72" t="s">
        <v>1378</v>
      </c>
      <c r="B206" s="72" t="s">
        <v>1631</v>
      </c>
      <c r="C206" s="72" t="s">
        <v>282</v>
      </c>
      <c r="D206" s="72" t="s">
        <v>1388</v>
      </c>
      <c r="E206" s="72" t="s">
        <v>1389</v>
      </c>
      <c r="F206" s="72" t="s">
        <v>1390</v>
      </c>
      <c r="G206" s="75">
        <v>4</v>
      </c>
      <c r="H206" s="72" t="s">
        <v>1391</v>
      </c>
      <c r="I206" s="76"/>
      <c r="J206" s="76" t="s">
        <v>1382</v>
      </c>
      <c r="K206" s="76" t="s">
        <v>1382</v>
      </c>
      <c r="L206" s="72" t="s">
        <v>282</v>
      </c>
    </row>
    <row r="207" spans="1:12" ht="285" x14ac:dyDescent="0.25">
      <c r="A207" s="72" t="s">
        <v>1378</v>
      </c>
      <c r="B207" s="72" t="s">
        <v>1631</v>
      </c>
      <c r="C207" s="72" t="s">
        <v>284</v>
      </c>
      <c r="D207" s="72" t="s">
        <v>1396</v>
      </c>
      <c r="E207" s="72" t="s">
        <v>1389</v>
      </c>
      <c r="F207" s="72" t="s">
        <v>1390</v>
      </c>
      <c r="G207" s="75">
        <v>5</v>
      </c>
      <c r="H207" s="72" t="s">
        <v>1397</v>
      </c>
      <c r="I207" s="76"/>
      <c r="J207" s="76" t="s">
        <v>1382</v>
      </c>
      <c r="K207" s="76" t="s">
        <v>1382</v>
      </c>
      <c r="L207" s="72" t="s">
        <v>284</v>
      </c>
    </row>
    <row r="208" spans="1:12" ht="105" x14ac:dyDescent="0.25">
      <c r="A208" s="72" t="s">
        <v>1378</v>
      </c>
      <c r="B208" s="72" t="s">
        <v>1631</v>
      </c>
      <c r="C208" s="72" t="s">
        <v>596</v>
      </c>
      <c r="D208" s="72" t="s">
        <v>1632</v>
      </c>
      <c r="E208" s="72" t="s">
        <v>1329</v>
      </c>
      <c r="F208" s="72" t="s">
        <v>1399</v>
      </c>
      <c r="G208" s="75">
        <v>6</v>
      </c>
      <c r="H208" s="72" t="s">
        <v>1633</v>
      </c>
      <c r="I208" s="76" t="s">
        <v>1382</v>
      </c>
      <c r="J208" s="76" t="s">
        <v>1382</v>
      </c>
      <c r="K208" s="76"/>
      <c r="L208" s="72" t="s">
        <v>1383</v>
      </c>
    </row>
    <row r="209" spans="1:12" ht="300" x14ac:dyDescent="0.25">
      <c r="A209" s="72" t="s">
        <v>1378</v>
      </c>
      <c r="B209" s="72" t="s">
        <v>1631</v>
      </c>
      <c r="C209" s="72" t="s">
        <v>645</v>
      </c>
      <c r="D209" s="72" t="s">
        <v>1634</v>
      </c>
      <c r="E209" s="72" t="s">
        <v>1493</v>
      </c>
      <c r="F209" s="72" t="s">
        <v>1416</v>
      </c>
      <c r="G209" s="75">
        <v>7</v>
      </c>
      <c r="H209" s="72" t="s">
        <v>1636</v>
      </c>
      <c r="I209" s="76"/>
      <c r="J209" s="76" t="s">
        <v>1382</v>
      </c>
      <c r="K209" s="76"/>
      <c r="L209" s="72" t="s">
        <v>1383</v>
      </c>
    </row>
    <row r="210" spans="1:12" ht="75" x14ac:dyDescent="0.25">
      <c r="A210" s="72" t="s">
        <v>1378</v>
      </c>
      <c r="B210" s="72" t="s">
        <v>1631</v>
      </c>
      <c r="C210" s="72" t="s">
        <v>1240</v>
      </c>
      <c r="D210" s="72" t="s">
        <v>1637</v>
      </c>
      <c r="E210" s="72" t="s">
        <v>1329</v>
      </c>
      <c r="F210" s="72" t="s">
        <v>1399</v>
      </c>
      <c r="G210" s="75">
        <v>8</v>
      </c>
      <c r="H210" s="72" t="s">
        <v>1638</v>
      </c>
      <c r="I210" s="76" t="s">
        <v>1382</v>
      </c>
      <c r="J210" s="76" t="s">
        <v>1382</v>
      </c>
      <c r="K210" s="76"/>
      <c r="L210" s="72" t="s">
        <v>1383</v>
      </c>
    </row>
    <row r="211" spans="1:12" ht="30" x14ac:dyDescent="0.25">
      <c r="A211" s="72" t="s">
        <v>1378</v>
      </c>
      <c r="B211" s="72" t="s">
        <v>1631</v>
      </c>
      <c r="C211" s="72" t="s">
        <v>1302</v>
      </c>
      <c r="D211" s="72" t="s">
        <v>1639</v>
      </c>
      <c r="E211" s="72" t="s">
        <v>1329</v>
      </c>
      <c r="F211" s="72" t="s">
        <v>1399</v>
      </c>
      <c r="G211" s="75">
        <v>9</v>
      </c>
      <c r="H211" s="72"/>
      <c r="I211" s="76" t="s">
        <v>1382</v>
      </c>
      <c r="J211" s="76" t="s">
        <v>1382</v>
      </c>
      <c r="K211" s="76"/>
      <c r="L211" s="72" t="s">
        <v>1383</v>
      </c>
    </row>
    <row r="212" spans="1:12" ht="30" x14ac:dyDescent="0.25">
      <c r="A212" s="72" t="s">
        <v>1378</v>
      </c>
      <c r="B212" s="72" t="s">
        <v>1631</v>
      </c>
      <c r="C212" s="72" t="s">
        <v>1640</v>
      </c>
      <c r="D212" s="72" t="s">
        <v>1641</v>
      </c>
      <c r="E212" s="72" t="s">
        <v>1415</v>
      </c>
      <c r="F212" s="72" t="s">
        <v>1416</v>
      </c>
      <c r="G212" s="75">
        <v>10</v>
      </c>
      <c r="H212" s="72" t="s">
        <v>1642</v>
      </c>
      <c r="I212" s="76"/>
      <c r="J212" s="76" t="s">
        <v>1382</v>
      </c>
      <c r="K212" s="76"/>
      <c r="L212" s="72" t="s">
        <v>1383</v>
      </c>
    </row>
    <row r="213" spans="1:12" ht="150" x14ac:dyDescent="0.25">
      <c r="A213" s="72" t="s">
        <v>1378</v>
      </c>
      <c r="B213" s="72" t="s">
        <v>1631</v>
      </c>
      <c r="C213" s="72" t="s">
        <v>1643</v>
      </c>
      <c r="D213" s="72" t="s">
        <v>1644</v>
      </c>
      <c r="E213" s="72" t="s">
        <v>1415</v>
      </c>
      <c r="F213" s="72" t="s">
        <v>1416</v>
      </c>
      <c r="G213" s="75">
        <v>11</v>
      </c>
      <c r="H213" s="72" t="s">
        <v>1645</v>
      </c>
      <c r="I213" s="76"/>
      <c r="J213" s="76" t="s">
        <v>1382</v>
      </c>
      <c r="K213" s="76"/>
      <c r="L213" s="72" t="s">
        <v>1383</v>
      </c>
    </row>
    <row r="214" spans="1:12" ht="45" x14ac:dyDescent="0.25">
      <c r="A214" s="72" t="s">
        <v>1378</v>
      </c>
      <c r="B214" s="72" t="s">
        <v>1631</v>
      </c>
      <c r="C214" s="72" t="s">
        <v>1278</v>
      </c>
      <c r="D214" s="72" t="s">
        <v>1646</v>
      </c>
      <c r="E214" s="72" t="s">
        <v>1329</v>
      </c>
      <c r="F214" s="72" t="s">
        <v>1399</v>
      </c>
      <c r="G214" s="75">
        <v>12</v>
      </c>
      <c r="H214" s="72" t="s">
        <v>724</v>
      </c>
      <c r="I214" s="76" t="s">
        <v>1382</v>
      </c>
      <c r="J214" s="76" t="s">
        <v>1382</v>
      </c>
      <c r="K214" s="76"/>
      <c r="L214" s="72" t="s">
        <v>1383</v>
      </c>
    </row>
    <row r="215" spans="1:12" ht="405" x14ac:dyDescent="0.25">
      <c r="A215" s="72" t="s">
        <v>1378</v>
      </c>
      <c r="B215" s="72" t="s">
        <v>1631</v>
      </c>
      <c r="C215" s="72" t="s">
        <v>729</v>
      </c>
      <c r="D215" s="72" t="s">
        <v>1647</v>
      </c>
      <c r="E215" s="72" t="s">
        <v>1635</v>
      </c>
      <c r="F215" s="72" t="s">
        <v>1416</v>
      </c>
      <c r="G215" s="75">
        <v>13</v>
      </c>
      <c r="H215" s="72" t="s">
        <v>1648</v>
      </c>
      <c r="I215" s="76"/>
      <c r="J215" s="76" t="s">
        <v>1382</v>
      </c>
      <c r="K215" s="76"/>
      <c r="L215" s="72" t="s">
        <v>1383</v>
      </c>
    </row>
    <row r="216" spans="1:12" ht="30" x14ac:dyDescent="0.25">
      <c r="A216" s="72" t="s">
        <v>1378</v>
      </c>
      <c r="B216" s="72" t="s">
        <v>1649</v>
      </c>
      <c r="C216" s="72" t="s">
        <v>248</v>
      </c>
      <c r="D216" s="72" t="s">
        <v>1379</v>
      </c>
      <c r="E216" s="72" t="s">
        <v>1380</v>
      </c>
      <c r="F216" s="72" t="s">
        <v>1381</v>
      </c>
      <c r="G216" s="75">
        <v>1</v>
      </c>
      <c r="H216" s="72"/>
      <c r="I216" s="76" t="s">
        <v>1382</v>
      </c>
      <c r="J216" s="76" t="s">
        <v>1382</v>
      </c>
      <c r="K216" s="76" t="s">
        <v>1382</v>
      </c>
      <c r="L216" s="72" t="s">
        <v>1383</v>
      </c>
    </row>
    <row r="217" spans="1:12" ht="30" x14ac:dyDescent="0.25">
      <c r="A217" s="72" t="s">
        <v>1378</v>
      </c>
      <c r="B217" s="72" t="s">
        <v>1649</v>
      </c>
      <c r="C217" s="72" t="s">
        <v>265</v>
      </c>
      <c r="D217" s="72" t="s">
        <v>1439</v>
      </c>
      <c r="E217" s="72" t="s">
        <v>1389</v>
      </c>
      <c r="F217" s="72" t="s">
        <v>1390</v>
      </c>
      <c r="G217" s="75">
        <v>2</v>
      </c>
      <c r="H217" s="72"/>
      <c r="I217" s="76" t="s">
        <v>1382</v>
      </c>
      <c r="J217" s="76" t="s">
        <v>1382</v>
      </c>
      <c r="K217" s="76" t="s">
        <v>1382</v>
      </c>
      <c r="L217" s="72" t="s">
        <v>1383</v>
      </c>
    </row>
    <row r="218" spans="1:12" ht="30" x14ac:dyDescent="0.25">
      <c r="A218" s="72" t="s">
        <v>1378</v>
      </c>
      <c r="B218" s="72" t="s">
        <v>1649</v>
      </c>
      <c r="C218" s="72" t="s">
        <v>232</v>
      </c>
      <c r="D218" s="72" t="s">
        <v>1386</v>
      </c>
      <c r="E218" s="72" t="s">
        <v>232</v>
      </c>
      <c r="F218" s="72" t="s">
        <v>1387</v>
      </c>
      <c r="G218" s="75">
        <v>3</v>
      </c>
      <c r="H218" s="72"/>
      <c r="I218" s="76" t="s">
        <v>1382</v>
      </c>
      <c r="J218" s="76" t="s">
        <v>1382</v>
      </c>
      <c r="K218" s="76" t="s">
        <v>1382</v>
      </c>
      <c r="L218" s="72" t="s">
        <v>1383</v>
      </c>
    </row>
    <row r="219" spans="1:12" ht="30" x14ac:dyDescent="0.25">
      <c r="A219" s="72" t="s">
        <v>1378</v>
      </c>
      <c r="B219" s="72" t="s">
        <v>1649</v>
      </c>
      <c r="C219" s="72" t="s">
        <v>197</v>
      </c>
      <c r="D219" s="72" t="s">
        <v>1437</v>
      </c>
      <c r="E219" s="72" t="s">
        <v>1438</v>
      </c>
      <c r="F219" s="72" t="s">
        <v>1436</v>
      </c>
      <c r="G219" s="75">
        <v>4</v>
      </c>
      <c r="H219" s="72"/>
      <c r="I219" s="76" t="s">
        <v>1382</v>
      </c>
      <c r="J219" s="76" t="s">
        <v>1382</v>
      </c>
      <c r="K219" s="76" t="s">
        <v>1382</v>
      </c>
      <c r="L219" s="72" t="s">
        <v>1383</v>
      </c>
    </row>
    <row r="220" spans="1:12" ht="270" x14ac:dyDescent="0.25">
      <c r="A220" s="72" t="s">
        <v>1378</v>
      </c>
      <c r="B220" s="72" t="s">
        <v>1649</v>
      </c>
      <c r="C220" s="72" t="s">
        <v>362</v>
      </c>
      <c r="D220" s="72" t="s">
        <v>1650</v>
      </c>
      <c r="E220" s="72" t="s">
        <v>1389</v>
      </c>
      <c r="F220" s="72" t="s">
        <v>1390</v>
      </c>
      <c r="G220" s="75">
        <v>5</v>
      </c>
      <c r="H220" s="72" t="s">
        <v>1445</v>
      </c>
      <c r="I220" s="76" t="s">
        <v>1382</v>
      </c>
      <c r="J220" s="76" t="s">
        <v>1382</v>
      </c>
      <c r="K220" s="76"/>
      <c r="L220" s="72" t="s">
        <v>1383</v>
      </c>
    </row>
    <row r="221" spans="1:12" ht="30" x14ac:dyDescent="0.25">
      <c r="A221" s="72" t="s">
        <v>1378</v>
      </c>
      <c r="B221" s="72" t="s">
        <v>1651</v>
      </c>
      <c r="C221" s="72" t="s">
        <v>248</v>
      </c>
      <c r="D221" s="72" t="s">
        <v>1379</v>
      </c>
      <c r="E221" s="72" t="s">
        <v>1380</v>
      </c>
      <c r="F221" s="72" t="s">
        <v>1381</v>
      </c>
      <c r="G221" s="75">
        <v>1</v>
      </c>
      <c r="H221" s="72"/>
      <c r="I221" s="76" t="s">
        <v>1382</v>
      </c>
      <c r="J221" s="76" t="s">
        <v>1382</v>
      </c>
      <c r="K221" s="76" t="s">
        <v>1382</v>
      </c>
      <c r="L221" s="72" t="s">
        <v>1383</v>
      </c>
    </row>
    <row r="222" spans="1:12" ht="30" x14ac:dyDescent="0.25">
      <c r="A222" s="72" t="s">
        <v>1378</v>
      </c>
      <c r="B222" s="72" t="s">
        <v>1651</v>
      </c>
      <c r="C222" s="72" t="s">
        <v>265</v>
      </c>
      <c r="D222" s="72" t="s">
        <v>1439</v>
      </c>
      <c r="E222" s="72" t="s">
        <v>1389</v>
      </c>
      <c r="F222" s="72" t="s">
        <v>1390</v>
      </c>
      <c r="G222" s="75">
        <v>2</v>
      </c>
      <c r="H222" s="72"/>
      <c r="I222" s="76" t="s">
        <v>1382</v>
      </c>
      <c r="J222" s="76" t="s">
        <v>1382</v>
      </c>
      <c r="K222" s="76" t="s">
        <v>1382</v>
      </c>
      <c r="L222" s="72" t="s">
        <v>1383</v>
      </c>
    </row>
    <row r="223" spans="1:12" ht="30" x14ac:dyDescent="0.25">
      <c r="A223" s="72" t="s">
        <v>1378</v>
      </c>
      <c r="B223" s="72" t="s">
        <v>1651</v>
      </c>
      <c r="C223" s="72" t="s">
        <v>232</v>
      </c>
      <c r="D223" s="72" t="s">
        <v>1386</v>
      </c>
      <c r="E223" s="72" t="s">
        <v>232</v>
      </c>
      <c r="F223" s="72" t="s">
        <v>1387</v>
      </c>
      <c r="G223" s="75">
        <v>3</v>
      </c>
      <c r="H223" s="72"/>
      <c r="I223" s="76" t="s">
        <v>1382</v>
      </c>
      <c r="J223" s="76" t="s">
        <v>1382</v>
      </c>
      <c r="K223" s="76" t="s">
        <v>1382</v>
      </c>
      <c r="L223" s="72" t="s">
        <v>1383</v>
      </c>
    </row>
    <row r="224" spans="1:12" ht="270" x14ac:dyDescent="0.25">
      <c r="A224" s="72" t="s">
        <v>1378</v>
      </c>
      <c r="B224" s="72" t="s">
        <v>1651</v>
      </c>
      <c r="C224" s="72" t="s">
        <v>362</v>
      </c>
      <c r="D224" s="72" t="s">
        <v>1650</v>
      </c>
      <c r="E224" s="72" t="s">
        <v>1389</v>
      </c>
      <c r="F224" s="72" t="s">
        <v>1390</v>
      </c>
      <c r="G224" s="75">
        <v>4</v>
      </c>
      <c r="H224" s="72" t="s">
        <v>1445</v>
      </c>
      <c r="I224" s="76" t="s">
        <v>1382</v>
      </c>
      <c r="J224" s="76" t="s">
        <v>1382</v>
      </c>
      <c r="K224" s="76"/>
      <c r="L224" s="72" t="s">
        <v>1383</v>
      </c>
    </row>
    <row r="225" spans="1:12" ht="30" x14ac:dyDescent="0.25">
      <c r="A225" s="72" t="s">
        <v>1378</v>
      </c>
      <c r="B225" s="72" t="s">
        <v>1652</v>
      </c>
      <c r="C225" s="72" t="s">
        <v>248</v>
      </c>
      <c r="D225" s="72" t="s">
        <v>1379</v>
      </c>
      <c r="E225" s="72" t="s">
        <v>1380</v>
      </c>
      <c r="F225" s="72" t="s">
        <v>1381</v>
      </c>
      <c r="G225" s="75">
        <v>1</v>
      </c>
      <c r="H225" s="72"/>
      <c r="I225" s="76" t="s">
        <v>1382</v>
      </c>
      <c r="J225" s="76" t="s">
        <v>1382</v>
      </c>
      <c r="K225" s="76" t="s">
        <v>1382</v>
      </c>
      <c r="L225" s="72" t="s">
        <v>1383</v>
      </c>
    </row>
    <row r="226" spans="1:12" ht="270" x14ac:dyDescent="0.25">
      <c r="A226" s="72" t="s">
        <v>1378</v>
      </c>
      <c r="B226" s="72" t="s">
        <v>1652</v>
      </c>
      <c r="C226" s="72" t="s">
        <v>265</v>
      </c>
      <c r="D226" s="72" t="s">
        <v>1439</v>
      </c>
      <c r="E226" s="72" t="s">
        <v>1389</v>
      </c>
      <c r="F226" s="72" t="s">
        <v>1390</v>
      </c>
      <c r="G226" s="75">
        <v>2</v>
      </c>
      <c r="H226" s="72" t="s">
        <v>1445</v>
      </c>
      <c r="I226" s="76" t="s">
        <v>1382</v>
      </c>
      <c r="J226" s="76" t="s">
        <v>1382</v>
      </c>
      <c r="K226" s="76" t="s">
        <v>1382</v>
      </c>
      <c r="L226" s="72" t="s">
        <v>1383</v>
      </c>
    </row>
    <row r="227" spans="1:12" ht="135" x14ac:dyDescent="0.25">
      <c r="A227" s="72" t="s">
        <v>1378</v>
      </c>
      <c r="B227" s="72" t="s">
        <v>1652</v>
      </c>
      <c r="C227" s="72" t="s">
        <v>585</v>
      </c>
      <c r="D227" s="72" t="s">
        <v>1487</v>
      </c>
      <c r="E227" s="72" t="s">
        <v>1389</v>
      </c>
      <c r="F227" s="72" t="s">
        <v>1390</v>
      </c>
      <c r="G227" s="75">
        <v>3</v>
      </c>
      <c r="H227" s="72" t="s">
        <v>1488</v>
      </c>
      <c r="I227" s="76" t="s">
        <v>1382</v>
      </c>
      <c r="J227" s="76" t="s">
        <v>1382</v>
      </c>
      <c r="K227" s="76" t="s">
        <v>1382</v>
      </c>
      <c r="L227" s="72" t="s">
        <v>1383</v>
      </c>
    </row>
    <row r="228" spans="1:12" ht="30" x14ac:dyDescent="0.25">
      <c r="A228" s="72" t="s">
        <v>1378</v>
      </c>
      <c r="B228" s="72" t="s">
        <v>1652</v>
      </c>
      <c r="C228" s="72" t="s">
        <v>232</v>
      </c>
      <c r="D228" s="72" t="s">
        <v>1386</v>
      </c>
      <c r="E228" s="72" t="s">
        <v>232</v>
      </c>
      <c r="F228" s="72" t="s">
        <v>1387</v>
      </c>
      <c r="G228" s="75">
        <v>4</v>
      </c>
      <c r="H228" s="72"/>
      <c r="I228" s="76" t="s">
        <v>1382</v>
      </c>
      <c r="J228" s="76" t="s">
        <v>1382</v>
      </c>
      <c r="K228" s="76" t="s">
        <v>1382</v>
      </c>
      <c r="L228" s="72" t="s">
        <v>1383</v>
      </c>
    </row>
    <row r="229" spans="1:12" ht="300" x14ac:dyDescent="0.25">
      <c r="A229" s="72" t="s">
        <v>1378</v>
      </c>
      <c r="B229" s="72" t="s">
        <v>1652</v>
      </c>
      <c r="C229" s="72" t="s">
        <v>1041</v>
      </c>
      <c r="D229" s="72" t="s">
        <v>1653</v>
      </c>
      <c r="E229" s="72" t="s">
        <v>1041</v>
      </c>
      <c r="F229" s="72" t="s">
        <v>1381</v>
      </c>
      <c r="G229" s="75">
        <v>5</v>
      </c>
      <c r="H229" s="72" t="s">
        <v>1654</v>
      </c>
      <c r="I229" s="76"/>
      <c r="J229" s="76" t="s">
        <v>1382</v>
      </c>
      <c r="K229" s="76"/>
      <c r="L229" s="72" t="s">
        <v>1383</v>
      </c>
    </row>
    <row r="230" spans="1:12" ht="30" x14ac:dyDescent="0.25">
      <c r="A230" s="72" t="s">
        <v>1378</v>
      </c>
      <c r="B230" s="72" t="s">
        <v>1655</v>
      </c>
      <c r="C230" s="72" t="s">
        <v>248</v>
      </c>
      <c r="D230" s="72" t="s">
        <v>1379</v>
      </c>
      <c r="E230" s="72" t="s">
        <v>1380</v>
      </c>
      <c r="F230" s="72" t="s">
        <v>1381</v>
      </c>
      <c r="G230" s="75">
        <v>1</v>
      </c>
      <c r="H230" s="72"/>
      <c r="I230" s="76"/>
      <c r="J230" s="76" t="s">
        <v>1382</v>
      </c>
      <c r="K230" s="76" t="s">
        <v>1382</v>
      </c>
      <c r="L230" s="72" t="s">
        <v>248</v>
      </c>
    </row>
    <row r="231" spans="1:12" ht="45" x14ac:dyDescent="0.25">
      <c r="A231" s="72" t="s">
        <v>1378</v>
      </c>
      <c r="B231" s="72" t="s">
        <v>1655</v>
      </c>
      <c r="C231" s="72" t="s">
        <v>279</v>
      </c>
      <c r="D231" s="72" t="s">
        <v>1384</v>
      </c>
      <c r="E231" s="72" t="s">
        <v>1380</v>
      </c>
      <c r="F231" s="72" t="s">
        <v>1381</v>
      </c>
      <c r="G231" s="75">
        <v>2</v>
      </c>
      <c r="H231" s="72" t="s">
        <v>1385</v>
      </c>
      <c r="I231" s="76"/>
      <c r="J231" s="76" t="s">
        <v>1382</v>
      </c>
      <c r="K231" s="76" t="s">
        <v>1382</v>
      </c>
      <c r="L231" s="72" t="s">
        <v>279</v>
      </c>
    </row>
    <row r="232" spans="1:12" ht="75" x14ac:dyDescent="0.25">
      <c r="A232" s="72" t="s">
        <v>1378</v>
      </c>
      <c r="B232" s="72" t="s">
        <v>1655</v>
      </c>
      <c r="C232" s="72" t="s">
        <v>232</v>
      </c>
      <c r="D232" s="72" t="s">
        <v>1386</v>
      </c>
      <c r="E232" s="72" t="s">
        <v>232</v>
      </c>
      <c r="F232" s="72" t="s">
        <v>1387</v>
      </c>
      <c r="G232" s="75">
        <v>3</v>
      </c>
      <c r="H232" s="72" t="s">
        <v>1510</v>
      </c>
      <c r="I232" s="76"/>
      <c r="J232" s="76" t="s">
        <v>1382</v>
      </c>
      <c r="K232" s="76" t="s">
        <v>1382</v>
      </c>
      <c r="L232" s="72" t="s">
        <v>232</v>
      </c>
    </row>
    <row r="233" spans="1:12" ht="180" x14ac:dyDescent="0.25">
      <c r="A233" s="72" t="s">
        <v>1378</v>
      </c>
      <c r="B233" s="72" t="s">
        <v>1655</v>
      </c>
      <c r="C233" s="72" t="s">
        <v>282</v>
      </c>
      <c r="D233" s="72" t="s">
        <v>1388</v>
      </c>
      <c r="E233" s="72" t="s">
        <v>1389</v>
      </c>
      <c r="F233" s="72" t="s">
        <v>1390</v>
      </c>
      <c r="G233" s="75">
        <v>4</v>
      </c>
      <c r="H233" s="72" t="s">
        <v>1391</v>
      </c>
      <c r="I233" s="76"/>
      <c r="J233" s="76" t="s">
        <v>1382</v>
      </c>
      <c r="K233" s="76" t="s">
        <v>1382</v>
      </c>
      <c r="L233" s="72" t="s">
        <v>282</v>
      </c>
    </row>
    <row r="234" spans="1:12" ht="285" x14ac:dyDescent="0.25">
      <c r="A234" s="72" t="s">
        <v>1378</v>
      </c>
      <c r="B234" s="72" t="s">
        <v>1655</v>
      </c>
      <c r="C234" s="72" t="s">
        <v>284</v>
      </c>
      <c r="D234" s="72" t="s">
        <v>1396</v>
      </c>
      <c r="E234" s="72" t="s">
        <v>1389</v>
      </c>
      <c r="F234" s="72" t="s">
        <v>1390</v>
      </c>
      <c r="G234" s="75">
        <v>5</v>
      </c>
      <c r="H234" s="72" t="s">
        <v>1397</v>
      </c>
      <c r="I234" s="76"/>
      <c r="J234" s="76" t="s">
        <v>1382</v>
      </c>
      <c r="K234" s="76" t="s">
        <v>1382</v>
      </c>
      <c r="L234" s="72" t="s">
        <v>284</v>
      </c>
    </row>
    <row r="235" spans="1:12" ht="45" x14ac:dyDescent="0.25">
      <c r="A235" s="72" t="s">
        <v>1378</v>
      </c>
      <c r="B235" s="72" t="s">
        <v>1655</v>
      </c>
      <c r="C235" s="72" t="s">
        <v>1062</v>
      </c>
      <c r="D235" s="72" t="s">
        <v>1656</v>
      </c>
      <c r="E235" s="72" t="s">
        <v>1062</v>
      </c>
      <c r="F235" s="72" t="s">
        <v>1381</v>
      </c>
      <c r="G235" s="75">
        <v>6</v>
      </c>
      <c r="H235" s="72" t="s">
        <v>1063</v>
      </c>
      <c r="I235" s="76"/>
      <c r="J235" s="76" t="s">
        <v>1382</v>
      </c>
      <c r="K235" s="76"/>
      <c r="L235" s="72" t="s">
        <v>1383</v>
      </c>
    </row>
    <row r="236" spans="1:12" ht="30" x14ac:dyDescent="0.25">
      <c r="A236" s="72" t="s">
        <v>1378</v>
      </c>
      <c r="B236" s="72" t="s">
        <v>1657</v>
      </c>
      <c r="C236" s="72" t="s">
        <v>248</v>
      </c>
      <c r="D236" s="72" t="s">
        <v>1379</v>
      </c>
      <c r="E236" s="72" t="s">
        <v>1380</v>
      </c>
      <c r="F236" s="72" t="s">
        <v>1381</v>
      </c>
      <c r="G236" s="75">
        <v>1</v>
      </c>
      <c r="H236" s="72"/>
      <c r="I236" s="76"/>
      <c r="J236" s="76" t="s">
        <v>1382</v>
      </c>
      <c r="K236" s="76" t="s">
        <v>1382</v>
      </c>
      <c r="L236" s="72" t="s">
        <v>248</v>
      </c>
    </row>
    <row r="237" spans="1:12" ht="45" x14ac:dyDescent="0.25">
      <c r="A237" s="72" t="s">
        <v>1378</v>
      </c>
      <c r="B237" s="72" t="s">
        <v>1657</v>
      </c>
      <c r="C237" s="72" t="s">
        <v>279</v>
      </c>
      <c r="D237" s="72" t="s">
        <v>1384</v>
      </c>
      <c r="E237" s="72" t="s">
        <v>1380</v>
      </c>
      <c r="F237" s="72" t="s">
        <v>1381</v>
      </c>
      <c r="G237" s="75">
        <v>2</v>
      </c>
      <c r="H237" s="72" t="s">
        <v>1385</v>
      </c>
      <c r="I237" s="76"/>
      <c r="J237" s="76" t="s">
        <v>1382</v>
      </c>
      <c r="K237" s="76" t="s">
        <v>1382</v>
      </c>
      <c r="L237" s="72" t="s">
        <v>279</v>
      </c>
    </row>
    <row r="238" spans="1:12" ht="75" x14ac:dyDescent="0.25">
      <c r="A238" s="72" t="s">
        <v>1378</v>
      </c>
      <c r="B238" s="72" t="s">
        <v>1657</v>
      </c>
      <c r="C238" s="72" t="s">
        <v>232</v>
      </c>
      <c r="D238" s="72" t="s">
        <v>1386</v>
      </c>
      <c r="E238" s="72" t="s">
        <v>232</v>
      </c>
      <c r="F238" s="72" t="s">
        <v>1387</v>
      </c>
      <c r="G238" s="75">
        <v>3</v>
      </c>
      <c r="H238" s="72" t="s">
        <v>1510</v>
      </c>
      <c r="I238" s="76"/>
      <c r="J238" s="76" t="s">
        <v>1382</v>
      </c>
      <c r="K238" s="76" t="s">
        <v>1382</v>
      </c>
      <c r="L238" s="72" t="s">
        <v>232</v>
      </c>
    </row>
    <row r="239" spans="1:12" ht="180" x14ac:dyDescent="0.25">
      <c r="A239" s="72" t="s">
        <v>1378</v>
      </c>
      <c r="B239" s="72" t="s">
        <v>1657</v>
      </c>
      <c r="C239" s="72" t="s">
        <v>282</v>
      </c>
      <c r="D239" s="72" t="s">
        <v>1388</v>
      </c>
      <c r="E239" s="72" t="s">
        <v>1389</v>
      </c>
      <c r="F239" s="72" t="s">
        <v>1390</v>
      </c>
      <c r="G239" s="75">
        <v>4</v>
      </c>
      <c r="H239" s="72" t="s">
        <v>1391</v>
      </c>
      <c r="I239" s="76"/>
      <c r="J239" s="76" t="s">
        <v>1382</v>
      </c>
      <c r="K239" s="76" t="s">
        <v>1382</v>
      </c>
      <c r="L239" s="72" t="s">
        <v>282</v>
      </c>
    </row>
    <row r="240" spans="1:12" ht="285" x14ac:dyDescent="0.25">
      <c r="A240" s="72" t="s">
        <v>1378</v>
      </c>
      <c r="B240" s="72" t="s">
        <v>1657</v>
      </c>
      <c r="C240" s="72" t="s">
        <v>284</v>
      </c>
      <c r="D240" s="72" t="s">
        <v>1396</v>
      </c>
      <c r="E240" s="72" t="s">
        <v>1389</v>
      </c>
      <c r="F240" s="72" t="s">
        <v>1390</v>
      </c>
      <c r="G240" s="75">
        <v>5</v>
      </c>
      <c r="H240" s="72" t="s">
        <v>1397</v>
      </c>
      <c r="I240" s="76"/>
      <c r="J240" s="76" t="s">
        <v>1382</v>
      </c>
      <c r="K240" s="76" t="s">
        <v>1382</v>
      </c>
      <c r="L240" s="72" t="s">
        <v>284</v>
      </c>
    </row>
    <row r="241" spans="1:12" ht="270" x14ac:dyDescent="0.25">
      <c r="A241" s="72" t="s">
        <v>1378</v>
      </c>
      <c r="B241" s="72" t="s">
        <v>1657</v>
      </c>
      <c r="C241" s="72" t="s">
        <v>228</v>
      </c>
      <c r="D241" s="72" t="s">
        <v>1658</v>
      </c>
      <c r="E241" s="72" t="s">
        <v>1493</v>
      </c>
      <c r="F241" s="72" t="s">
        <v>1416</v>
      </c>
      <c r="G241" s="75">
        <v>6</v>
      </c>
      <c r="H241" s="72" t="s">
        <v>1659</v>
      </c>
      <c r="I241" s="76"/>
      <c r="J241" s="76" t="s">
        <v>1382</v>
      </c>
      <c r="K241" s="76"/>
      <c r="L241" s="72" t="s">
        <v>1383</v>
      </c>
    </row>
    <row r="242" spans="1:12" ht="45" x14ac:dyDescent="0.25">
      <c r="A242" s="72" t="s">
        <v>1378</v>
      </c>
      <c r="B242" s="72" t="s">
        <v>1660</v>
      </c>
      <c r="C242" s="72" t="s">
        <v>248</v>
      </c>
      <c r="D242" s="72" t="s">
        <v>1379</v>
      </c>
      <c r="E242" s="72" t="s">
        <v>1380</v>
      </c>
      <c r="F242" s="72" t="s">
        <v>1381</v>
      </c>
      <c r="G242" s="75">
        <v>1</v>
      </c>
      <c r="H242" s="72"/>
      <c r="I242" s="76"/>
      <c r="J242" s="76" t="s">
        <v>1382</v>
      </c>
      <c r="K242" s="76" t="s">
        <v>1382</v>
      </c>
      <c r="L242" s="72" t="s">
        <v>248</v>
      </c>
    </row>
    <row r="243" spans="1:12" ht="45" x14ac:dyDescent="0.25">
      <c r="A243" s="72" t="s">
        <v>1378</v>
      </c>
      <c r="B243" s="72" t="s">
        <v>1660</v>
      </c>
      <c r="C243" s="72" t="s">
        <v>279</v>
      </c>
      <c r="D243" s="72" t="s">
        <v>1384</v>
      </c>
      <c r="E243" s="72" t="s">
        <v>1380</v>
      </c>
      <c r="F243" s="72" t="s">
        <v>1381</v>
      </c>
      <c r="G243" s="75">
        <v>2</v>
      </c>
      <c r="H243" s="72" t="s">
        <v>1385</v>
      </c>
      <c r="I243" s="76"/>
      <c r="J243" s="76" t="s">
        <v>1382</v>
      </c>
      <c r="K243" s="76" t="s">
        <v>1382</v>
      </c>
      <c r="L243" s="72" t="s">
        <v>279</v>
      </c>
    </row>
    <row r="244" spans="1:12" ht="75" x14ac:dyDescent="0.25">
      <c r="A244" s="72" t="s">
        <v>1378</v>
      </c>
      <c r="B244" s="72" t="s">
        <v>1660</v>
      </c>
      <c r="C244" s="72" t="s">
        <v>232</v>
      </c>
      <c r="D244" s="72" t="s">
        <v>1386</v>
      </c>
      <c r="E244" s="72" t="s">
        <v>232</v>
      </c>
      <c r="F244" s="72" t="s">
        <v>1387</v>
      </c>
      <c r="G244" s="75">
        <v>3</v>
      </c>
      <c r="H244" s="72" t="s">
        <v>1510</v>
      </c>
      <c r="I244" s="76"/>
      <c r="J244" s="76" t="s">
        <v>1382</v>
      </c>
      <c r="K244" s="76" t="s">
        <v>1382</v>
      </c>
      <c r="L244" s="72" t="s">
        <v>232</v>
      </c>
    </row>
    <row r="245" spans="1:12" ht="180" x14ac:dyDescent="0.25">
      <c r="A245" s="72" t="s">
        <v>1378</v>
      </c>
      <c r="B245" s="72" t="s">
        <v>1660</v>
      </c>
      <c r="C245" s="72" t="s">
        <v>282</v>
      </c>
      <c r="D245" s="72" t="s">
        <v>1388</v>
      </c>
      <c r="E245" s="72" t="s">
        <v>1389</v>
      </c>
      <c r="F245" s="72" t="s">
        <v>1390</v>
      </c>
      <c r="G245" s="75">
        <v>4</v>
      </c>
      <c r="H245" s="72" t="s">
        <v>1391</v>
      </c>
      <c r="I245" s="76"/>
      <c r="J245" s="76" t="s">
        <v>1382</v>
      </c>
      <c r="K245" s="76" t="s">
        <v>1382</v>
      </c>
      <c r="L245" s="72" t="s">
        <v>282</v>
      </c>
    </row>
    <row r="246" spans="1:12" ht="285" x14ac:dyDescent="0.25">
      <c r="A246" s="72" t="s">
        <v>1378</v>
      </c>
      <c r="B246" s="72" t="s">
        <v>1660</v>
      </c>
      <c r="C246" s="72" t="s">
        <v>284</v>
      </c>
      <c r="D246" s="72" t="s">
        <v>1396</v>
      </c>
      <c r="E246" s="72" t="s">
        <v>1389</v>
      </c>
      <c r="F246" s="72" t="s">
        <v>1390</v>
      </c>
      <c r="G246" s="75">
        <v>5</v>
      </c>
      <c r="H246" s="72" t="s">
        <v>1397</v>
      </c>
      <c r="I246" s="76"/>
      <c r="J246" s="76" t="s">
        <v>1382</v>
      </c>
      <c r="K246" s="76" t="s">
        <v>1382</v>
      </c>
      <c r="L246" s="72" t="s">
        <v>284</v>
      </c>
    </row>
    <row r="247" spans="1:12" ht="270" x14ac:dyDescent="0.25">
      <c r="A247" s="72" t="s">
        <v>1378</v>
      </c>
      <c r="B247" s="72" t="s">
        <v>1660</v>
      </c>
      <c r="C247" s="72" t="s">
        <v>228</v>
      </c>
      <c r="D247" s="72" t="s">
        <v>1658</v>
      </c>
      <c r="E247" s="72" t="s">
        <v>1493</v>
      </c>
      <c r="F247" s="72" t="s">
        <v>1416</v>
      </c>
      <c r="G247" s="75">
        <v>6</v>
      </c>
      <c r="H247" s="72" t="s">
        <v>1659</v>
      </c>
      <c r="I247" s="76"/>
      <c r="J247" s="76" t="s">
        <v>1382</v>
      </c>
      <c r="K247" s="76"/>
      <c r="L247" s="72" t="s">
        <v>1383</v>
      </c>
    </row>
    <row r="248" spans="1:12" ht="30" x14ac:dyDescent="0.25">
      <c r="A248" s="72" t="s">
        <v>1378</v>
      </c>
      <c r="B248" s="72" t="s">
        <v>1661</v>
      </c>
      <c r="C248" s="72" t="s">
        <v>248</v>
      </c>
      <c r="D248" s="72" t="s">
        <v>1379</v>
      </c>
      <c r="E248" s="72" t="s">
        <v>1380</v>
      </c>
      <c r="F248" s="72" t="s">
        <v>1381</v>
      </c>
      <c r="G248" s="75">
        <v>1</v>
      </c>
      <c r="H248" s="72"/>
      <c r="I248" s="76"/>
      <c r="J248" s="76" t="s">
        <v>1382</v>
      </c>
      <c r="K248" s="76" t="s">
        <v>1382</v>
      </c>
      <c r="L248" s="72" t="s">
        <v>248</v>
      </c>
    </row>
    <row r="249" spans="1:12" ht="45" x14ac:dyDescent="0.25">
      <c r="A249" s="72" t="s">
        <v>1378</v>
      </c>
      <c r="B249" s="72" t="s">
        <v>1661</v>
      </c>
      <c r="C249" s="72" t="s">
        <v>279</v>
      </c>
      <c r="D249" s="72" t="s">
        <v>1384</v>
      </c>
      <c r="E249" s="72" t="s">
        <v>1380</v>
      </c>
      <c r="F249" s="72" t="s">
        <v>1381</v>
      </c>
      <c r="G249" s="75">
        <v>2</v>
      </c>
      <c r="H249" s="72" t="s">
        <v>1385</v>
      </c>
      <c r="I249" s="76"/>
      <c r="J249" s="76" t="s">
        <v>1382</v>
      </c>
      <c r="K249" s="76" t="s">
        <v>1382</v>
      </c>
      <c r="L249" s="72" t="s">
        <v>279</v>
      </c>
    </row>
    <row r="250" spans="1:12" ht="75" x14ac:dyDescent="0.25">
      <c r="A250" s="72" t="s">
        <v>1378</v>
      </c>
      <c r="B250" s="72" t="s">
        <v>1661</v>
      </c>
      <c r="C250" s="72" t="s">
        <v>232</v>
      </c>
      <c r="D250" s="72" t="s">
        <v>1386</v>
      </c>
      <c r="E250" s="72" t="s">
        <v>232</v>
      </c>
      <c r="F250" s="72" t="s">
        <v>1387</v>
      </c>
      <c r="G250" s="75">
        <v>3</v>
      </c>
      <c r="H250" s="72" t="s">
        <v>1510</v>
      </c>
      <c r="I250" s="76"/>
      <c r="J250" s="76" t="s">
        <v>1382</v>
      </c>
      <c r="K250" s="76" t="s">
        <v>1382</v>
      </c>
      <c r="L250" s="72" t="s">
        <v>232</v>
      </c>
    </row>
    <row r="251" spans="1:12" ht="180" x14ac:dyDescent="0.25">
      <c r="A251" s="72" t="s">
        <v>1378</v>
      </c>
      <c r="B251" s="72" t="s">
        <v>1661</v>
      </c>
      <c r="C251" s="72" t="s">
        <v>282</v>
      </c>
      <c r="D251" s="72" t="s">
        <v>1388</v>
      </c>
      <c r="E251" s="72" t="s">
        <v>1389</v>
      </c>
      <c r="F251" s="72" t="s">
        <v>1390</v>
      </c>
      <c r="G251" s="75">
        <v>4</v>
      </c>
      <c r="H251" s="72" t="s">
        <v>1391</v>
      </c>
      <c r="I251" s="76"/>
      <c r="J251" s="76" t="s">
        <v>1382</v>
      </c>
      <c r="K251" s="76" t="s">
        <v>1382</v>
      </c>
      <c r="L251" s="72" t="s">
        <v>282</v>
      </c>
    </row>
    <row r="252" spans="1:12" ht="285" x14ac:dyDescent="0.25">
      <c r="A252" s="72" t="s">
        <v>1378</v>
      </c>
      <c r="B252" s="72" t="s">
        <v>1661</v>
      </c>
      <c r="C252" s="72" t="s">
        <v>284</v>
      </c>
      <c r="D252" s="72" t="s">
        <v>1396</v>
      </c>
      <c r="E252" s="72" t="s">
        <v>1389</v>
      </c>
      <c r="F252" s="72" t="s">
        <v>1390</v>
      </c>
      <c r="G252" s="75">
        <v>5</v>
      </c>
      <c r="H252" s="72" t="s">
        <v>1397</v>
      </c>
      <c r="I252" s="76"/>
      <c r="J252" s="76" t="s">
        <v>1382</v>
      </c>
      <c r="K252" s="76" t="s">
        <v>1382</v>
      </c>
      <c r="L252" s="72" t="s">
        <v>284</v>
      </c>
    </row>
    <row r="253" spans="1:12" ht="270" x14ac:dyDescent="0.25">
      <c r="A253" s="72" t="s">
        <v>1378</v>
      </c>
      <c r="B253" s="72" t="s">
        <v>1661</v>
      </c>
      <c r="C253" s="72" t="s">
        <v>228</v>
      </c>
      <c r="D253" s="72" t="s">
        <v>1658</v>
      </c>
      <c r="E253" s="72" t="s">
        <v>1493</v>
      </c>
      <c r="F253" s="72" t="s">
        <v>1416</v>
      </c>
      <c r="G253" s="75">
        <v>6</v>
      </c>
      <c r="H253" s="72" t="s">
        <v>1659</v>
      </c>
      <c r="I253" s="76"/>
      <c r="J253" s="76" t="s">
        <v>1382</v>
      </c>
      <c r="K253" s="76"/>
      <c r="L253" s="72" t="s">
        <v>1383</v>
      </c>
    </row>
    <row r="254" spans="1:12" ht="30" x14ac:dyDescent="0.25">
      <c r="A254" s="72" t="s">
        <v>1378</v>
      </c>
      <c r="B254" s="72" t="s">
        <v>1662</v>
      </c>
      <c r="C254" s="72" t="s">
        <v>248</v>
      </c>
      <c r="D254" s="72" t="s">
        <v>1379</v>
      </c>
      <c r="E254" s="72" t="s">
        <v>1380</v>
      </c>
      <c r="F254" s="72" t="s">
        <v>1381</v>
      </c>
      <c r="G254" s="75">
        <v>1</v>
      </c>
      <c r="H254" s="72"/>
      <c r="I254" s="76"/>
      <c r="J254" s="76" t="s">
        <v>1382</v>
      </c>
      <c r="K254" s="76" t="s">
        <v>1382</v>
      </c>
      <c r="L254" s="72" t="s">
        <v>248</v>
      </c>
    </row>
    <row r="255" spans="1:12" ht="45" x14ac:dyDescent="0.25">
      <c r="A255" s="72" t="s">
        <v>1378</v>
      </c>
      <c r="B255" s="72" t="s">
        <v>1662</v>
      </c>
      <c r="C255" s="72" t="s">
        <v>279</v>
      </c>
      <c r="D255" s="72" t="s">
        <v>1384</v>
      </c>
      <c r="E255" s="72" t="s">
        <v>1380</v>
      </c>
      <c r="F255" s="72" t="s">
        <v>1381</v>
      </c>
      <c r="G255" s="75">
        <v>2</v>
      </c>
      <c r="H255" s="72" t="s">
        <v>1385</v>
      </c>
      <c r="I255" s="76"/>
      <c r="J255" s="76" t="s">
        <v>1382</v>
      </c>
      <c r="K255" s="76" t="s">
        <v>1382</v>
      </c>
      <c r="L255" s="72" t="s">
        <v>279</v>
      </c>
    </row>
    <row r="256" spans="1:12" ht="75" x14ac:dyDescent="0.25">
      <c r="A256" s="72" t="s">
        <v>1378</v>
      </c>
      <c r="B256" s="72" t="s">
        <v>1662</v>
      </c>
      <c r="C256" s="72" t="s">
        <v>232</v>
      </c>
      <c r="D256" s="72" t="s">
        <v>1386</v>
      </c>
      <c r="E256" s="72" t="s">
        <v>232</v>
      </c>
      <c r="F256" s="72" t="s">
        <v>1387</v>
      </c>
      <c r="G256" s="75">
        <v>3</v>
      </c>
      <c r="H256" s="72" t="s">
        <v>1510</v>
      </c>
      <c r="I256" s="76"/>
      <c r="J256" s="76" t="s">
        <v>1382</v>
      </c>
      <c r="K256" s="76" t="s">
        <v>1382</v>
      </c>
      <c r="L256" s="72" t="s">
        <v>232</v>
      </c>
    </row>
    <row r="257" spans="1:12" ht="180" x14ac:dyDescent="0.25">
      <c r="A257" s="72" t="s">
        <v>1378</v>
      </c>
      <c r="B257" s="72" t="s">
        <v>1662</v>
      </c>
      <c r="C257" s="72" t="s">
        <v>282</v>
      </c>
      <c r="D257" s="72" t="s">
        <v>1388</v>
      </c>
      <c r="E257" s="72" t="s">
        <v>1389</v>
      </c>
      <c r="F257" s="72" t="s">
        <v>1390</v>
      </c>
      <c r="G257" s="75">
        <v>4</v>
      </c>
      <c r="H257" s="72" t="s">
        <v>1391</v>
      </c>
      <c r="I257" s="76"/>
      <c r="J257" s="76" t="s">
        <v>1382</v>
      </c>
      <c r="K257" s="76" t="s">
        <v>1382</v>
      </c>
      <c r="L257" s="72" t="s">
        <v>282</v>
      </c>
    </row>
    <row r="258" spans="1:12" ht="285" x14ac:dyDescent="0.25">
      <c r="A258" s="72" t="s">
        <v>1378</v>
      </c>
      <c r="B258" s="72" t="s">
        <v>1662</v>
      </c>
      <c r="C258" s="72" t="s">
        <v>284</v>
      </c>
      <c r="D258" s="72" t="s">
        <v>1396</v>
      </c>
      <c r="E258" s="72" t="s">
        <v>1389</v>
      </c>
      <c r="F258" s="72" t="s">
        <v>1390</v>
      </c>
      <c r="G258" s="75">
        <v>5</v>
      </c>
      <c r="H258" s="72" t="s">
        <v>1397</v>
      </c>
      <c r="I258" s="76"/>
      <c r="J258" s="76" t="s">
        <v>1382</v>
      </c>
      <c r="K258" s="76" t="s">
        <v>1382</v>
      </c>
      <c r="L258" s="72" t="s">
        <v>284</v>
      </c>
    </row>
    <row r="259" spans="1:12" ht="270" x14ac:dyDescent="0.25">
      <c r="A259" s="72" t="s">
        <v>1378</v>
      </c>
      <c r="B259" s="72" t="s">
        <v>1662</v>
      </c>
      <c r="C259" s="72" t="s">
        <v>228</v>
      </c>
      <c r="D259" s="72" t="s">
        <v>1658</v>
      </c>
      <c r="E259" s="72" t="s">
        <v>1493</v>
      </c>
      <c r="F259" s="72" t="s">
        <v>1416</v>
      </c>
      <c r="G259" s="75">
        <v>6</v>
      </c>
      <c r="H259" s="72" t="s">
        <v>1659</v>
      </c>
      <c r="I259" s="76"/>
      <c r="J259" s="76"/>
      <c r="K259" s="76"/>
      <c r="L259" s="72" t="s">
        <v>1383</v>
      </c>
    </row>
    <row r="260" spans="1:12" ht="30" x14ac:dyDescent="0.25">
      <c r="A260" s="72" t="s">
        <v>1378</v>
      </c>
      <c r="B260" s="72" t="s">
        <v>1663</v>
      </c>
      <c r="C260" s="72" t="s">
        <v>248</v>
      </c>
      <c r="D260" s="72" t="s">
        <v>1379</v>
      </c>
      <c r="E260" s="72" t="s">
        <v>1380</v>
      </c>
      <c r="F260" s="72" t="s">
        <v>1381</v>
      </c>
      <c r="G260" s="75">
        <v>1</v>
      </c>
      <c r="H260" s="72"/>
      <c r="I260" s="76"/>
      <c r="J260" s="76" t="s">
        <v>1382</v>
      </c>
      <c r="K260" s="76" t="s">
        <v>1382</v>
      </c>
      <c r="L260" s="72" t="s">
        <v>248</v>
      </c>
    </row>
    <row r="261" spans="1:12" ht="30" x14ac:dyDescent="0.25">
      <c r="A261" s="72" t="s">
        <v>1378</v>
      </c>
      <c r="B261" s="72" t="s">
        <v>1663</v>
      </c>
      <c r="C261" s="72" t="s">
        <v>279</v>
      </c>
      <c r="D261" s="72" t="s">
        <v>1384</v>
      </c>
      <c r="E261" s="72" t="s">
        <v>1380</v>
      </c>
      <c r="F261" s="72" t="s">
        <v>1381</v>
      </c>
      <c r="G261" s="75">
        <v>2</v>
      </c>
      <c r="H261" s="72"/>
      <c r="I261" s="76"/>
      <c r="J261" s="76" t="s">
        <v>1382</v>
      </c>
      <c r="K261" s="76" t="s">
        <v>1382</v>
      </c>
      <c r="L261" s="72" t="s">
        <v>279</v>
      </c>
    </row>
    <row r="262" spans="1:12" ht="30" x14ac:dyDescent="0.25">
      <c r="A262" s="72" t="s">
        <v>1378</v>
      </c>
      <c r="B262" s="72" t="s">
        <v>1663</v>
      </c>
      <c r="C262" s="72" t="s">
        <v>232</v>
      </c>
      <c r="D262" s="72" t="s">
        <v>1386</v>
      </c>
      <c r="E262" s="72" t="s">
        <v>232</v>
      </c>
      <c r="F262" s="72" t="s">
        <v>1387</v>
      </c>
      <c r="G262" s="75">
        <v>3</v>
      </c>
      <c r="H262" s="72"/>
      <c r="I262" s="76"/>
      <c r="J262" s="76" t="s">
        <v>1382</v>
      </c>
      <c r="K262" s="76" t="s">
        <v>1382</v>
      </c>
      <c r="L262" s="72" t="s">
        <v>232</v>
      </c>
    </row>
    <row r="263" spans="1:12" ht="30" x14ac:dyDescent="0.25">
      <c r="A263" s="72" t="s">
        <v>1378</v>
      </c>
      <c r="B263" s="72" t="s">
        <v>1663</v>
      </c>
      <c r="C263" s="72" t="s">
        <v>282</v>
      </c>
      <c r="D263" s="72" t="s">
        <v>1388</v>
      </c>
      <c r="E263" s="72" t="s">
        <v>1389</v>
      </c>
      <c r="F263" s="72" t="s">
        <v>1390</v>
      </c>
      <c r="G263" s="75">
        <v>4</v>
      </c>
      <c r="H263" s="72"/>
      <c r="I263" s="76"/>
      <c r="J263" s="76" t="s">
        <v>1382</v>
      </c>
      <c r="K263" s="76" t="s">
        <v>1382</v>
      </c>
      <c r="L263" s="72" t="s">
        <v>282</v>
      </c>
    </row>
    <row r="264" spans="1:12" ht="30" x14ac:dyDescent="0.25">
      <c r="A264" s="72" t="s">
        <v>1378</v>
      </c>
      <c r="B264" s="72" t="s">
        <v>1663</v>
      </c>
      <c r="C264" s="72" t="s">
        <v>284</v>
      </c>
      <c r="D264" s="72" t="s">
        <v>1396</v>
      </c>
      <c r="E264" s="72" t="s">
        <v>1389</v>
      </c>
      <c r="F264" s="72" t="s">
        <v>1390</v>
      </c>
      <c r="G264" s="75">
        <v>5</v>
      </c>
      <c r="H264" s="72"/>
      <c r="I264" s="76"/>
      <c r="J264" s="76" t="s">
        <v>1382</v>
      </c>
      <c r="K264" s="76" t="s">
        <v>1382</v>
      </c>
      <c r="L264" s="72" t="s">
        <v>284</v>
      </c>
    </row>
    <row r="265" spans="1:12" ht="270" x14ac:dyDescent="0.25">
      <c r="A265" s="72" t="s">
        <v>1378</v>
      </c>
      <c r="B265" s="72" t="s">
        <v>1663</v>
      </c>
      <c r="C265" s="72" t="s">
        <v>228</v>
      </c>
      <c r="D265" s="72" t="s">
        <v>1658</v>
      </c>
      <c r="E265" s="72" t="s">
        <v>1493</v>
      </c>
      <c r="F265" s="72" t="s">
        <v>1416</v>
      </c>
      <c r="G265" s="75">
        <v>6</v>
      </c>
      <c r="H265" s="72" t="s">
        <v>1659</v>
      </c>
      <c r="I265" s="76"/>
      <c r="J265" s="76" t="s">
        <v>1382</v>
      </c>
      <c r="K265" s="76"/>
      <c r="L265" s="72" t="s">
        <v>1383</v>
      </c>
    </row>
    <row r="266" spans="1:12" ht="30" x14ac:dyDescent="0.25">
      <c r="A266" s="72" t="s">
        <v>1378</v>
      </c>
      <c r="B266" s="72" t="s">
        <v>1664</v>
      </c>
      <c r="C266" s="72" t="s">
        <v>248</v>
      </c>
      <c r="D266" s="72" t="s">
        <v>1379</v>
      </c>
      <c r="E266" s="72" t="s">
        <v>1380</v>
      </c>
      <c r="F266" s="72" t="s">
        <v>1381</v>
      </c>
      <c r="G266" s="75">
        <v>1</v>
      </c>
      <c r="H266" s="72"/>
      <c r="I266" s="76"/>
      <c r="J266" s="76" t="s">
        <v>1382</v>
      </c>
      <c r="K266" s="76" t="s">
        <v>1382</v>
      </c>
      <c r="L266" s="72" t="s">
        <v>248</v>
      </c>
    </row>
    <row r="267" spans="1:12" ht="270" x14ac:dyDescent="0.25">
      <c r="A267" s="72" t="s">
        <v>1378</v>
      </c>
      <c r="B267" s="72" t="s">
        <v>1664</v>
      </c>
      <c r="C267" s="72" t="s">
        <v>265</v>
      </c>
      <c r="D267" s="72" t="s">
        <v>1439</v>
      </c>
      <c r="E267" s="72" t="s">
        <v>1389</v>
      </c>
      <c r="F267" s="72" t="s">
        <v>1390</v>
      </c>
      <c r="G267" s="75">
        <v>2</v>
      </c>
      <c r="H267" s="72" t="s">
        <v>1445</v>
      </c>
      <c r="I267" s="76"/>
      <c r="J267" s="76" t="s">
        <v>1382</v>
      </c>
      <c r="K267" s="76" t="s">
        <v>1382</v>
      </c>
      <c r="L267" s="72" t="s">
        <v>265</v>
      </c>
    </row>
    <row r="268" spans="1:12" ht="30" x14ac:dyDescent="0.25">
      <c r="A268" s="72" t="s">
        <v>1378</v>
      </c>
      <c r="B268" s="72" t="s">
        <v>1664</v>
      </c>
      <c r="C268" s="72" t="s">
        <v>232</v>
      </c>
      <c r="D268" s="72" t="s">
        <v>1386</v>
      </c>
      <c r="E268" s="72" t="s">
        <v>232</v>
      </c>
      <c r="F268" s="72" t="s">
        <v>1387</v>
      </c>
      <c r="G268" s="75">
        <v>3</v>
      </c>
      <c r="H268" s="72"/>
      <c r="I268" s="76"/>
      <c r="J268" s="76" t="s">
        <v>1382</v>
      </c>
      <c r="K268" s="76" t="s">
        <v>1382</v>
      </c>
      <c r="L268" s="72" t="s">
        <v>232</v>
      </c>
    </row>
    <row r="269" spans="1:12" ht="105" x14ac:dyDescent="0.25">
      <c r="A269" s="72" t="s">
        <v>1378</v>
      </c>
      <c r="B269" s="72" t="s">
        <v>1664</v>
      </c>
      <c r="C269" s="72" t="s">
        <v>389</v>
      </c>
      <c r="D269" s="72" t="s">
        <v>1665</v>
      </c>
      <c r="E269" s="72" t="s">
        <v>1393</v>
      </c>
      <c r="F269" s="72" t="s">
        <v>1387</v>
      </c>
      <c r="G269" s="75">
        <v>4</v>
      </c>
      <c r="H269" s="72" t="s">
        <v>1666</v>
      </c>
      <c r="I269" s="76"/>
      <c r="J269" s="76"/>
      <c r="K269" s="76"/>
      <c r="L269" s="72" t="s">
        <v>1383</v>
      </c>
    </row>
    <row r="270" spans="1:12" ht="90" x14ac:dyDescent="0.25">
      <c r="A270" s="72" t="s">
        <v>1378</v>
      </c>
      <c r="B270" s="72" t="s">
        <v>1664</v>
      </c>
      <c r="C270" s="72" t="s">
        <v>391</v>
      </c>
      <c r="D270" s="72" t="s">
        <v>1667</v>
      </c>
      <c r="E270" s="72" t="s">
        <v>1668</v>
      </c>
      <c r="F270" s="72" t="s">
        <v>1564</v>
      </c>
      <c r="G270" s="75">
        <v>5</v>
      </c>
      <c r="H270" s="72" t="s">
        <v>1669</v>
      </c>
      <c r="I270" s="76"/>
      <c r="J270" s="76"/>
      <c r="K270" s="76"/>
      <c r="L270" s="72" t="s">
        <v>1383</v>
      </c>
    </row>
    <row r="271" spans="1:12" ht="135" x14ac:dyDescent="0.25">
      <c r="A271" s="72" t="s">
        <v>1378</v>
      </c>
      <c r="B271" s="72" t="s">
        <v>1664</v>
      </c>
      <c r="C271" s="72" t="s">
        <v>1670</v>
      </c>
      <c r="D271" s="72" t="s">
        <v>1671</v>
      </c>
      <c r="E271" s="72" t="s">
        <v>1493</v>
      </c>
      <c r="F271" s="72" t="s">
        <v>1416</v>
      </c>
      <c r="G271" s="75">
        <v>6</v>
      </c>
      <c r="H271" s="72" t="s">
        <v>1672</v>
      </c>
      <c r="I271" s="76"/>
      <c r="J271" s="76"/>
      <c r="K271" s="76"/>
      <c r="L271" s="72" t="s">
        <v>1383</v>
      </c>
    </row>
    <row r="272" spans="1:12" ht="180" x14ac:dyDescent="0.25">
      <c r="A272" s="72" t="s">
        <v>1378</v>
      </c>
      <c r="B272" s="72" t="s">
        <v>1664</v>
      </c>
      <c r="C272" s="72" t="s">
        <v>1673</v>
      </c>
      <c r="D272" s="72" t="s">
        <v>1674</v>
      </c>
      <c r="E272" s="72" t="s">
        <v>1635</v>
      </c>
      <c r="F272" s="72" t="s">
        <v>1416</v>
      </c>
      <c r="G272" s="75">
        <v>7</v>
      </c>
      <c r="H272" s="72" t="s">
        <v>1675</v>
      </c>
      <c r="I272" s="76"/>
      <c r="J272" s="76"/>
      <c r="K272" s="76"/>
      <c r="L272" s="72" t="s">
        <v>1383</v>
      </c>
    </row>
    <row r="273" spans="1:12" ht="30" x14ac:dyDescent="0.25">
      <c r="A273" s="72" t="s">
        <v>1378</v>
      </c>
      <c r="B273" s="72" t="s">
        <v>1676</v>
      </c>
      <c r="C273" s="72" t="s">
        <v>248</v>
      </c>
      <c r="D273" s="72" t="s">
        <v>1379</v>
      </c>
      <c r="E273" s="72" t="s">
        <v>1380</v>
      </c>
      <c r="F273" s="72" t="s">
        <v>1381</v>
      </c>
      <c r="G273" s="75">
        <v>1</v>
      </c>
      <c r="H273" s="72"/>
      <c r="I273" s="76" t="s">
        <v>1382</v>
      </c>
      <c r="J273" s="76" t="s">
        <v>1382</v>
      </c>
      <c r="K273" s="76" t="s">
        <v>1382</v>
      </c>
      <c r="L273" s="72" t="s">
        <v>1383</v>
      </c>
    </row>
    <row r="274" spans="1:12" ht="45" x14ac:dyDescent="0.25">
      <c r="A274" s="72" t="s">
        <v>1378</v>
      </c>
      <c r="B274" s="72" t="s">
        <v>1676</v>
      </c>
      <c r="C274" s="72" t="s">
        <v>279</v>
      </c>
      <c r="D274" s="72" t="s">
        <v>1384</v>
      </c>
      <c r="E274" s="72" t="s">
        <v>1380</v>
      </c>
      <c r="F274" s="72" t="s">
        <v>1381</v>
      </c>
      <c r="G274" s="75">
        <v>2</v>
      </c>
      <c r="H274" s="72" t="s">
        <v>1385</v>
      </c>
      <c r="I274" s="76" t="s">
        <v>1382</v>
      </c>
      <c r="J274" s="76" t="s">
        <v>1382</v>
      </c>
      <c r="K274" s="76" t="s">
        <v>1382</v>
      </c>
      <c r="L274" s="72" t="s">
        <v>1383</v>
      </c>
    </row>
    <row r="275" spans="1:12" ht="30" x14ac:dyDescent="0.25">
      <c r="A275" s="72" t="s">
        <v>1378</v>
      </c>
      <c r="B275" s="72" t="s">
        <v>1676</v>
      </c>
      <c r="C275" s="72" t="s">
        <v>265</v>
      </c>
      <c r="D275" s="72" t="s">
        <v>1439</v>
      </c>
      <c r="E275" s="72" t="s">
        <v>1389</v>
      </c>
      <c r="F275" s="72" t="s">
        <v>1390</v>
      </c>
      <c r="G275" s="75">
        <v>3</v>
      </c>
      <c r="H275" s="72"/>
      <c r="I275" s="76" t="s">
        <v>1382</v>
      </c>
      <c r="J275" s="76" t="s">
        <v>1382</v>
      </c>
      <c r="K275" s="76" t="s">
        <v>1382</v>
      </c>
      <c r="L275" s="72" t="s">
        <v>1383</v>
      </c>
    </row>
    <row r="276" spans="1:12" ht="30" x14ac:dyDescent="0.25">
      <c r="A276" s="72" t="s">
        <v>1378</v>
      </c>
      <c r="B276" s="72" t="s">
        <v>1676</v>
      </c>
      <c r="C276" s="72" t="s">
        <v>197</v>
      </c>
      <c r="D276" s="72" t="s">
        <v>1437</v>
      </c>
      <c r="E276" s="72" t="s">
        <v>1438</v>
      </c>
      <c r="F276" s="72" t="s">
        <v>1436</v>
      </c>
      <c r="G276" s="75">
        <v>4</v>
      </c>
      <c r="H276" s="72" t="s">
        <v>290</v>
      </c>
      <c r="I276" s="76" t="s">
        <v>1382</v>
      </c>
      <c r="J276" s="76" t="s">
        <v>1382</v>
      </c>
      <c r="K276" s="76" t="s">
        <v>1382</v>
      </c>
      <c r="L276" s="72" t="s">
        <v>1383</v>
      </c>
    </row>
    <row r="277" spans="1:12" ht="180" x14ac:dyDescent="0.25">
      <c r="A277" s="72" t="s">
        <v>1378</v>
      </c>
      <c r="B277" s="72" t="s">
        <v>1676</v>
      </c>
      <c r="C277" s="72" t="s">
        <v>282</v>
      </c>
      <c r="D277" s="72" t="s">
        <v>1388</v>
      </c>
      <c r="E277" s="72" t="s">
        <v>1389</v>
      </c>
      <c r="F277" s="72" t="s">
        <v>1390</v>
      </c>
      <c r="G277" s="75">
        <v>5</v>
      </c>
      <c r="H277" s="72" t="s">
        <v>1391</v>
      </c>
      <c r="I277" s="76" t="s">
        <v>1382</v>
      </c>
      <c r="J277" s="76" t="s">
        <v>1382</v>
      </c>
      <c r="K277" s="76" t="s">
        <v>1382</v>
      </c>
      <c r="L277" s="72" t="s">
        <v>1383</v>
      </c>
    </row>
    <row r="278" spans="1:12" ht="285" x14ac:dyDescent="0.25">
      <c r="A278" s="72" t="s">
        <v>1378</v>
      </c>
      <c r="B278" s="72" t="s">
        <v>1676</v>
      </c>
      <c r="C278" s="72" t="s">
        <v>284</v>
      </c>
      <c r="D278" s="72" t="s">
        <v>1396</v>
      </c>
      <c r="E278" s="72" t="s">
        <v>1389</v>
      </c>
      <c r="F278" s="72" t="s">
        <v>1390</v>
      </c>
      <c r="G278" s="75">
        <v>6</v>
      </c>
      <c r="H278" s="72" t="s">
        <v>1397</v>
      </c>
      <c r="I278" s="76" t="s">
        <v>1382</v>
      </c>
      <c r="J278" s="76" t="s">
        <v>1382</v>
      </c>
      <c r="K278" s="76" t="s">
        <v>1382</v>
      </c>
      <c r="L278" s="72" t="s">
        <v>1383</v>
      </c>
    </row>
    <row r="279" spans="1:12" ht="30" x14ac:dyDescent="0.25">
      <c r="A279" s="72" t="s">
        <v>1378</v>
      </c>
      <c r="B279" s="72" t="s">
        <v>1676</v>
      </c>
      <c r="C279" s="72" t="s">
        <v>232</v>
      </c>
      <c r="D279" s="72" t="s">
        <v>1386</v>
      </c>
      <c r="E279" s="72" t="s">
        <v>232</v>
      </c>
      <c r="F279" s="72" t="s">
        <v>1387</v>
      </c>
      <c r="G279" s="75">
        <v>7</v>
      </c>
      <c r="H279" s="72"/>
      <c r="I279" s="76" t="s">
        <v>1382</v>
      </c>
      <c r="J279" s="76" t="s">
        <v>1382</v>
      </c>
      <c r="K279" s="76" t="s">
        <v>1382</v>
      </c>
      <c r="L279" s="72" t="s">
        <v>1383</v>
      </c>
    </row>
    <row r="280" spans="1:12" ht="30" x14ac:dyDescent="0.25">
      <c r="A280" s="72" t="s">
        <v>1378</v>
      </c>
      <c r="B280" s="72" t="s">
        <v>1677</v>
      </c>
      <c r="C280" s="72" t="s">
        <v>248</v>
      </c>
      <c r="D280" s="72" t="s">
        <v>1379</v>
      </c>
      <c r="E280" s="72" t="s">
        <v>1380</v>
      </c>
      <c r="F280" s="72" t="s">
        <v>1381</v>
      </c>
      <c r="G280" s="75">
        <v>1</v>
      </c>
      <c r="H280" s="72"/>
      <c r="I280" s="76" t="s">
        <v>1382</v>
      </c>
      <c r="J280" s="76" t="s">
        <v>1382</v>
      </c>
      <c r="K280" s="76" t="s">
        <v>1382</v>
      </c>
      <c r="L280" s="72" t="s">
        <v>1383</v>
      </c>
    </row>
    <row r="281" spans="1:12" ht="45" x14ac:dyDescent="0.25">
      <c r="A281" s="72" t="s">
        <v>1378</v>
      </c>
      <c r="B281" s="72" t="s">
        <v>1677</v>
      </c>
      <c r="C281" s="72" t="s">
        <v>279</v>
      </c>
      <c r="D281" s="72" t="s">
        <v>1384</v>
      </c>
      <c r="E281" s="72" t="s">
        <v>1380</v>
      </c>
      <c r="F281" s="72" t="s">
        <v>1381</v>
      </c>
      <c r="G281" s="75">
        <v>2</v>
      </c>
      <c r="H281" s="72" t="s">
        <v>1385</v>
      </c>
      <c r="I281" s="76" t="s">
        <v>1382</v>
      </c>
      <c r="J281" s="76" t="s">
        <v>1382</v>
      </c>
      <c r="K281" s="76" t="s">
        <v>1382</v>
      </c>
      <c r="L281" s="72" t="s">
        <v>1383</v>
      </c>
    </row>
    <row r="282" spans="1:12" ht="30" x14ac:dyDescent="0.25">
      <c r="A282" s="72" t="s">
        <v>1378</v>
      </c>
      <c r="B282" s="72" t="s">
        <v>1677</v>
      </c>
      <c r="C282" s="72" t="s">
        <v>265</v>
      </c>
      <c r="D282" s="72" t="s">
        <v>1439</v>
      </c>
      <c r="E282" s="72" t="s">
        <v>1389</v>
      </c>
      <c r="F282" s="72" t="s">
        <v>1390</v>
      </c>
      <c r="G282" s="75">
        <v>3</v>
      </c>
      <c r="H282" s="72"/>
      <c r="I282" s="76" t="s">
        <v>1382</v>
      </c>
      <c r="J282" s="76" t="s">
        <v>1382</v>
      </c>
      <c r="K282" s="76" t="s">
        <v>1382</v>
      </c>
      <c r="L282" s="72" t="s">
        <v>1383</v>
      </c>
    </row>
    <row r="283" spans="1:12" ht="30" x14ac:dyDescent="0.25">
      <c r="A283" s="72" t="s">
        <v>1378</v>
      </c>
      <c r="B283" s="72" t="s">
        <v>1677</v>
      </c>
      <c r="C283" s="72" t="s">
        <v>197</v>
      </c>
      <c r="D283" s="72" t="s">
        <v>1437</v>
      </c>
      <c r="E283" s="72" t="s">
        <v>1438</v>
      </c>
      <c r="F283" s="72" t="s">
        <v>1436</v>
      </c>
      <c r="G283" s="75">
        <v>4</v>
      </c>
      <c r="H283" s="72" t="s">
        <v>290</v>
      </c>
      <c r="I283" s="76" t="s">
        <v>1382</v>
      </c>
      <c r="J283" s="76" t="s">
        <v>1382</v>
      </c>
      <c r="K283" s="76" t="s">
        <v>1382</v>
      </c>
      <c r="L283" s="72" t="s">
        <v>1383</v>
      </c>
    </row>
    <row r="284" spans="1:12" ht="180" x14ac:dyDescent="0.25">
      <c r="A284" s="72" t="s">
        <v>1378</v>
      </c>
      <c r="B284" s="72" t="s">
        <v>1677</v>
      </c>
      <c r="C284" s="72" t="s">
        <v>282</v>
      </c>
      <c r="D284" s="72" t="s">
        <v>1388</v>
      </c>
      <c r="E284" s="72" t="s">
        <v>1389</v>
      </c>
      <c r="F284" s="72" t="s">
        <v>1390</v>
      </c>
      <c r="G284" s="75">
        <v>5</v>
      </c>
      <c r="H284" s="72" t="s">
        <v>1391</v>
      </c>
      <c r="I284" s="76" t="s">
        <v>1382</v>
      </c>
      <c r="J284" s="76" t="s">
        <v>1382</v>
      </c>
      <c r="K284" s="76" t="s">
        <v>1382</v>
      </c>
      <c r="L284" s="72" t="s">
        <v>1383</v>
      </c>
    </row>
    <row r="285" spans="1:12" ht="285" x14ac:dyDescent="0.25">
      <c r="A285" s="72" t="s">
        <v>1378</v>
      </c>
      <c r="B285" s="72" t="s">
        <v>1677</v>
      </c>
      <c r="C285" s="72" t="s">
        <v>284</v>
      </c>
      <c r="D285" s="72" t="s">
        <v>1396</v>
      </c>
      <c r="E285" s="72" t="s">
        <v>1389</v>
      </c>
      <c r="F285" s="72" t="s">
        <v>1390</v>
      </c>
      <c r="G285" s="75">
        <v>6</v>
      </c>
      <c r="H285" s="72" t="s">
        <v>1397</v>
      </c>
      <c r="I285" s="76" t="s">
        <v>1382</v>
      </c>
      <c r="J285" s="76" t="s">
        <v>1382</v>
      </c>
      <c r="K285" s="76" t="s">
        <v>1382</v>
      </c>
      <c r="L285" s="72" t="s">
        <v>1383</v>
      </c>
    </row>
    <row r="286" spans="1:12" ht="30" x14ac:dyDescent="0.25">
      <c r="A286" s="72" t="s">
        <v>1378</v>
      </c>
      <c r="B286" s="72" t="s">
        <v>1677</v>
      </c>
      <c r="C286" s="72" t="s">
        <v>232</v>
      </c>
      <c r="D286" s="72" t="s">
        <v>1386</v>
      </c>
      <c r="E286" s="72" t="s">
        <v>232</v>
      </c>
      <c r="F286" s="72" t="s">
        <v>1387</v>
      </c>
      <c r="G286" s="75">
        <v>7</v>
      </c>
      <c r="H286" s="72"/>
      <c r="I286" s="76" t="s">
        <v>1382</v>
      </c>
      <c r="J286" s="76" t="s">
        <v>1382</v>
      </c>
      <c r="K286" s="76" t="s">
        <v>1382</v>
      </c>
      <c r="L286" s="72" t="s">
        <v>1383</v>
      </c>
    </row>
    <row r="287" spans="1:12" ht="30" x14ac:dyDescent="0.25">
      <c r="A287" s="72" t="s">
        <v>1378</v>
      </c>
      <c r="B287" s="72" t="s">
        <v>1678</v>
      </c>
      <c r="C287" s="72" t="s">
        <v>248</v>
      </c>
      <c r="D287" s="72" t="s">
        <v>1379</v>
      </c>
      <c r="E287" s="72" t="s">
        <v>1380</v>
      </c>
      <c r="F287" s="72" t="s">
        <v>1381</v>
      </c>
      <c r="G287" s="75">
        <v>1</v>
      </c>
      <c r="H287" s="72"/>
      <c r="I287" s="76" t="s">
        <v>1382</v>
      </c>
      <c r="J287" s="76" t="s">
        <v>1382</v>
      </c>
      <c r="K287" s="76" t="s">
        <v>1382</v>
      </c>
      <c r="L287" s="72" t="s">
        <v>1383</v>
      </c>
    </row>
    <row r="288" spans="1:12" ht="30" x14ac:dyDescent="0.25">
      <c r="A288" s="72" t="s">
        <v>1378</v>
      </c>
      <c r="B288" s="72" t="s">
        <v>1678</v>
      </c>
      <c r="C288" s="72" t="s">
        <v>279</v>
      </c>
      <c r="D288" s="72" t="s">
        <v>1384</v>
      </c>
      <c r="E288" s="72" t="s">
        <v>1380</v>
      </c>
      <c r="F288" s="72" t="s">
        <v>1381</v>
      </c>
      <c r="G288" s="75">
        <v>2</v>
      </c>
      <c r="H288" s="72"/>
      <c r="I288" s="76" t="s">
        <v>1382</v>
      </c>
      <c r="J288" s="76" t="s">
        <v>1382</v>
      </c>
      <c r="K288" s="76" t="s">
        <v>1382</v>
      </c>
      <c r="L288" s="72" t="s">
        <v>1383</v>
      </c>
    </row>
    <row r="289" spans="1:12" ht="30" x14ac:dyDescent="0.25">
      <c r="A289" s="72" t="s">
        <v>1378</v>
      </c>
      <c r="B289" s="72" t="s">
        <v>1678</v>
      </c>
      <c r="C289" s="72" t="s">
        <v>265</v>
      </c>
      <c r="D289" s="72" t="s">
        <v>1439</v>
      </c>
      <c r="E289" s="72" t="s">
        <v>1389</v>
      </c>
      <c r="F289" s="72" t="s">
        <v>1390</v>
      </c>
      <c r="G289" s="75">
        <v>3</v>
      </c>
      <c r="H289" s="72"/>
      <c r="I289" s="76" t="s">
        <v>1382</v>
      </c>
      <c r="J289" s="76" t="s">
        <v>1382</v>
      </c>
      <c r="K289" s="76" t="s">
        <v>1382</v>
      </c>
      <c r="L289" s="72" t="s">
        <v>1383</v>
      </c>
    </row>
    <row r="290" spans="1:12" ht="30" x14ac:dyDescent="0.25">
      <c r="A290" s="72" t="s">
        <v>1378</v>
      </c>
      <c r="B290" s="72" t="s">
        <v>1678</v>
      </c>
      <c r="C290" s="72" t="s">
        <v>197</v>
      </c>
      <c r="D290" s="72" t="s">
        <v>1437</v>
      </c>
      <c r="E290" s="72" t="s">
        <v>1438</v>
      </c>
      <c r="F290" s="72" t="s">
        <v>1436</v>
      </c>
      <c r="G290" s="75">
        <v>4</v>
      </c>
      <c r="H290" s="72"/>
      <c r="I290" s="76" t="s">
        <v>1382</v>
      </c>
      <c r="J290" s="76" t="s">
        <v>1382</v>
      </c>
      <c r="K290" s="76" t="s">
        <v>1382</v>
      </c>
      <c r="L290" s="72" t="s">
        <v>1383</v>
      </c>
    </row>
    <row r="291" spans="1:12" ht="30" x14ac:dyDescent="0.25">
      <c r="A291" s="72" t="s">
        <v>1378</v>
      </c>
      <c r="B291" s="72" t="s">
        <v>1678</v>
      </c>
      <c r="C291" s="72" t="s">
        <v>282</v>
      </c>
      <c r="D291" s="72" t="s">
        <v>1388</v>
      </c>
      <c r="E291" s="72" t="s">
        <v>1389</v>
      </c>
      <c r="F291" s="72" t="s">
        <v>1390</v>
      </c>
      <c r="G291" s="75">
        <v>5</v>
      </c>
      <c r="H291" s="72"/>
      <c r="I291" s="76" t="s">
        <v>1382</v>
      </c>
      <c r="J291" s="76" t="s">
        <v>1382</v>
      </c>
      <c r="K291" s="76" t="s">
        <v>1382</v>
      </c>
      <c r="L291" s="72" t="s">
        <v>1383</v>
      </c>
    </row>
    <row r="292" spans="1:12" ht="30" x14ac:dyDescent="0.25">
      <c r="A292" s="72" t="s">
        <v>1378</v>
      </c>
      <c r="B292" s="72" t="s">
        <v>1678</v>
      </c>
      <c r="C292" s="72" t="s">
        <v>284</v>
      </c>
      <c r="D292" s="72" t="s">
        <v>1396</v>
      </c>
      <c r="E292" s="72" t="s">
        <v>1389</v>
      </c>
      <c r="F292" s="72" t="s">
        <v>1390</v>
      </c>
      <c r="G292" s="75">
        <v>6</v>
      </c>
      <c r="H292" s="72"/>
      <c r="I292" s="76" t="s">
        <v>1382</v>
      </c>
      <c r="J292" s="76" t="s">
        <v>1382</v>
      </c>
      <c r="K292" s="76" t="s">
        <v>1382</v>
      </c>
      <c r="L292" s="72" t="s">
        <v>1383</v>
      </c>
    </row>
    <row r="293" spans="1:12" ht="75" x14ac:dyDescent="0.25">
      <c r="A293" s="72" t="s">
        <v>1378</v>
      </c>
      <c r="B293" s="72" t="s">
        <v>1678</v>
      </c>
      <c r="C293" s="72" t="s">
        <v>232</v>
      </c>
      <c r="D293" s="72" t="s">
        <v>1386</v>
      </c>
      <c r="E293" s="72" t="s">
        <v>232</v>
      </c>
      <c r="F293" s="72" t="s">
        <v>1387</v>
      </c>
      <c r="G293" s="75">
        <v>7</v>
      </c>
      <c r="H293" s="72" t="s">
        <v>1510</v>
      </c>
      <c r="I293" s="76" t="s">
        <v>1382</v>
      </c>
      <c r="J293" s="76" t="s">
        <v>1382</v>
      </c>
      <c r="K293" s="76" t="s">
        <v>1382</v>
      </c>
      <c r="L293" s="72" t="s">
        <v>1383</v>
      </c>
    </row>
    <row r="294" spans="1:12" ht="45" x14ac:dyDescent="0.25">
      <c r="A294" s="72" t="s">
        <v>1378</v>
      </c>
      <c r="B294" s="72" t="s">
        <v>1679</v>
      </c>
      <c r="C294" s="72" t="s">
        <v>248</v>
      </c>
      <c r="D294" s="72" t="s">
        <v>1379</v>
      </c>
      <c r="E294" s="72" t="s">
        <v>1380</v>
      </c>
      <c r="F294" s="72" t="s">
        <v>1381</v>
      </c>
      <c r="G294" s="75">
        <v>1</v>
      </c>
      <c r="H294" s="72" t="s">
        <v>1444</v>
      </c>
      <c r="I294" s="76" t="s">
        <v>1382</v>
      </c>
      <c r="J294" s="76" t="s">
        <v>1382</v>
      </c>
      <c r="K294" s="76" t="s">
        <v>1382</v>
      </c>
      <c r="L294" s="72" t="s">
        <v>1383</v>
      </c>
    </row>
    <row r="295" spans="1:12" ht="45" x14ac:dyDescent="0.25">
      <c r="A295" s="72" t="s">
        <v>1378</v>
      </c>
      <c r="B295" s="72" t="s">
        <v>1679</v>
      </c>
      <c r="C295" s="72" t="s">
        <v>279</v>
      </c>
      <c r="D295" s="72" t="s">
        <v>1384</v>
      </c>
      <c r="E295" s="72" t="s">
        <v>1380</v>
      </c>
      <c r="F295" s="72" t="s">
        <v>1381</v>
      </c>
      <c r="G295" s="75">
        <v>2</v>
      </c>
      <c r="H295" s="72" t="s">
        <v>1385</v>
      </c>
      <c r="I295" s="76" t="s">
        <v>1382</v>
      </c>
      <c r="J295" s="76" t="s">
        <v>1382</v>
      </c>
      <c r="K295" s="76" t="s">
        <v>1382</v>
      </c>
      <c r="L295" s="72" t="s">
        <v>1383</v>
      </c>
    </row>
    <row r="296" spans="1:12" ht="270" x14ac:dyDescent="0.25">
      <c r="A296" s="72" t="s">
        <v>1378</v>
      </c>
      <c r="B296" s="72" t="s">
        <v>1679</v>
      </c>
      <c r="C296" s="72" t="s">
        <v>265</v>
      </c>
      <c r="D296" s="72" t="s">
        <v>1439</v>
      </c>
      <c r="E296" s="72" t="s">
        <v>1389</v>
      </c>
      <c r="F296" s="72" t="s">
        <v>1390</v>
      </c>
      <c r="G296" s="75">
        <v>3</v>
      </c>
      <c r="H296" s="72" t="s">
        <v>1445</v>
      </c>
      <c r="I296" s="76" t="s">
        <v>1382</v>
      </c>
      <c r="J296" s="76" t="s">
        <v>1382</v>
      </c>
      <c r="K296" s="76" t="s">
        <v>1382</v>
      </c>
      <c r="L296" s="72" t="s">
        <v>1383</v>
      </c>
    </row>
    <row r="297" spans="1:12" ht="75" x14ac:dyDescent="0.25">
      <c r="A297" s="72" t="s">
        <v>1378</v>
      </c>
      <c r="B297" s="72" t="s">
        <v>1679</v>
      </c>
      <c r="C297" s="72" t="s">
        <v>232</v>
      </c>
      <c r="D297" s="72" t="s">
        <v>1386</v>
      </c>
      <c r="E297" s="72" t="s">
        <v>232</v>
      </c>
      <c r="F297" s="72" t="s">
        <v>1387</v>
      </c>
      <c r="G297" s="75">
        <v>4</v>
      </c>
      <c r="H297" s="72" t="s">
        <v>1510</v>
      </c>
      <c r="I297" s="76" t="s">
        <v>1382</v>
      </c>
      <c r="J297" s="76" t="s">
        <v>1382</v>
      </c>
      <c r="K297" s="76" t="s">
        <v>1382</v>
      </c>
      <c r="L297" s="72" t="s">
        <v>1383</v>
      </c>
    </row>
    <row r="298" spans="1:12" ht="90" x14ac:dyDescent="0.25">
      <c r="A298" s="72" t="s">
        <v>1378</v>
      </c>
      <c r="B298" s="72" t="s">
        <v>1679</v>
      </c>
      <c r="C298" s="72" t="s">
        <v>1680</v>
      </c>
      <c r="D298" s="72" t="s">
        <v>1681</v>
      </c>
      <c r="E298" s="72" t="s">
        <v>1682</v>
      </c>
      <c r="F298" s="72" t="s">
        <v>1683</v>
      </c>
      <c r="G298" s="75">
        <v>5</v>
      </c>
      <c r="H298" s="72" t="s">
        <v>1684</v>
      </c>
      <c r="I298" s="76"/>
      <c r="J298" s="76"/>
      <c r="K298" s="76"/>
      <c r="L298" s="72" t="s">
        <v>1383</v>
      </c>
    </row>
    <row r="299" spans="1:12" ht="30" x14ac:dyDescent="0.25">
      <c r="A299" s="72" t="s">
        <v>1378</v>
      </c>
      <c r="B299" s="72" t="s">
        <v>1685</v>
      </c>
      <c r="C299" s="72" t="s">
        <v>248</v>
      </c>
      <c r="D299" s="72" t="s">
        <v>1379</v>
      </c>
      <c r="E299" s="72" t="s">
        <v>1380</v>
      </c>
      <c r="F299" s="72" t="s">
        <v>1381</v>
      </c>
      <c r="G299" s="75">
        <v>1</v>
      </c>
      <c r="H299" s="72"/>
      <c r="I299" s="76" t="s">
        <v>1382</v>
      </c>
      <c r="J299" s="76" t="s">
        <v>1382</v>
      </c>
      <c r="K299" s="76" t="s">
        <v>1382</v>
      </c>
      <c r="L299" s="72" t="s">
        <v>1383</v>
      </c>
    </row>
    <row r="300" spans="1:12" ht="45" x14ac:dyDescent="0.25">
      <c r="A300" s="72" t="s">
        <v>1378</v>
      </c>
      <c r="B300" s="72" t="s">
        <v>1685</v>
      </c>
      <c r="C300" s="72" t="s">
        <v>279</v>
      </c>
      <c r="D300" s="72" t="s">
        <v>1384</v>
      </c>
      <c r="E300" s="72" t="s">
        <v>1380</v>
      </c>
      <c r="F300" s="72" t="s">
        <v>1381</v>
      </c>
      <c r="G300" s="75">
        <v>2</v>
      </c>
      <c r="H300" s="72" t="s">
        <v>1385</v>
      </c>
      <c r="I300" s="76" t="s">
        <v>1382</v>
      </c>
      <c r="J300" s="76" t="s">
        <v>1382</v>
      </c>
      <c r="K300" s="76" t="s">
        <v>1382</v>
      </c>
      <c r="L300" s="72" t="s">
        <v>1383</v>
      </c>
    </row>
    <row r="301" spans="1:12" ht="30" x14ac:dyDescent="0.25">
      <c r="A301" s="72" t="s">
        <v>1378</v>
      </c>
      <c r="B301" s="72" t="s">
        <v>1685</v>
      </c>
      <c r="C301" s="72" t="s">
        <v>265</v>
      </c>
      <c r="D301" s="72" t="s">
        <v>1439</v>
      </c>
      <c r="E301" s="72" t="s">
        <v>1389</v>
      </c>
      <c r="F301" s="72" t="s">
        <v>1390</v>
      </c>
      <c r="G301" s="75">
        <v>3</v>
      </c>
      <c r="H301" s="72"/>
      <c r="I301" s="76" t="s">
        <v>1382</v>
      </c>
      <c r="J301" s="76" t="s">
        <v>1382</v>
      </c>
      <c r="K301" s="76" t="s">
        <v>1382</v>
      </c>
      <c r="L301" s="72" t="s">
        <v>1383</v>
      </c>
    </row>
    <row r="302" spans="1:12" ht="30" x14ac:dyDescent="0.25">
      <c r="A302" s="72" t="s">
        <v>1378</v>
      </c>
      <c r="B302" s="72" t="s">
        <v>1685</v>
      </c>
      <c r="C302" s="72" t="s">
        <v>197</v>
      </c>
      <c r="D302" s="72" t="s">
        <v>1437</v>
      </c>
      <c r="E302" s="72" t="s">
        <v>1438</v>
      </c>
      <c r="F302" s="72" t="s">
        <v>1436</v>
      </c>
      <c r="G302" s="75">
        <v>4</v>
      </c>
      <c r="H302" s="72"/>
      <c r="I302" s="76" t="s">
        <v>1382</v>
      </c>
      <c r="J302" s="76" t="s">
        <v>1382</v>
      </c>
      <c r="K302" s="76" t="s">
        <v>1382</v>
      </c>
      <c r="L302" s="72" t="s">
        <v>1383</v>
      </c>
    </row>
    <row r="303" spans="1:12" ht="30" x14ac:dyDescent="0.25">
      <c r="A303" s="72" t="s">
        <v>1378</v>
      </c>
      <c r="B303" s="72" t="s">
        <v>1685</v>
      </c>
      <c r="C303" s="72" t="s">
        <v>232</v>
      </c>
      <c r="D303" s="72" t="s">
        <v>1386</v>
      </c>
      <c r="E303" s="72" t="s">
        <v>232</v>
      </c>
      <c r="F303" s="72" t="s">
        <v>1387</v>
      </c>
      <c r="G303" s="75">
        <v>5</v>
      </c>
      <c r="H303" s="72"/>
      <c r="I303" s="76" t="s">
        <v>1382</v>
      </c>
      <c r="J303" s="76" t="s">
        <v>1382</v>
      </c>
      <c r="K303" s="76" t="s">
        <v>1382</v>
      </c>
      <c r="L303" s="72" t="s">
        <v>1383</v>
      </c>
    </row>
    <row r="304" spans="1:12" ht="90" x14ac:dyDescent="0.25">
      <c r="A304" s="72" t="s">
        <v>1378</v>
      </c>
      <c r="B304" s="72" t="s">
        <v>1685</v>
      </c>
      <c r="C304" s="72" t="s">
        <v>1680</v>
      </c>
      <c r="D304" s="72" t="s">
        <v>1681</v>
      </c>
      <c r="E304" s="72" t="s">
        <v>1682</v>
      </c>
      <c r="F304" s="72" t="s">
        <v>1683</v>
      </c>
      <c r="G304" s="75">
        <v>6</v>
      </c>
      <c r="H304" s="72" t="s">
        <v>1684</v>
      </c>
      <c r="I304" s="76"/>
      <c r="J304" s="76"/>
      <c r="K304" s="76"/>
      <c r="L304" s="72" t="s">
        <v>1383</v>
      </c>
    </row>
    <row r="305" spans="1:12" ht="30" x14ac:dyDescent="0.25">
      <c r="A305" s="72" t="s">
        <v>1378</v>
      </c>
      <c r="B305" s="72" t="s">
        <v>1686</v>
      </c>
      <c r="C305" s="72" t="s">
        <v>248</v>
      </c>
      <c r="D305" s="72" t="s">
        <v>1379</v>
      </c>
      <c r="E305" s="72" t="s">
        <v>1380</v>
      </c>
      <c r="F305" s="72" t="s">
        <v>1381</v>
      </c>
      <c r="G305" s="75">
        <v>1</v>
      </c>
      <c r="H305" s="72"/>
      <c r="I305" s="76" t="s">
        <v>1382</v>
      </c>
      <c r="J305" s="76" t="s">
        <v>1382</v>
      </c>
      <c r="K305" s="76" t="s">
        <v>1382</v>
      </c>
      <c r="L305" s="72" t="s">
        <v>1383</v>
      </c>
    </row>
    <row r="306" spans="1:12" ht="45" x14ac:dyDescent="0.25">
      <c r="A306" s="72" t="s">
        <v>1378</v>
      </c>
      <c r="B306" s="72" t="s">
        <v>1686</v>
      </c>
      <c r="C306" s="72" t="s">
        <v>279</v>
      </c>
      <c r="D306" s="72" t="s">
        <v>1384</v>
      </c>
      <c r="E306" s="72" t="s">
        <v>1380</v>
      </c>
      <c r="F306" s="72" t="s">
        <v>1381</v>
      </c>
      <c r="G306" s="75">
        <v>2</v>
      </c>
      <c r="H306" s="72" t="s">
        <v>1385</v>
      </c>
      <c r="I306" s="76" t="s">
        <v>1382</v>
      </c>
      <c r="J306" s="76" t="s">
        <v>1382</v>
      </c>
      <c r="K306" s="76" t="s">
        <v>1382</v>
      </c>
      <c r="L306" s="72" t="s">
        <v>1383</v>
      </c>
    </row>
    <row r="307" spans="1:12" ht="270" x14ac:dyDescent="0.25">
      <c r="A307" s="72" t="s">
        <v>1378</v>
      </c>
      <c r="B307" s="72" t="s">
        <v>1686</v>
      </c>
      <c r="C307" s="72" t="s">
        <v>1628</v>
      </c>
      <c r="D307" s="72" t="s">
        <v>1629</v>
      </c>
      <c r="E307" s="72" t="s">
        <v>1389</v>
      </c>
      <c r="F307" s="72" t="s">
        <v>1390</v>
      </c>
      <c r="G307" s="75">
        <v>3</v>
      </c>
      <c r="H307" s="72" t="s">
        <v>1445</v>
      </c>
      <c r="I307" s="76" t="s">
        <v>1382</v>
      </c>
      <c r="J307" s="76" t="s">
        <v>1382</v>
      </c>
      <c r="K307" s="76"/>
      <c r="L307" s="72" t="s">
        <v>1383</v>
      </c>
    </row>
    <row r="308" spans="1:12" ht="30" x14ac:dyDescent="0.25">
      <c r="A308" s="72" t="s">
        <v>1378</v>
      </c>
      <c r="B308" s="72" t="s">
        <v>1686</v>
      </c>
      <c r="C308" s="72" t="s">
        <v>232</v>
      </c>
      <c r="D308" s="72" t="s">
        <v>1386</v>
      </c>
      <c r="E308" s="72" t="s">
        <v>232</v>
      </c>
      <c r="F308" s="72" t="s">
        <v>1387</v>
      </c>
      <c r="G308" s="75">
        <v>4</v>
      </c>
      <c r="H308" s="72"/>
      <c r="I308" s="76" t="s">
        <v>1382</v>
      </c>
      <c r="J308" s="76" t="s">
        <v>1382</v>
      </c>
      <c r="K308" s="76" t="s">
        <v>1382</v>
      </c>
      <c r="L308" s="72" t="s">
        <v>1383</v>
      </c>
    </row>
    <row r="309" spans="1:12" ht="30" x14ac:dyDescent="0.25">
      <c r="A309" s="72" t="s">
        <v>1378</v>
      </c>
      <c r="B309" s="72" t="s">
        <v>1687</v>
      </c>
      <c r="C309" s="72" t="s">
        <v>248</v>
      </c>
      <c r="D309" s="72" t="s">
        <v>1379</v>
      </c>
      <c r="E309" s="72" t="s">
        <v>1380</v>
      </c>
      <c r="F309" s="72" t="s">
        <v>1381</v>
      </c>
      <c r="G309" s="75">
        <v>1</v>
      </c>
      <c r="H309" s="72"/>
      <c r="I309" s="76"/>
      <c r="J309" s="76" t="s">
        <v>1382</v>
      </c>
      <c r="K309" s="76" t="s">
        <v>1382</v>
      </c>
      <c r="L309" s="72" t="s">
        <v>248</v>
      </c>
    </row>
    <row r="310" spans="1:12" ht="45" x14ac:dyDescent="0.25">
      <c r="A310" s="72" t="s">
        <v>1378</v>
      </c>
      <c r="B310" s="72" t="s">
        <v>1687</v>
      </c>
      <c r="C310" s="72" t="s">
        <v>279</v>
      </c>
      <c r="D310" s="72" t="s">
        <v>1384</v>
      </c>
      <c r="E310" s="72" t="s">
        <v>1380</v>
      </c>
      <c r="F310" s="72" t="s">
        <v>1381</v>
      </c>
      <c r="G310" s="75">
        <v>2</v>
      </c>
      <c r="H310" s="72" t="s">
        <v>1385</v>
      </c>
      <c r="I310" s="76"/>
      <c r="J310" s="76" t="s">
        <v>1382</v>
      </c>
      <c r="K310" s="76" t="s">
        <v>1382</v>
      </c>
      <c r="L310" s="72" t="s">
        <v>279</v>
      </c>
    </row>
    <row r="311" spans="1:12" ht="75" x14ac:dyDescent="0.25">
      <c r="A311" s="72" t="s">
        <v>1378</v>
      </c>
      <c r="B311" s="72" t="s">
        <v>1687</v>
      </c>
      <c r="C311" s="72" t="s">
        <v>232</v>
      </c>
      <c r="D311" s="72" t="s">
        <v>1386</v>
      </c>
      <c r="E311" s="72" t="s">
        <v>232</v>
      </c>
      <c r="F311" s="72" t="s">
        <v>1387</v>
      </c>
      <c r="G311" s="75">
        <v>3</v>
      </c>
      <c r="H311" s="72" t="s">
        <v>1510</v>
      </c>
      <c r="I311" s="76"/>
      <c r="J311" s="76" t="s">
        <v>1382</v>
      </c>
      <c r="K311" s="76" t="s">
        <v>1382</v>
      </c>
      <c r="L311" s="72" t="s">
        <v>232</v>
      </c>
    </row>
    <row r="312" spans="1:12" ht="180" x14ac:dyDescent="0.25">
      <c r="A312" s="72" t="s">
        <v>1378</v>
      </c>
      <c r="B312" s="72" t="s">
        <v>1687</v>
      </c>
      <c r="C312" s="72" t="s">
        <v>282</v>
      </c>
      <c r="D312" s="72" t="s">
        <v>1388</v>
      </c>
      <c r="E312" s="72" t="s">
        <v>1389</v>
      </c>
      <c r="F312" s="72" t="s">
        <v>1390</v>
      </c>
      <c r="G312" s="75">
        <v>4</v>
      </c>
      <c r="H312" s="72" t="s">
        <v>1391</v>
      </c>
      <c r="I312" s="76"/>
      <c r="J312" s="76" t="s">
        <v>1382</v>
      </c>
      <c r="K312" s="76" t="s">
        <v>1382</v>
      </c>
      <c r="L312" s="72" t="s">
        <v>282</v>
      </c>
    </row>
    <row r="313" spans="1:12" ht="285" x14ac:dyDescent="0.25">
      <c r="A313" s="72" t="s">
        <v>1378</v>
      </c>
      <c r="B313" s="72" t="s">
        <v>1687</v>
      </c>
      <c r="C313" s="72" t="s">
        <v>284</v>
      </c>
      <c r="D313" s="72" t="s">
        <v>1396</v>
      </c>
      <c r="E313" s="72" t="s">
        <v>1389</v>
      </c>
      <c r="F313" s="72" t="s">
        <v>1390</v>
      </c>
      <c r="G313" s="75">
        <v>5</v>
      </c>
      <c r="H313" s="72" t="s">
        <v>1397</v>
      </c>
      <c r="I313" s="76"/>
      <c r="J313" s="76" t="s">
        <v>1382</v>
      </c>
      <c r="K313" s="76" t="s">
        <v>1382</v>
      </c>
      <c r="L313" s="72" t="s">
        <v>284</v>
      </c>
    </row>
    <row r="314" spans="1:12" ht="195" x14ac:dyDescent="0.25">
      <c r="A314" s="72" t="s">
        <v>1378</v>
      </c>
      <c r="B314" s="72" t="s">
        <v>1687</v>
      </c>
      <c r="C314" s="72" t="s">
        <v>562</v>
      </c>
      <c r="D314" s="72" t="s">
        <v>1688</v>
      </c>
      <c r="E314" s="72" t="s">
        <v>1493</v>
      </c>
      <c r="F314" s="72" t="s">
        <v>1416</v>
      </c>
      <c r="G314" s="75">
        <v>6</v>
      </c>
      <c r="H314" s="72" t="s">
        <v>1689</v>
      </c>
      <c r="I314" s="76"/>
      <c r="J314" s="76" t="s">
        <v>1382</v>
      </c>
      <c r="K314" s="76"/>
      <c r="L314" s="72" t="s">
        <v>1383</v>
      </c>
    </row>
    <row r="315" spans="1:12" ht="150" x14ac:dyDescent="0.25">
      <c r="A315" s="72" t="s">
        <v>1378</v>
      </c>
      <c r="B315" s="72" t="s">
        <v>1687</v>
      </c>
      <c r="C315" s="72" t="s">
        <v>1690</v>
      </c>
      <c r="D315" s="72" t="s">
        <v>1691</v>
      </c>
      <c r="E315" s="72" t="s">
        <v>1393</v>
      </c>
      <c r="F315" s="72" t="s">
        <v>1387</v>
      </c>
      <c r="G315" s="75">
        <v>7</v>
      </c>
      <c r="H315" s="72" t="s">
        <v>1692</v>
      </c>
      <c r="I315" s="76"/>
      <c r="J315" s="76" t="s">
        <v>1382</v>
      </c>
      <c r="K315" s="76"/>
      <c r="L315" s="72" t="s">
        <v>1383</v>
      </c>
    </row>
    <row r="316" spans="1:12" ht="30" x14ac:dyDescent="0.25">
      <c r="A316" s="72" t="s">
        <v>1378</v>
      </c>
      <c r="B316" s="72" t="s">
        <v>1693</v>
      </c>
      <c r="C316" s="72" t="s">
        <v>248</v>
      </c>
      <c r="D316" s="72" t="s">
        <v>1379</v>
      </c>
      <c r="E316" s="72" t="s">
        <v>1380</v>
      </c>
      <c r="F316" s="72" t="s">
        <v>1381</v>
      </c>
      <c r="G316" s="75">
        <v>1</v>
      </c>
      <c r="H316" s="72"/>
      <c r="I316" s="76"/>
      <c r="J316" s="76" t="s">
        <v>1382</v>
      </c>
      <c r="K316" s="76" t="s">
        <v>1382</v>
      </c>
      <c r="L316" s="72" t="s">
        <v>248</v>
      </c>
    </row>
    <row r="317" spans="1:12" ht="45" x14ac:dyDescent="0.25">
      <c r="A317" s="72" t="s">
        <v>1378</v>
      </c>
      <c r="B317" s="72" t="s">
        <v>1693</v>
      </c>
      <c r="C317" s="72" t="s">
        <v>279</v>
      </c>
      <c r="D317" s="72" t="s">
        <v>1384</v>
      </c>
      <c r="E317" s="72" t="s">
        <v>1380</v>
      </c>
      <c r="F317" s="72" t="s">
        <v>1381</v>
      </c>
      <c r="G317" s="75">
        <v>2</v>
      </c>
      <c r="H317" s="72" t="s">
        <v>1385</v>
      </c>
      <c r="I317" s="76"/>
      <c r="J317" s="76" t="s">
        <v>1382</v>
      </c>
      <c r="K317" s="76" t="s">
        <v>1382</v>
      </c>
      <c r="L317" s="72" t="s">
        <v>279</v>
      </c>
    </row>
    <row r="318" spans="1:12" ht="30" x14ac:dyDescent="0.25">
      <c r="A318" s="72" t="s">
        <v>1378</v>
      </c>
      <c r="B318" s="72" t="s">
        <v>1693</v>
      </c>
      <c r="C318" s="72" t="s">
        <v>232</v>
      </c>
      <c r="D318" s="72" t="s">
        <v>1386</v>
      </c>
      <c r="E318" s="72" t="s">
        <v>232</v>
      </c>
      <c r="F318" s="72" t="s">
        <v>1387</v>
      </c>
      <c r="G318" s="75">
        <v>3</v>
      </c>
      <c r="H318" s="72"/>
      <c r="I318" s="76"/>
      <c r="J318" s="76" t="s">
        <v>1382</v>
      </c>
      <c r="K318" s="76" t="s">
        <v>1382</v>
      </c>
      <c r="L318" s="72" t="s">
        <v>232</v>
      </c>
    </row>
    <row r="319" spans="1:12" ht="180" x14ac:dyDescent="0.25">
      <c r="A319" s="72" t="s">
        <v>1378</v>
      </c>
      <c r="B319" s="72" t="s">
        <v>1693</v>
      </c>
      <c r="C319" s="72" t="s">
        <v>282</v>
      </c>
      <c r="D319" s="72" t="s">
        <v>1388</v>
      </c>
      <c r="E319" s="72" t="s">
        <v>1389</v>
      </c>
      <c r="F319" s="72" t="s">
        <v>1390</v>
      </c>
      <c r="G319" s="75">
        <v>4</v>
      </c>
      <c r="H319" s="72" t="s">
        <v>1391</v>
      </c>
      <c r="I319" s="76"/>
      <c r="J319" s="76" t="s">
        <v>1382</v>
      </c>
      <c r="K319" s="76" t="s">
        <v>1382</v>
      </c>
      <c r="L319" s="72" t="s">
        <v>282</v>
      </c>
    </row>
    <row r="320" spans="1:12" ht="285" x14ac:dyDescent="0.25">
      <c r="A320" s="72" t="s">
        <v>1378</v>
      </c>
      <c r="B320" s="72" t="s">
        <v>1693</v>
      </c>
      <c r="C320" s="72" t="s">
        <v>284</v>
      </c>
      <c r="D320" s="72" t="s">
        <v>1396</v>
      </c>
      <c r="E320" s="72" t="s">
        <v>1389</v>
      </c>
      <c r="F320" s="72" t="s">
        <v>1390</v>
      </c>
      <c r="G320" s="75">
        <v>5</v>
      </c>
      <c r="H320" s="72" t="s">
        <v>1397</v>
      </c>
      <c r="I320" s="76"/>
      <c r="J320" s="76" t="s">
        <v>1382</v>
      </c>
      <c r="K320" s="76" t="s">
        <v>1382</v>
      </c>
      <c r="L320" s="72" t="s">
        <v>284</v>
      </c>
    </row>
    <row r="321" spans="1:12" ht="390" x14ac:dyDescent="0.25">
      <c r="A321" s="72" t="s">
        <v>1378</v>
      </c>
      <c r="B321" s="72" t="s">
        <v>1693</v>
      </c>
      <c r="C321" s="72" t="s">
        <v>1694</v>
      </c>
      <c r="D321" s="72" t="s">
        <v>1695</v>
      </c>
      <c r="E321" s="72" t="s">
        <v>1493</v>
      </c>
      <c r="F321" s="72" t="s">
        <v>1416</v>
      </c>
      <c r="G321" s="75">
        <v>6</v>
      </c>
      <c r="H321" s="72" t="s">
        <v>1696</v>
      </c>
      <c r="I321" s="76"/>
      <c r="J321" s="76" t="s">
        <v>1382</v>
      </c>
      <c r="K321" s="76"/>
      <c r="L321" s="72" t="s">
        <v>1383</v>
      </c>
    </row>
    <row r="322" spans="1:12" ht="45" x14ac:dyDescent="0.25">
      <c r="A322" s="72" t="s">
        <v>1378</v>
      </c>
      <c r="B322" s="72" t="s">
        <v>1693</v>
      </c>
      <c r="C322" s="72" t="s">
        <v>1314</v>
      </c>
      <c r="D322" s="72" t="s">
        <v>1697</v>
      </c>
      <c r="E322" s="72" t="s">
        <v>1329</v>
      </c>
      <c r="F322" s="72" t="s">
        <v>1399</v>
      </c>
      <c r="G322" s="75">
        <v>7</v>
      </c>
      <c r="H322" s="72"/>
      <c r="I322" s="76" t="s">
        <v>1382</v>
      </c>
      <c r="J322" s="76" t="s">
        <v>1382</v>
      </c>
      <c r="K322" s="76"/>
      <c r="L322" s="72" t="s">
        <v>1383</v>
      </c>
    </row>
    <row r="323" spans="1:12" ht="45" x14ac:dyDescent="0.25">
      <c r="A323" s="72" t="s">
        <v>1378</v>
      </c>
      <c r="B323" s="72" t="s">
        <v>1698</v>
      </c>
      <c r="C323" s="72" t="s">
        <v>248</v>
      </c>
      <c r="D323" s="72" t="s">
        <v>1379</v>
      </c>
      <c r="E323" s="72" t="s">
        <v>1380</v>
      </c>
      <c r="F323" s="72" t="s">
        <v>1381</v>
      </c>
      <c r="G323" s="75">
        <v>1</v>
      </c>
      <c r="H323" s="72" t="s">
        <v>1444</v>
      </c>
      <c r="I323" s="76"/>
      <c r="J323" s="76" t="s">
        <v>1382</v>
      </c>
      <c r="K323" s="76" t="s">
        <v>1382</v>
      </c>
      <c r="L323" s="72" t="s">
        <v>248</v>
      </c>
    </row>
    <row r="324" spans="1:12" ht="270" x14ac:dyDescent="0.25">
      <c r="A324" s="72" t="s">
        <v>1378</v>
      </c>
      <c r="B324" s="72" t="s">
        <v>1698</v>
      </c>
      <c r="C324" s="72" t="s">
        <v>265</v>
      </c>
      <c r="D324" s="72" t="s">
        <v>1439</v>
      </c>
      <c r="E324" s="72" t="s">
        <v>1389</v>
      </c>
      <c r="F324" s="72" t="s">
        <v>1390</v>
      </c>
      <c r="G324" s="75">
        <v>2</v>
      </c>
      <c r="H324" s="72" t="s">
        <v>1445</v>
      </c>
      <c r="I324" s="76"/>
      <c r="J324" s="76" t="s">
        <v>1382</v>
      </c>
      <c r="K324" s="76" t="s">
        <v>1382</v>
      </c>
      <c r="L324" s="72" t="s">
        <v>265</v>
      </c>
    </row>
    <row r="325" spans="1:12" ht="75" x14ac:dyDescent="0.25">
      <c r="A325" s="72" t="s">
        <v>1378</v>
      </c>
      <c r="B325" s="72" t="s">
        <v>1698</v>
      </c>
      <c r="C325" s="72" t="s">
        <v>232</v>
      </c>
      <c r="D325" s="72" t="s">
        <v>1386</v>
      </c>
      <c r="E325" s="72" t="s">
        <v>232</v>
      </c>
      <c r="F325" s="72" t="s">
        <v>1387</v>
      </c>
      <c r="G325" s="75">
        <v>3</v>
      </c>
      <c r="H325" s="72" t="s">
        <v>1446</v>
      </c>
      <c r="I325" s="76"/>
      <c r="J325" s="76" t="s">
        <v>1382</v>
      </c>
      <c r="K325" s="76" t="s">
        <v>1382</v>
      </c>
      <c r="L325" s="72" t="s">
        <v>232</v>
      </c>
    </row>
    <row r="326" spans="1:12" ht="60" x14ac:dyDescent="0.25">
      <c r="A326" s="72" t="s">
        <v>1378</v>
      </c>
      <c r="B326" s="72" t="s">
        <v>1698</v>
      </c>
      <c r="C326" s="72" t="s">
        <v>1699</v>
      </c>
      <c r="D326" s="72" t="s">
        <v>1700</v>
      </c>
      <c r="E326" s="72" t="s">
        <v>1449</v>
      </c>
      <c r="F326" s="72" t="s">
        <v>1399</v>
      </c>
      <c r="G326" s="75">
        <v>4</v>
      </c>
      <c r="H326" s="72" t="s">
        <v>1701</v>
      </c>
      <c r="I326" s="76"/>
      <c r="J326" s="76" t="s">
        <v>1382</v>
      </c>
      <c r="K326" s="76"/>
      <c r="L326" s="72" t="s">
        <v>1383</v>
      </c>
    </row>
    <row r="327" spans="1:12" ht="30" x14ac:dyDescent="0.25">
      <c r="A327" s="72" t="s">
        <v>1378</v>
      </c>
      <c r="B327" s="72" t="s">
        <v>1702</v>
      </c>
      <c r="C327" s="72" t="s">
        <v>248</v>
      </c>
      <c r="D327" s="72" t="s">
        <v>1379</v>
      </c>
      <c r="E327" s="72" t="s">
        <v>1380</v>
      </c>
      <c r="F327" s="72" t="s">
        <v>1381</v>
      </c>
      <c r="G327" s="75">
        <v>1</v>
      </c>
      <c r="H327" s="72"/>
      <c r="I327" s="76"/>
      <c r="J327" s="76" t="s">
        <v>1382</v>
      </c>
      <c r="K327" s="76" t="s">
        <v>1382</v>
      </c>
      <c r="L327" s="72" t="s">
        <v>248</v>
      </c>
    </row>
    <row r="328" spans="1:12" ht="45" x14ac:dyDescent="0.25">
      <c r="A328" s="72" t="s">
        <v>1378</v>
      </c>
      <c r="B328" s="72" t="s">
        <v>1702</v>
      </c>
      <c r="C328" s="72" t="s">
        <v>279</v>
      </c>
      <c r="D328" s="72" t="s">
        <v>1384</v>
      </c>
      <c r="E328" s="72" t="s">
        <v>1380</v>
      </c>
      <c r="F328" s="72" t="s">
        <v>1381</v>
      </c>
      <c r="G328" s="75">
        <v>2</v>
      </c>
      <c r="H328" s="72" t="s">
        <v>1385</v>
      </c>
      <c r="I328" s="76"/>
      <c r="J328" s="76" t="s">
        <v>1382</v>
      </c>
      <c r="K328" s="76" t="s">
        <v>1382</v>
      </c>
      <c r="L328" s="72" t="s">
        <v>279</v>
      </c>
    </row>
    <row r="329" spans="1:12" ht="30" x14ac:dyDescent="0.25">
      <c r="A329" s="72" t="s">
        <v>1378</v>
      </c>
      <c r="B329" s="72" t="s">
        <v>1702</v>
      </c>
      <c r="C329" s="72" t="s">
        <v>232</v>
      </c>
      <c r="D329" s="72" t="s">
        <v>1386</v>
      </c>
      <c r="E329" s="72" t="s">
        <v>232</v>
      </c>
      <c r="F329" s="72" t="s">
        <v>1387</v>
      </c>
      <c r="G329" s="75">
        <v>3</v>
      </c>
      <c r="H329" s="72"/>
      <c r="I329" s="76"/>
      <c r="J329" s="76" t="s">
        <v>1382</v>
      </c>
      <c r="K329" s="76" t="s">
        <v>1382</v>
      </c>
      <c r="L329" s="72" t="s">
        <v>232</v>
      </c>
    </row>
    <row r="330" spans="1:12" ht="180" x14ac:dyDescent="0.25">
      <c r="A330" s="72" t="s">
        <v>1378</v>
      </c>
      <c r="B330" s="72" t="s">
        <v>1702</v>
      </c>
      <c r="C330" s="72" t="s">
        <v>282</v>
      </c>
      <c r="D330" s="72" t="s">
        <v>1388</v>
      </c>
      <c r="E330" s="72" t="s">
        <v>1389</v>
      </c>
      <c r="F330" s="72" t="s">
        <v>1390</v>
      </c>
      <c r="G330" s="75">
        <v>4</v>
      </c>
      <c r="H330" s="72" t="s">
        <v>1391</v>
      </c>
      <c r="I330" s="76"/>
      <c r="J330" s="76" t="s">
        <v>1382</v>
      </c>
      <c r="K330" s="76" t="s">
        <v>1382</v>
      </c>
      <c r="L330" s="72" t="s">
        <v>282</v>
      </c>
    </row>
    <row r="331" spans="1:12" ht="285" x14ac:dyDescent="0.25">
      <c r="A331" s="72" t="s">
        <v>1378</v>
      </c>
      <c r="B331" s="72" t="s">
        <v>1702</v>
      </c>
      <c r="C331" s="72" t="s">
        <v>284</v>
      </c>
      <c r="D331" s="72" t="s">
        <v>1396</v>
      </c>
      <c r="E331" s="72" t="s">
        <v>1389</v>
      </c>
      <c r="F331" s="72" t="s">
        <v>1390</v>
      </c>
      <c r="G331" s="75">
        <v>5</v>
      </c>
      <c r="H331" s="72" t="s">
        <v>1397</v>
      </c>
      <c r="I331" s="76"/>
      <c r="J331" s="76" t="s">
        <v>1382</v>
      </c>
      <c r="K331" s="76" t="s">
        <v>1382</v>
      </c>
      <c r="L331" s="72" t="s">
        <v>284</v>
      </c>
    </row>
    <row r="332" spans="1:12" ht="255" x14ac:dyDescent="0.25">
      <c r="A332" s="72" t="s">
        <v>1378</v>
      </c>
      <c r="B332" s="72" t="s">
        <v>1702</v>
      </c>
      <c r="C332" s="72" t="s">
        <v>339</v>
      </c>
      <c r="D332" s="72" t="s">
        <v>1703</v>
      </c>
      <c r="E332" s="72" t="s">
        <v>1393</v>
      </c>
      <c r="F332" s="72" t="s">
        <v>1387</v>
      </c>
      <c r="G332" s="75">
        <v>6</v>
      </c>
      <c r="H332" s="72" t="s">
        <v>1704</v>
      </c>
      <c r="I332" s="76"/>
      <c r="J332" s="76" t="s">
        <v>1382</v>
      </c>
      <c r="K332" s="76"/>
      <c r="L332" s="72" t="s">
        <v>1383</v>
      </c>
    </row>
    <row r="333" spans="1:12" ht="30" x14ac:dyDescent="0.25">
      <c r="A333" s="72" t="s">
        <v>1378</v>
      </c>
      <c r="B333" s="72" t="s">
        <v>1702</v>
      </c>
      <c r="C333" s="72" t="s">
        <v>1705</v>
      </c>
      <c r="D333" s="72" t="s">
        <v>1706</v>
      </c>
      <c r="E333" s="72" t="s">
        <v>1493</v>
      </c>
      <c r="F333" s="72" t="s">
        <v>1416</v>
      </c>
      <c r="G333" s="75">
        <v>7</v>
      </c>
      <c r="H333" s="72" t="s">
        <v>1707</v>
      </c>
      <c r="I333" s="76"/>
      <c r="J333" s="76" t="s">
        <v>1382</v>
      </c>
      <c r="K333" s="76"/>
      <c r="L333" s="72" t="s">
        <v>1383</v>
      </c>
    </row>
    <row r="334" spans="1:12" ht="30" x14ac:dyDescent="0.25">
      <c r="A334" s="72" t="s">
        <v>1378</v>
      </c>
      <c r="B334" s="72" t="s">
        <v>1708</v>
      </c>
      <c r="C334" s="72" t="s">
        <v>248</v>
      </c>
      <c r="D334" s="72" t="s">
        <v>1379</v>
      </c>
      <c r="E334" s="72" t="s">
        <v>1380</v>
      </c>
      <c r="F334" s="72" t="s">
        <v>1381</v>
      </c>
      <c r="G334" s="75">
        <v>1</v>
      </c>
      <c r="H334" s="72"/>
      <c r="I334" s="76"/>
      <c r="J334" s="76" t="s">
        <v>1382</v>
      </c>
      <c r="K334" s="76" t="s">
        <v>1382</v>
      </c>
      <c r="L334" s="72" t="s">
        <v>248</v>
      </c>
    </row>
    <row r="335" spans="1:12" ht="45" x14ac:dyDescent="0.25">
      <c r="A335" s="72" t="s">
        <v>1378</v>
      </c>
      <c r="B335" s="72" t="s">
        <v>1708</v>
      </c>
      <c r="C335" s="72" t="s">
        <v>279</v>
      </c>
      <c r="D335" s="72" t="s">
        <v>1384</v>
      </c>
      <c r="E335" s="72" t="s">
        <v>1380</v>
      </c>
      <c r="F335" s="72" t="s">
        <v>1381</v>
      </c>
      <c r="G335" s="75">
        <v>2</v>
      </c>
      <c r="H335" s="72" t="s">
        <v>1385</v>
      </c>
      <c r="I335" s="76"/>
      <c r="J335" s="76" t="s">
        <v>1382</v>
      </c>
      <c r="K335" s="76" t="s">
        <v>1382</v>
      </c>
      <c r="L335" s="72" t="s">
        <v>279</v>
      </c>
    </row>
    <row r="336" spans="1:12" ht="30" x14ac:dyDescent="0.25">
      <c r="A336" s="72" t="s">
        <v>1378</v>
      </c>
      <c r="B336" s="72" t="s">
        <v>1708</v>
      </c>
      <c r="C336" s="72" t="s">
        <v>232</v>
      </c>
      <c r="D336" s="72" t="s">
        <v>1386</v>
      </c>
      <c r="E336" s="72" t="s">
        <v>232</v>
      </c>
      <c r="F336" s="72" t="s">
        <v>1387</v>
      </c>
      <c r="G336" s="75">
        <v>3</v>
      </c>
      <c r="H336" s="72"/>
      <c r="I336" s="76"/>
      <c r="J336" s="76" t="s">
        <v>1382</v>
      </c>
      <c r="K336" s="76" t="s">
        <v>1382</v>
      </c>
      <c r="L336" s="72" t="s">
        <v>232</v>
      </c>
    </row>
    <row r="337" spans="1:12" ht="180" x14ac:dyDescent="0.25">
      <c r="A337" s="72" t="s">
        <v>1378</v>
      </c>
      <c r="B337" s="72" t="s">
        <v>1708</v>
      </c>
      <c r="C337" s="72" t="s">
        <v>282</v>
      </c>
      <c r="D337" s="72" t="s">
        <v>1388</v>
      </c>
      <c r="E337" s="72" t="s">
        <v>1389</v>
      </c>
      <c r="F337" s="72" t="s">
        <v>1390</v>
      </c>
      <c r="G337" s="75">
        <v>4</v>
      </c>
      <c r="H337" s="72" t="s">
        <v>1391</v>
      </c>
      <c r="I337" s="76"/>
      <c r="J337" s="76" t="s">
        <v>1382</v>
      </c>
      <c r="K337" s="76" t="s">
        <v>1382</v>
      </c>
      <c r="L337" s="72" t="s">
        <v>282</v>
      </c>
    </row>
    <row r="338" spans="1:12" ht="285" x14ac:dyDescent="0.25">
      <c r="A338" s="72" t="s">
        <v>1378</v>
      </c>
      <c r="B338" s="72" t="s">
        <v>1708</v>
      </c>
      <c r="C338" s="72" t="s">
        <v>284</v>
      </c>
      <c r="D338" s="72" t="s">
        <v>1396</v>
      </c>
      <c r="E338" s="72" t="s">
        <v>1389</v>
      </c>
      <c r="F338" s="72" t="s">
        <v>1390</v>
      </c>
      <c r="G338" s="75">
        <v>5</v>
      </c>
      <c r="H338" s="72" t="s">
        <v>1397</v>
      </c>
      <c r="I338" s="76"/>
      <c r="J338" s="76" t="s">
        <v>1382</v>
      </c>
      <c r="K338" s="76" t="s">
        <v>1382</v>
      </c>
      <c r="L338" s="72" t="s">
        <v>284</v>
      </c>
    </row>
    <row r="339" spans="1:12" ht="90" x14ac:dyDescent="0.25">
      <c r="A339" s="72" t="s">
        <v>1378</v>
      </c>
      <c r="B339" s="72" t="s">
        <v>1708</v>
      </c>
      <c r="C339" s="72" t="s">
        <v>316</v>
      </c>
      <c r="D339" s="72" t="s">
        <v>1709</v>
      </c>
      <c r="E339" s="72" t="s">
        <v>1710</v>
      </c>
      <c r="F339" s="72" t="s">
        <v>1564</v>
      </c>
      <c r="G339" s="75">
        <v>6</v>
      </c>
      <c r="H339" s="72" t="s">
        <v>1711</v>
      </c>
      <c r="I339" s="76"/>
      <c r="J339" s="76" t="s">
        <v>1382</v>
      </c>
      <c r="K339" s="76"/>
      <c r="L339" s="72" t="s">
        <v>1383</v>
      </c>
    </row>
    <row r="340" spans="1:12" ht="60" x14ac:dyDescent="0.25">
      <c r="A340" s="72" t="s">
        <v>1378</v>
      </c>
      <c r="B340" s="72" t="s">
        <v>1708</v>
      </c>
      <c r="C340" s="72" t="s">
        <v>310</v>
      </c>
      <c r="D340" s="72" t="s">
        <v>1712</v>
      </c>
      <c r="E340" s="72" t="s">
        <v>1563</v>
      </c>
      <c r="F340" s="72" t="s">
        <v>1564</v>
      </c>
      <c r="G340" s="75">
        <v>7</v>
      </c>
      <c r="H340" s="72" t="s">
        <v>1713</v>
      </c>
      <c r="I340" s="76"/>
      <c r="J340" s="76" t="s">
        <v>1382</v>
      </c>
      <c r="K340" s="76"/>
      <c r="L340" s="72" t="s">
        <v>1383</v>
      </c>
    </row>
    <row r="341" spans="1:12" ht="75" x14ac:dyDescent="0.25">
      <c r="A341" s="72" t="s">
        <v>1378</v>
      </c>
      <c r="B341" s="72" t="s">
        <v>1708</v>
      </c>
      <c r="C341" s="72" t="s">
        <v>312</v>
      </c>
      <c r="D341" s="72" t="s">
        <v>1714</v>
      </c>
      <c r="E341" s="72" t="s">
        <v>1563</v>
      </c>
      <c r="F341" s="72" t="s">
        <v>1564</v>
      </c>
      <c r="G341" s="75">
        <v>8</v>
      </c>
      <c r="H341" s="72" t="s">
        <v>1715</v>
      </c>
      <c r="I341" s="76"/>
      <c r="J341" s="76" t="s">
        <v>1382</v>
      </c>
      <c r="K341" s="76"/>
      <c r="L341" s="72" t="s">
        <v>1383</v>
      </c>
    </row>
    <row r="342" spans="1:12" ht="90" x14ac:dyDescent="0.25">
      <c r="A342" s="72" t="s">
        <v>1378</v>
      </c>
      <c r="B342" s="72" t="s">
        <v>1708</v>
      </c>
      <c r="C342" s="72" t="s">
        <v>1716</v>
      </c>
      <c r="D342" s="72" t="s">
        <v>1717</v>
      </c>
      <c r="E342" s="72" t="s">
        <v>1329</v>
      </c>
      <c r="F342" s="72" t="s">
        <v>1399</v>
      </c>
      <c r="G342" s="75">
        <v>9</v>
      </c>
      <c r="H342" s="72" t="s">
        <v>1718</v>
      </c>
      <c r="I342" s="76" t="s">
        <v>1382</v>
      </c>
      <c r="J342" s="76" t="s">
        <v>1382</v>
      </c>
      <c r="K342" s="76"/>
      <c r="L342" s="72" t="s">
        <v>1383</v>
      </c>
    </row>
    <row r="343" spans="1:12" ht="135" x14ac:dyDescent="0.25">
      <c r="A343" s="72" t="s">
        <v>1378</v>
      </c>
      <c r="B343" s="72" t="s">
        <v>1708</v>
      </c>
      <c r="C343" s="72" t="s">
        <v>1719</v>
      </c>
      <c r="D343" s="72" t="s">
        <v>1720</v>
      </c>
      <c r="E343" s="72" t="s">
        <v>1329</v>
      </c>
      <c r="F343" s="72" t="s">
        <v>1399</v>
      </c>
      <c r="G343" s="75">
        <v>10</v>
      </c>
      <c r="H343" s="72" t="s">
        <v>1721</v>
      </c>
      <c r="I343" s="76" t="s">
        <v>1382</v>
      </c>
      <c r="J343" s="76" t="s">
        <v>1382</v>
      </c>
      <c r="K343" s="76"/>
      <c r="L343" s="72" t="s">
        <v>1383</v>
      </c>
    </row>
    <row r="344" spans="1:12" x14ac:dyDescent="0.25">
      <c r="C344" s="56"/>
      <c r="D344" s="56"/>
      <c r="E344" s="37"/>
      <c r="F344" s="56"/>
      <c r="G344" s="38"/>
      <c r="H344" s="57"/>
      <c r="I344" s="78"/>
      <c r="J344" s="78"/>
    </row>
    <row r="345" spans="1:12" x14ac:dyDescent="0.25">
      <c r="C345" s="56"/>
      <c r="D345" s="56"/>
      <c r="E345" s="37"/>
      <c r="F345" s="56"/>
      <c r="G345" s="38"/>
      <c r="H345" s="57"/>
      <c r="I345" s="78"/>
      <c r="J345" s="78"/>
    </row>
    <row r="346" spans="1:12" x14ac:dyDescent="0.25">
      <c r="C346" s="56"/>
      <c r="D346" s="56"/>
      <c r="E346" s="37"/>
      <c r="F346" s="56"/>
      <c r="G346" s="38"/>
      <c r="H346" s="57"/>
      <c r="I346" s="78"/>
      <c r="J346" s="78"/>
    </row>
    <row r="347" spans="1:12" x14ac:dyDescent="0.25">
      <c r="C347" s="56"/>
      <c r="D347" s="56"/>
      <c r="E347" s="37"/>
      <c r="F347" s="56"/>
      <c r="G347" s="38"/>
      <c r="H347" s="57"/>
      <c r="I347" s="78"/>
      <c r="J347" s="78"/>
    </row>
    <row r="348" spans="1:12" x14ac:dyDescent="0.25">
      <c r="C348" s="56"/>
      <c r="D348" s="56"/>
      <c r="E348" s="37"/>
      <c r="F348" s="56"/>
      <c r="G348" s="38"/>
      <c r="H348" s="57"/>
      <c r="I348" s="78"/>
      <c r="J348" s="78"/>
    </row>
    <row r="349" spans="1:12" x14ac:dyDescent="0.25">
      <c r="C349" s="56"/>
      <c r="D349" s="56"/>
      <c r="E349" s="37"/>
      <c r="F349" s="56"/>
      <c r="G349" s="38"/>
      <c r="H349" s="57"/>
      <c r="I349" s="78"/>
      <c r="J349" s="78"/>
    </row>
    <row r="350" spans="1:12" x14ac:dyDescent="0.25">
      <c r="C350" s="56"/>
      <c r="D350" s="56"/>
      <c r="E350" s="37"/>
      <c r="F350" s="56"/>
      <c r="G350" s="38"/>
      <c r="H350" s="57"/>
      <c r="I350" s="78"/>
      <c r="J350" s="78"/>
    </row>
    <row r="351" spans="1:12" x14ac:dyDescent="0.25">
      <c r="C351" s="56"/>
      <c r="D351" s="56"/>
      <c r="E351" s="37"/>
      <c r="F351" s="56"/>
      <c r="G351" s="38"/>
      <c r="H351" s="57"/>
      <c r="I351" s="78"/>
      <c r="J351" s="78"/>
    </row>
    <row r="352" spans="1:12" x14ac:dyDescent="0.25">
      <c r="C352" s="56"/>
      <c r="D352" s="56"/>
      <c r="E352" s="37"/>
      <c r="F352" s="56"/>
      <c r="G352" s="38"/>
      <c r="H352" s="57"/>
      <c r="I352" s="78"/>
      <c r="J352" s="78"/>
    </row>
    <row r="353" spans="3:10" x14ac:dyDescent="0.25">
      <c r="C353" s="56"/>
      <c r="D353" s="56"/>
      <c r="E353" s="37"/>
      <c r="F353" s="56"/>
      <c r="G353" s="38"/>
      <c r="H353" s="57"/>
      <c r="I353" s="78"/>
      <c r="J353" s="78"/>
    </row>
    <row r="354" spans="3:10" x14ac:dyDescent="0.25">
      <c r="C354" s="56"/>
      <c r="D354" s="56"/>
      <c r="E354" s="37"/>
      <c r="F354" s="56"/>
      <c r="G354" s="38"/>
      <c r="H354" s="57"/>
      <c r="I354" s="78"/>
      <c r="J354" s="78"/>
    </row>
    <row r="355" spans="3:10" x14ac:dyDescent="0.25">
      <c r="C355" s="56"/>
      <c r="D355" s="56"/>
      <c r="E355" s="37"/>
      <c r="F355" s="56"/>
      <c r="G355" s="38"/>
      <c r="H355" s="57"/>
      <c r="I355" s="78"/>
      <c r="J355" s="78"/>
    </row>
    <row r="356" spans="3:10" x14ac:dyDescent="0.25">
      <c r="C356" s="56"/>
      <c r="D356" s="56"/>
      <c r="E356" s="37"/>
      <c r="F356" s="56"/>
      <c r="G356" s="38"/>
      <c r="H356" s="57"/>
      <c r="I356" s="78"/>
      <c r="J356" s="78"/>
    </row>
    <row r="357" spans="3:10" x14ac:dyDescent="0.25">
      <c r="C357" s="56"/>
      <c r="D357" s="56"/>
      <c r="E357" s="37"/>
      <c r="F357" s="56"/>
      <c r="G357" s="38"/>
      <c r="H357" s="57"/>
      <c r="I357" s="78"/>
      <c r="J357" s="78"/>
    </row>
    <row r="358" spans="3:10" x14ac:dyDescent="0.25">
      <c r="C358" s="56"/>
      <c r="D358" s="56"/>
      <c r="E358" s="37"/>
      <c r="F358" s="56"/>
      <c r="G358" s="38"/>
      <c r="H358" s="57"/>
      <c r="I358" s="78"/>
      <c r="J358" s="78"/>
    </row>
    <row r="359" spans="3:10" x14ac:dyDescent="0.25">
      <c r="C359" s="56"/>
      <c r="D359" s="56"/>
      <c r="E359" s="37"/>
      <c r="F359" s="56"/>
      <c r="G359" s="38"/>
      <c r="H359" s="57"/>
      <c r="I359" s="78"/>
      <c r="J359" s="78"/>
    </row>
    <row r="360" spans="3:10" x14ac:dyDescent="0.25">
      <c r="C360" s="56"/>
      <c r="D360" s="56"/>
      <c r="E360" s="37"/>
      <c r="F360" s="56"/>
      <c r="G360" s="38"/>
      <c r="H360" s="57"/>
      <c r="I360" s="78"/>
      <c r="J360" s="78"/>
    </row>
    <row r="361" spans="3:10" x14ac:dyDescent="0.25">
      <c r="C361" s="56"/>
      <c r="D361" s="56"/>
      <c r="E361" s="37"/>
      <c r="F361" s="56"/>
      <c r="G361" s="38"/>
      <c r="H361" s="57"/>
      <c r="I361" s="78"/>
      <c r="J361" s="78"/>
    </row>
    <row r="362" spans="3:10" x14ac:dyDescent="0.25">
      <c r="C362" s="56"/>
      <c r="D362" s="56"/>
      <c r="E362" s="37"/>
      <c r="F362" s="56"/>
      <c r="G362" s="38"/>
      <c r="H362" s="57"/>
      <c r="I362" s="78"/>
      <c r="J362" s="78"/>
    </row>
    <row r="363" spans="3:10" x14ac:dyDescent="0.25">
      <c r="C363" s="56"/>
      <c r="D363" s="56"/>
      <c r="E363" s="37"/>
      <c r="F363" s="56"/>
      <c r="G363" s="38"/>
      <c r="H363" s="57"/>
      <c r="I363" s="78"/>
      <c r="J363" s="78"/>
    </row>
    <row r="364" spans="3:10" x14ac:dyDescent="0.25">
      <c r="C364" s="56"/>
      <c r="D364" s="56"/>
      <c r="E364" s="37"/>
      <c r="F364" s="56"/>
      <c r="G364" s="38"/>
      <c r="H364" s="57"/>
      <c r="I364" s="78"/>
      <c r="J364" s="78"/>
    </row>
    <row r="365" spans="3:10" x14ac:dyDescent="0.25">
      <c r="C365" s="56"/>
      <c r="D365" s="56"/>
      <c r="E365" s="37"/>
      <c r="F365" s="56"/>
      <c r="G365" s="38"/>
      <c r="H365" s="57"/>
      <c r="I365" s="78"/>
      <c r="J365" s="78"/>
    </row>
    <row r="366" spans="3:10" x14ac:dyDescent="0.25">
      <c r="C366" s="56"/>
      <c r="D366" s="56"/>
      <c r="E366" s="37"/>
      <c r="F366" s="56"/>
      <c r="G366" s="38"/>
      <c r="H366" s="57"/>
      <c r="I366" s="78"/>
      <c r="J366" s="78"/>
    </row>
    <row r="367" spans="3:10" x14ac:dyDescent="0.25">
      <c r="C367" s="56"/>
      <c r="D367" s="56"/>
      <c r="E367" s="37"/>
      <c r="F367" s="56"/>
      <c r="G367" s="38"/>
      <c r="H367" s="57"/>
      <c r="I367" s="78"/>
      <c r="J367" s="78"/>
    </row>
    <row r="368" spans="3:10" x14ac:dyDescent="0.25">
      <c r="C368" s="56"/>
      <c r="D368" s="56"/>
      <c r="E368" s="37"/>
      <c r="F368" s="56"/>
      <c r="G368" s="38"/>
      <c r="H368" s="57"/>
      <c r="I368" s="78"/>
      <c r="J368" s="78"/>
    </row>
    <row r="369" spans="3:10" x14ac:dyDescent="0.25">
      <c r="C369" s="56"/>
      <c r="D369" s="56"/>
      <c r="E369" s="37"/>
      <c r="F369" s="56"/>
      <c r="G369" s="38"/>
      <c r="H369" s="57"/>
      <c r="I369" s="78"/>
      <c r="J369" s="78"/>
    </row>
    <row r="370" spans="3:10" x14ac:dyDescent="0.25">
      <c r="C370" s="56"/>
      <c r="D370" s="56"/>
      <c r="E370" s="37"/>
      <c r="F370" s="56"/>
      <c r="G370" s="38"/>
      <c r="H370" s="57"/>
      <c r="I370" s="78"/>
      <c r="J370" s="78"/>
    </row>
    <row r="371" spans="3:10" x14ac:dyDescent="0.25">
      <c r="C371" s="56"/>
      <c r="D371" s="56"/>
      <c r="E371" s="37"/>
      <c r="F371" s="56"/>
      <c r="G371" s="38"/>
      <c r="H371" s="57"/>
      <c r="I371" s="78"/>
      <c r="J371" s="78"/>
    </row>
    <row r="372" spans="3:10" x14ac:dyDescent="0.25">
      <c r="C372" s="56"/>
      <c r="D372" s="56"/>
      <c r="E372" s="37"/>
      <c r="F372" s="56"/>
      <c r="G372" s="38"/>
      <c r="H372" s="57"/>
      <c r="I372" s="78"/>
      <c r="J372" s="78"/>
    </row>
    <row r="373" spans="3:10" x14ac:dyDescent="0.25">
      <c r="C373" s="56"/>
      <c r="D373" s="56"/>
      <c r="E373" s="37"/>
      <c r="F373" s="56"/>
      <c r="G373" s="38"/>
      <c r="H373" s="57"/>
      <c r="I373" s="78"/>
      <c r="J373" s="78"/>
    </row>
    <row r="374" spans="3:10" x14ac:dyDescent="0.25">
      <c r="C374" s="56"/>
      <c r="D374" s="56"/>
      <c r="E374" s="37"/>
      <c r="F374" s="56"/>
      <c r="G374" s="38"/>
      <c r="H374" s="57"/>
      <c r="I374" s="78"/>
      <c r="J374" s="78"/>
    </row>
    <row r="375" spans="3:10" x14ac:dyDescent="0.25">
      <c r="C375" s="56"/>
      <c r="D375" s="56"/>
      <c r="E375" s="37"/>
      <c r="F375" s="56"/>
      <c r="G375" s="38"/>
      <c r="H375" s="57"/>
      <c r="I375" s="78"/>
      <c r="J375" s="78"/>
    </row>
    <row r="376" spans="3:10" x14ac:dyDescent="0.25">
      <c r="C376" s="56"/>
      <c r="D376" s="56"/>
      <c r="E376" s="37"/>
      <c r="F376" s="56"/>
      <c r="G376" s="38"/>
      <c r="H376" s="57"/>
      <c r="I376" s="78"/>
      <c r="J376" s="78"/>
    </row>
    <row r="377" spans="3:10" x14ac:dyDescent="0.25">
      <c r="C377" s="56"/>
      <c r="D377" s="56"/>
      <c r="E377" s="37"/>
      <c r="F377" s="56"/>
      <c r="G377" s="38"/>
      <c r="H377" s="57"/>
      <c r="I377" s="78"/>
      <c r="J377" s="78"/>
    </row>
    <row r="378" spans="3:10" x14ac:dyDescent="0.25">
      <c r="C378" s="56"/>
      <c r="D378" s="56"/>
      <c r="E378" s="37"/>
      <c r="F378" s="56"/>
      <c r="G378" s="38"/>
      <c r="H378" s="57"/>
      <c r="I378" s="78"/>
      <c r="J378" s="78"/>
    </row>
    <row r="379" spans="3:10" x14ac:dyDescent="0.25">
      <c r="C379" s="56"/>
      <c r="D379" s="56"/>
      <c r="E379" s="37"/>
      <c r="F379" s="56"/>
      <c r="G379" s="38"/>
      <c r="H379" s="57"/>
      <c r="I379" s="78"/>
      <c r="J379" s="78"/>
    </row>
    <row r="380" spans="3:10" x14ac:dyDescent="0.25">
      <c r="C380" s="56"/>
      <c r="D380" s="56"/>
      <c r="E380" s="37"/>
      <c r="F380" s="56"/>
      <c r="G380" s="38"/>
      <c r="H380" s="57"/>
      <c r="I380" s="78"/>
      <c r="J380" s="78"/>
    </row>
    <row r="381" spans="3:10" x14ac:dyDescent="0.25">
      <c r="C381" s="56"/>
      <c r="D381" s="56"/>
      <c r="E381" s="37"/>
      <c r="F381" s="56"/>
      <c r="G381" s="38"/>
      <c r="H381" s="57"/>
      <c r="I381" s="78"/>
      <c r="J381" s="78"/>
    </row>
    <row r="382" spans="3:10" x14ac:dyDescent="0.25">
      <c r="C382" s="56"/>
      <c r="D382" s="56"/>
      <c r="E382" s="37"/>
      <c r="F382" s="56"/>
      <c r="G382" s="38"/>
      <c r="H382" s="57"/>
      <c r="I382" s="78"/>
      <c r="J382" s="78"/>
    </row>
    <row r="383" spans="3:10" x14ac:dyDescent="0.25">
      <c r="C383" s="56"/>
      <c r="D383" s="56"/>
      <c r="E383" s="37"/>
      <c r="F383" s="56"/>
      <c r="G383" s="38"/>
      <c r="H383" s="57"/>
      <c r="I383" s="78"/>
      <c r="J383" s="78"/>
    </row>
    <row r="384" spans="3:10" x14ac:dyDescent="0.25">
      <c r="C384" s="56"/>
      <c r="D384" s="56"/>
      <c r="E384" s="37"/>
      <c r="F384" s="56"/>
      <c r="G384" s="38"/>
      <c r="H384" s="57"/>
      <c r="I384" s="78"/>
      <c r="J384" s="78"/>
    </row>
    <row r="385" spans="3:10" x14ac:dyDescent="0.25">
      <c r="C385" s="56"/>
      <c r="D385" s="56"/>
      <c r="E385" s="37"/>
      <c r="F385" s="56"/>
      <c r="G385" s="38"/>
      <c r="H385" s="57"/>
      <c r="I385" s="78"/>
      <c r="J385" s="78"/>
    </row>
    <row r="386" spans="3:10" x14ac:dyDescent="0.25">
      <c r="C386" s="56"/>
      <c r="D386" s="56"/>
      <c r="E386" s="37"/>
      <c r="F386" s="56"/>
      <c r="G386" s="38"/>
      <c r="H386" s="57"/>
      <c r="I386" s="78"/>
      <c r="J386" s="78"/>
    </row>
    <row r="387" spans="3:10" x14ac:dyDescent="0.25">
      <c r="C387" s="56"/>
      <c r="D387" s="56"/>
      <c r="E387" s="37"/>
      <c r="F387" s="56"/>
      <c r="G387" s="38"/>
      <c r="H387" s="57"/>
      <c r="I387" s="78"/>
      <c r="J387" s="78"/>
    </row>
    <row r="388" spans="3:10" x14ac:dyDescent="0.25">
      <c r="C388" s="56"/>
      <c r="D388" s="56"/>
      <c r="E388" s="37"/>
      <c r="F388" s="56"/>
      <c r="G388" s="38"/>
      <c r="H388" s="57"/>
      <c r="I388" s="78"/>
      <c r="J388" s="78"/>
    </row>
    <row r="389" spans="3:10" x14ac:dyDescent="0.25">
      <c r="C389" s="56"/>
      <c r="D389" s="56"/>
      <c r="E389" s="37"/>
      <c r="F389" s="56"/>
      <c r="G389" s="38"/>
      <c r="H389" s="57"/>
      <c r="I389" s="78"/>
      <c r="J389" s="78"/>
    </row>
    <row r="390" spans="3:10" x14ac:dyDescent="0.25">
      <c r="C390" s="56"/>
      <c r="D390" s="56"/>
      <c r="E390" s="37"/>
      <c r="F390" s="56"/>
      <c r="G390" s="38"/>
      <c r="H390" s="57"/>
      <c r="I390" s="78"/>
      <c r="J390" s="78"/>
    </row>
    <row r="391" spans="3:10" x14ac:dyDescent="0.25">
      <c r="C391" s="56"/>
      <c r="D391" s="56"/>
      <c r="E391" s="37"/>
      <c r="F391" s="56"/>
      <c r="G391" s="38"/>
      <c r="H391" s="57"/>
      <c r="I391" s="78"/>
      <c r="J391" s="78"/>
    </row>
    <row r="392" spans="3:10" x14ac:dyDescent="0.25">
      <c r="C392" s="56"/>
      <c r="D392" s="56"/>
      <c r="E392" s="37"/>
      <c r="F392" s="56"/>
      <c r="G392" s="38"/>
      <c r="H392" s="57"/>
      <c r="I392" s="78"/>
      <c r="J392" s="78"/>
    </row>
    <row r="393" spans="3:10" x14ac:dyDescent="0.25">
      <c r="C393" s="56"/>
      <c r="D393" s="56"/>
      <c r="E393" s="37"/>
      <c r="F393" s="56"/>
      <c r="G393" s="38"/>
      <c r="H393" s="57"/>
      <c r="I393" s="78"/>
      <c r="J393" s="78"/>
    </row>
    <row r="394" spans="3:10" x14ac:dyDescent="0.25">
      <c r="C394" s="56"/>
      <c r="D394" s="56"/>
      <c r="E394" s="37"/>
      <c r="F394" s="56"/>
      <c r="G394" s="38"/>
      <c r="H394" s="57"/>
      <c r="I394" s="78"/>
      <c r="J394" s="78"/>
    </row>
    <row r="395" spans="3:10" x14ac:dyDescent="0.25">
      <c r="C395" s="56"/>
      <c r="D395" s="56"/>
      <c r="E395" s="37"/>
      <c r="F395" s="56"/>
      <c r="G395" s="38"/>
      <c r="H395" s="57"/>
      <c r="I395" s="78"/>
      <c r="J395" s="78"/>
    </row>
    <row r="396" spans="3:10" x14ac:dyDescent="0.25">
      <c r="C396" s="56"/>
      <c r="D396" s="56"/>
      <c r="E396" s="37"/>
      <c r="F396" s="56"/>
      <c r="G396" s="38"/>
      <c r="H396" s="57"/>
      <c r="I396" s="78"/>
      <c r="J396" s="78"/>
    </row>
    <row r="397" spans="3:10" x14ac:dyDescent="0.25">
      <c r="C397" s="56"/>
      <c r="D397" s="56"/>
      <c r="E397" s="37"/>
      <c r="F397" s="56"/>
      <c r="G397" s="38"/>
      <c r="H397" s="57"/>
      <c r="I397" s="78"/>
      <c r="J397" s="78"/>
    </row>
    <row r="398" spans="3:10" x14ac:dyDescent="0.25">
      <c r="C398" s="56"/>
      <c r="D398" s="56"/>
      <c r="E398" s="37"/>
      <c r="F398" s="56"/>
      <c r="G398" s="38"/>
      <c r="H398" s="57"/>
      <c r="I398" s="78"/>
      <c r="J398" s="78"/>
    </row>
    <row r="399" spans="3:10" x14ac:dyDescent="0.25">
      <c r="C399" s="56"/>
      <c r="D399" s="56"/>
      <c r="E399" s="37"/>
      <c r="F399" s="56"/>
      <c r="G399" s="38"/>
      <c r="H399" s="57"/>
      <c r="I399" s="78"/>
      <c r="J399" s="78"/>
    </row>
    <row r="400" spans="3:10" x14ac:dyDescent="0.25">
      <c r="C400" s="56"/>
      <c r="D400" s="56"/>
      <c r="E400" s="37"/>
      <c r="F400" s="56"/>
      <c r="G400" s="38"/>
      <c r="H400" s="57"/>
      <c r="I400" s="78"/>
      <c r="J400" s="78"/>
    </row>
    <row r="401" spans="3:10" x14ac:dyDescent="0.25">
      <c r="C401" s="56"/>
      <c r="D401" s="56"/>
      <c r="E401" s="37"/>
      <c r="F401" s="56"/>
      <c r="G401" s="38"/>
      <c r="H401" s="57"/>
      <c r="I401" s="78"/>
      <c r="J401" s="78"/>
    </row>
    <row r="402" spans="3:10" x14ac:dyDescent="0.25">
      <c r="C402" s="56"/>
      <c r="D402" s="56"/>
      <c r="E402" s="37"/>
      <c r="F402" s="56"/>
      <c r="G402" s="38"/>
      <c r="H402" s="57"/>
      <c r="I402" s="78"/>
      <c r="J402" s="78"/>
    </row>
    <row r="403" spans="3:10" x14ac:dyDescent="0.25">
      <c r="C403" s="56"/>
      <c r="D403" s="56"/>
      <c r="E403" s="37"/>
      <c r="F403" s="56"/>
      <c r="G403" s="38"/>
      <c r="H403" s="57"/>
      <c r="I403" s="78"/>
      <c r="J403" s="78"/>
    </row>
    <row r="404" spans="3:10" x14ac:dyDescent="0.25">
      <c r="C404" s="56"/>
      <c r="D404" s="56"/>
      <c r="E404" s="37"/>
      <c r="F404" s="56"/>
      <c r="G404" s="38"/>
      <c r="H404" s="57"/>
      <c r="I404" s="78"/>
      <c r="J404" s="78"/>
    </row>
    <row r="405" spans="3:10" x14ac:dyDescent="0.25">
      <c r="C405" s="56"/>
      <c r="D405" s="56"/>
      <c r="E405" s="37"/>
      <c r="F405" s="56"/>
      <c r="G405" s="38"/>
      <c r="H405" s="57"/>
      <c r="I405" s="78"/>
      <c r="J405" s="78"/>
    </row>
    <row r="406" spans="3:10" x14ac:dyDescent="0.25">
      <c r="C406" s="56"/>
      <c r="D406" s="56"/>
      <c r="E406" s="37"/>
      <c r="F406" s="56"/>
      <c r="G406" s="38"/>
      <c r="H406" s="57"/>
      <c r="I406" s="78"/>
      <c r="J406" s="78"/>
    </row>
    <row r="407" spans="3:10" x14ac:dyDescent="0.25">
      <c r="C407" s="56"/>
      <c r="D407" s="56"/>
      <c r="E407" s="37"/>
      <c r="F407" s="56"/>
      <c r="G407" s="38"/>
      <c r="H407" s="57"/>
      <c r="I407" s="78"/>
      <c r="J407" s="78"/>
    </row>
    <row r="408" spans="3:10" x14ac:dyDescent="0.25">
      <c r="C408" s="56"/>
      <c r="D408" s="56"/>
      <c r="E408" s="37"/>
      <c r="F408" s="56"/>
      <c r="G408" s="38"/>
      <c r="H408" s="57"/>
      <c r="I408" s="78"/>
      <c r="J408" s="78"/>
    </row>
    <row r="409" spans="3:10" x14ac:dyDescent="0.25">
      <c r="C409" s="56"/>
      <c r="D409" s="56"/>
      <c r="E409" s="37"/>
      <c r="F409" s="56"/>
      <c r="G409" s="38"/>
      <c r="H409" s="57"/>
      <c r="I409" s="78"/>
      <c r="J409" s="78"/>
    </row>
    <row r="410" spans="3:10" x14ac:dyDescent="0.25">
      <c r="C410" s="56"/>
      <c r="D410" s="56"/>
      <c r="E410" s="37"/>
      <c r="F410" s="56"/>
      <c r="G410" s="38"/>
      <c r="H410" s="57"/>
      <c r="I410" s="78"/>
      <c r="J410" s="78"/>
    </row>
    <row r="411" spans="3:10" x14ac:dyDescent="0.25">
      <c r="C411" s="56"/>
      <c r="D411" s="56"/>
      <c r="E411" s="37"/>
      <c r="F411" s="56"/>
      <c r="G411" s="38"/>
      <c r="H411" s="57"/>
      <c r="I411" s="78"/>
      <c r="J411" s="78"/>
    </row>
    <row r="412" spans="3:10" x14ac:dyDescent="0.25">
      <c r="C412" s="56"/>
      <c r="D412" s="56"/>
      <c r="E412" s="37"/>
      <c r="F412" s="56"/>
      <c r="G412" s="38"/>
      <c r="H412" s="57"/>
      <c r="I412" s="78"/>
      <c r="J412" s="78"/>
    </row>
    <row r="413" spans="3:10" x14ac:dyDescent="0.25">
      <c r="C413" s="56"/>
      <c r="D413" s="56"/>
      <c r="E413" s="37"/>
      <c r="F413" s="56"/>
      <c r="G413" s="38"/>
      <c r="H413" s="57"/>
      <c r="I413" s="78"/>
      <c r="J413" s="78"/>
    </row>
    <row r="414" spans="3:10" x14ac:dyDescent="0.25">
      <c r="C414" s="56"/>
      <c r="D414" s="56"/>
      <c r="E414" s="37"/>
      <c r="F414" s="56"/>
      <c r="G414" s="38"/>
      <c r="H414" s="57"/>
      <c r="I414" s="78"/>
      <c r="J414" s="78"/>
    </row>
    <row r="415" spans="3:10" x14ac:dyDescent="0.25">
      <c r="C415" s="56"/>
      <c r="D415" s="56"/>
      <c r="E415" s="37"/>
      <c r="F415" s="56"/>
      <c r="G415" s="38"/>
      <c r="H415" s="57"/>
      <c r="I415" s="78"/>
      <c r="J415" s="78"/>
    </row>
    <row r="416" spans="3:10" x14ac:dyDescent="0.25">
      <c r="C416" s="56"/>
      <c r="D416" s="56"/>
      <c r="E416" s="37"/>
      <c r="F416" s="56"/>
      <c r="G416" s="38"/>
      <c r="H416" s="57"/>
      <c r="I416" s="78"/>
      <c r="J416" s="78"/>
    </row>
    <row r="417" spans="3:10" x14ac:dyDescent="0.25">
      <c r="C417" s="56"/>
      <c r="D417" s="56"/>
      <c r="E417" s="37"/>
      <c r="F417" s="56"/>
      <c r="G417" s="38"/>
      <c r="H417" s="57"/>
      <c r="I417" s="78"/>
      <c r="J417" s="78"/>
    </row>
    <row r="418" spans="3:10" x14ac:dyDescent="0.25">
      <c r="C418" s="56"/>
      <c r="D418" s="56"/>
      <c r="E418" s="37"/>
      <c r="F418" s="56"/>
      <c r="G418" s="38"/>
      <c r="H418" s="57"/>
      <c r="I418" s="78"/>
      <c r="J418" s="78"/>
    </row>
    <row r="419" spans="3:10" x14ac:dyDescent="0.25">
      <c r="C419" s="56"/>
      <c r="D419" s="56"/>
      <c r="E419" s="37"/>
      <c r="F419" s="56"/>
      <c r="G419" s="38"/>
      <c r="H419" s="57"/>
      <c r="I419" s="78"/>
      <c r="J419" s="78"/>
    </row>
    <row r="420" spans="3:10" x14ac:dyDescent="0.25">
      <c r="C420" s="56"/>
      <c r="D420" s="56"/>
      <c r="E420" s="37"/>
      <c r="F420" s="56"/>
      <c r="G420" s="38"/>
      <c r="H420" s="57"/>
      <c r="I420" s="78"/>
      <c r="J420" s="78"/>
    </row>
    <row r="421" spans="3:10" x14ac:dyDescent="0.25">
      <c r="C421" s="56"/>
      <c r="D421" s="56"/>
      <c r="E421" s="37"/>
      <c r="F421" s="56"/>
      <c r="G421" s="38"/>
      <c r="H421" s="57"/>
      <c r="I421" s="78"/>
      <c r="J421" s="78"/>
    </row>
    <row r="422" spans="3:10" x14ac:dyDescent="0.25">
      <c r="C422" s="56"/>
      <c r="D422" s="56"/>
      <c r="E422" s="37"/>
      <c r="F422" s="56"/>
      <c r="G422" s="38"/>
      <c r="H422" s="57"/>
      <c r="I422" s="78"/>
      <c r="J422" s="78"/>
    </row>
    <row r="423" spans="3:10" x14ac:dyDescent="0.25">
      <c r="C423" s="56"/>
      <c r="D423" s="56"/>
      <c r="E423" s="37"/>
      <c r="F423" s="56"/>
      <c r="G423" s="38"/>
      <c r="H423" s="57"/>
      <c r="I423" s="78"/>
      <c r="J423" s="78"/>
    </row>
    <row r="424" spans="3:10" x14ac:dyDescent="0.25">
      <c r="C424" s="56"/>
      <c r="D424" s="56"/>
      <c r="E424" s="37"/>
      <c r="F424" s="56"/>
      <c r="G424" s="38"/>
      <c r="H424" s="57"/>
      <c r="I424" s="78"/>
      <c r="J424" s="78"/>
    </row>
    <row r="425" spans="3:10" x14ac:dyDescent="0.25">
      <c r="C425" s="56"/>
      <c r="D425" s="56"/>
      <c r="E425" s="37"/>
      <c r="F425" s="56"/>
      <c r="G425" s="38"/>
      <c r="H425" s="57"/>
      <c r="I425" s="78"/>
      <c r="J425" s="78"/>
    </row>
    <row r="426" spans="3:10" x14ac:dyDescent="0.25">
      <c r="C426" s="56"/>
      <c r="D426" s="56"/>
      <c r="E426" s="37"/>
      <c r="F426" s="56"/>
      <c r="G426" s="38"/>
      <c r="H426" s="57"/>
      <c r="I426" s="78"/>
      <c r="J426" s="78"/>
    </row>
    <row r="427" spans="3:10" x14ac:dyDescent="0.25">
      <c r="C427" s="56"/>
      <c r="D427" s="56"/>
      <c r="E427" s="37"/>
      <c r="F427" s="56"/>
      <c r="G427" s="38"/>
      <c r="H427" s="57"/>
      <c r="I427" s="78"/>
      <c r="J427" s="78"/>
    </row>
    <row r="428" spans="3:10" x14ac:dyDescent="0.25">
      <c r="C428" s="56"/>
      <c r="D428" s="56"/>
      <c r="E428" s="37"/>
      <c r="F428" s="56"/>
      <c r="G428" s="38"/>
      <c r="H428" s="57"/>
      <c r="I428" s="78"/>
      <c r="J428" s="78"/>
    </row>
    <row r="429" spans="3:10" x14ac:dyDescent="0.25">
      <c r="C429" s="56"/>
      <c r="D429" s="56"/>
      <c r="E429" s="37"/>
      <c r="F429" s="56"/>
      <c r="G429" s="38"/>
      <c r="H429" s="57"/>
      <c r="I429" s="78"/>
      <c r="J429" s="78"/>
    </row>
    <row r="430" spans="3:10" x14ac:dyDescent="0.25">
      <c r="C430" s="56"/>
      <c r="D430" s="56"/>
      <c r="E430" s="37"/>
      <c r="F430" s="56"/>
      <c r="G430" s="38"/>
      <c r="H430" s="57"/>
      <c r="I430" s="78"/>
      <c r="J430" s="78"/>
    </row>
    <row r="431" spans="3:10" x14ac:dyDescent="0.25">
      <c r="C431" s="56"/>
      <c r="D431" s="56"/>
      <c r="E431" s="37"/>
      <c r="F431" s="56"/>
      <c r="G431" s="38"/>
      <c r="H431" s="57"/>
      <c r="I431" s="78"/>
      <c r="J431" s="78"/>
    </row>
    <row r="432" spans="3:10" x14ac:dyDescent="0.25">
      <c r="C432" s="56"/>
      <c r="D432" s="56"/>
      <c r="E432" s="37"/>
      <c r="F432" s="56"/>
      <c r="G432" s="38"/>
      <c r="H432" s="57"/>
      <c r="I432" s="78"/>
      <c r="J432" s="78"/>
    </row>
    <row r="433" spans="3:10" x14ac:dyDescent="0.25">
      <c r="C433" s="56"/>
      <c r="D433" s="56"/>
      <c r="E433" s="37"/>
      <c r="F433" s="56"/>
      <c r="G433" s="38"/>
      <c r="H433" s="57"/>
      <c r="I433" s="78"/>
      <c r="J433" s="78"/>
    </row>
    <row r="434" spans="3:10" x14ac:dyDescent="0.25">
      <c r="C434" s="56"/>
      <c r="D434" s="56"/>
      <c r="E434" s="37"/>
      <c r="F434" s="56"/>
      <c r="G434" s="38"/>
      <c r="H434" s="57"/>
      <c r="I434" s="78"/>
      <c r="J434" s="78"/>
    </row>
    <row r="435" spans="3:10" x14ac:dyDescent="0.25">
      <c r="C435" s="56"/>
      <c r="D435" s="56"/>
      <c r="E435" s="37"/>
      <c r="F435" s="56"/>
      <c r="G435" s="38"/>
      <c r="H435" s="57"/>
      <c r="I435" s="78"/>
      <c r="J435" s="78"/>
    </row>
    <row r="436" spans="3:10" x14ac:dyDescent="0.25">
      <c r="C436" s="56"/>
      <c r="D436" s="56"/>
      <c r="E436" s="37"/>
      <c r="F436" s="56"/>
      <c r="G436" s="38"/>
      <c r="H436" s="57"/>
      <c r="I436" s="78"/>
      <c r="J436" s="78"/>
    </row>
    <row r="437" spans="3:10" x14ac:dyDescent="0.25">
      <c r="C437" s="56"/>
      <c r="D437" s="56"/>
      <c r="E437" s="37"/>
      <c r="F437" s="56"/>
      <c r="G437" s="38"/>
      <c r="H437" s="57"/>
      <c r="I437" s="78"/>
      <c r="J437" s="78"/>
    </row>
    <row r="438" spans="3:10" x14ac:dyDescent="0.25">
      <c r="C438" s="56"/>
      <c r="D438" s="56"/>
      <c r="E438" s="37"/>
      <c r="F438" s="56"/>
      <c r="G438" s="38"/>
      <c r="H438" s="57"/>
      <c r="I438" s="78"/>
      <c r="J438" s="78"/>
    </row>
    <row r="439" spans="3:10" x14ac:dyDescent="0.25">
      <c r="C439" s="56"/>
      <c r="D439" s="56"/>
      <c r="E439" s="37"/>
      <c r="F439" s="56"/>
      <c r="G439" s="38"/>
      <c r="H439" s="57"/>
      <c r="I439" s="78"/>
      <c r="J439" s="78"/>
    </row>
    <row r="440" spans="3:10" x14ac:dyDescent="0.25">
      <c r="C440" s="56"/>
      <c r="D440" s="56"/>
      <c r="E440" s="37"/>
      <c r="F440" s="56"/>
      <c r="G440" s="38"/>
      <c r="H440" s="57"/>
      <c r="I440" s="78"/>
      <c r="J440" s="78"/>
    </row>
    <row r="441" spans="3:10" x14ac:dyDescent="0.25">
      <c r="C441" s="56"/>
      <c r="D441" s="56"/>
      <c r="E441" s="37"/>
      <c r="F441" s="56"/>
      <c r="G441" s="38"/>
      <c r="H441" s="57"/>
      <c r="I441" s="78"/>
      <c r="J441" s="78"/>
    </row>
    <row r="442" spans="3:10" x14ac:dyDescent="0.25">
      <c r="C442" s="56"/>
      <c r="D442" s="56"/>
      <c r="E442" s="37"/>
      <c r="F442" s="56"/>
      <c r="G442" s="38"/>
      <c r="H442" s="57"/>
      <c r="I442" s="78"/>
      <c r="J442" s="78"/>
    </row>
    <row r="443" spans="3:10" x14ac:dyDescent="0.25">
      <c r="C443" s="56"/>
      <c r="D443" s="56"/>
      <c r="E443" s="37"/>
      <c r="F443" s="56"/>
      <c r="G443" s="38"/>
      <c r="H443" s="57"/>
      <c r="I443" s="78"/>
      <c r="J443" s="78"/>
    </row>
    <row r="444" spans="3:10" x14ac:dyDescent="0.25">
      <c r="C444" s="56"/>
      <c r="D444" s="56"/>
      <c r="E444" s="37"/>
      <c r="F444" s="56"/>
      <c r="G444" s="38"/>
      <c r="H444" s="57"/>
      <c r="I444" s="78"/>
      <c r="J444" s="78"/>
    </row>
    <row r="445" spans="3:10" x14ac:dyDescent="0.25">
      <c r="C445" s="56"/>
      <c r="D445" s="56"/>
      <c r="E445" s="37"/>
      <c r="F445" s="56"/>
      <c r="G445" s="38"/>
      <c r="H445" s="57"/>
      <c r="I445" s="78"/>
      <c r="J445" s="78"/>
    </row>
    <row r="446" spans="3:10" x14ac:dyDescent="0.25">
      <c r="C446" s="56"/>
      <c r="D446" s="56"/>
      <c r="E446" s="37"/>
      <c r="F446" s="56"/>
      <c r="G446" s="38"/>
      <c r="H446" s="57"/>
      <c r="I446" s="78"/>
      <c r="J446" s="78"/>
    </row>
    <row r="447" spans="3:10" x14ac:dyDescent="0.25">
      <c r="C447" s="56"/>
      <c r="D447" s="56"/>
      <c r="E447" s="37"/>
      <c r="F447" s="56"/>
      <c r="G447" s="38"/>
      <c r="H447" s="57"/>
      <c r="I447" s="78"/>
      <c r="J447" s="78"/>
    </row>
    <row r="448" spans="3:10" x14ac:dyDescent="0.25">
      <c r="C448" s="56"/>
      <c r="D448" s="56"/>
      <c r="E448" s="37"/>
      <c r="F448" s="56"/>
      <c r="G448" s="38"/>
      <c r="H448" s="57"/>
      <c r="I448" s="78"/>
      <c r="J448" s="78"/>
    </row>
    <row r="449" spans="3:10" x14ac:dyDescent="0.25">
      <c r="C449" s="56"/>
      <c r="D449" s="56"/>
      <c r="E449" s="37"/>
      <c r="F449" s="56"/>
      <c r="G449" s="38"/>
      <c r="H449" s="57"/>
      <c r="I449" s="78"/>
      <c r="J449" s="78"/>
    </row>
    <row r="450" spans="3:10" x14ac:dyDescent="0.25">
      <c r="C450" s="56"/>
      <c r="D450" s="56"/>
      <c r="E450" s="37"/>
      <c r="F450" s="56"/>
      <c r="G450" s="38"/>
      <c r="H450" s="57"/>
      <c r="I450" s="78"/>
      <c r="J450" s="78"/>
    </row>
    <row r="451" spans="3:10" x14ac:dyDescent="0.25">
      <c r="C451" s="56"/>
      <c r="D451" s="56"/>
      <c r="E451" s="37"/>
      <c r="F451" s="56"/>
      <c r="G451" s="38"/>
      <c r="H451" s="57"/>
      <c r="I451" s="78"/>
      <c r="J451" s="78"/>
    </row>
    <row r="452" spans="3:10" x14ac:dyDescent="0.25">
      <c r="C452" s="56"/>
      <c r="D452" s="56"/>
      <c r="E452" s="37"/>
      <c r="F452" s="56"/>
      <c r="G452" s="38"/>
      <c r="H452" s="57"/>
      <c r="I452" s="78"/>
      <c r="J452" s="78"/>
    </row>
    <row r="453" spans="3:10" x14ac:dyDescent="0.25">
      <c r="C453" s="56"/>
      <c r="D453" s="56"/>
      <c r="E453" s="37"/>
      <c r="F453" s="56"/>
      <c r="G453" s="38"/>
      <c r="H453" s="57"/>
      <c r="I453" s="78"/>
      <c r="J453" s="78"/>
    </row>
    <row r="454" spans="3:10" x14ac:dyDescent="0.25">
      <c r="C454" s="56"/>
      <c r="D454" s="56"/>
      <c r="E454" s="37"/>
      <c r="F454" s="56"/>
      <c r="G454" s="38"/>
      <c r="H454" s="57"/>
      <c r="I454" s="78"/>
      <c r="J454" s="78"/>
    </row>
    <row r="455" spans="3:10" x14ac:dyDescent="0.25">
      <c r="C455" s="56"/>
      <c r="D455" s="56"/>
      <c r="E455" s="37"/>
      <c r="F455" s="56"/>
      <c r="G455" s="38"/>
      <c r="H455" s="57"/>
      <c r="I455" s="78"/>
      <c r="J455" s="78"/>
    </row>
    <row r="456" spans="3:10" x14ac:dyDescent="0.25">
      <c r="C456" s="56"/>
      <c r="D456" s="56"/>
      <c r="E456" s="37"/>
      <c r="F456" s="56"/>
      <c r="G456" s="38"/>
      <c r="H456" s="57"/>
      <c r="I456" s="78"/>
      <c r="J456" s="78"/>
    </row>
    <row r="457" spans="3:10" x14ac:dyDescent="0.25">
      <c r="C457" s="56"/>
      <c r="D457" s="56"/>
      <c r="E457" s="37"/>
      <c r="F457" s="56"/>
      <c r="G457" s="38"/>
      <c r="H457" s="57"/>
      <c r="I457" s="78"/>
      <c r="J457" s="78"/>
    </row>
    <row r="458" spans="3:10" x14ac:dyDescent="0.25">
      <c r="C458" s="56"/>
      <c r="D458" s="56"/>
      <c r="E458" s="37"/>
      <c r="F458" s="56"/>
      <c r="G458" s="38"/>
      <c r="H458" s="57"/>
      <c r="I458" s="78"/>
      <c r="J458" s="78"/>
    </row>
    <row r="459" spans="3:10" x14ac:dyDescent="0.25">
      <c r="C459" s="56"/>
      <c r="D459" s="56"/>
      <c r="E459" s="37"/>
      <c r="F459" s="56"/>
      <c r="G459" s="38"/>
      <c r="H459" s="57"/>
      <c r="I459" s="78"/>
      <c r="J459" s="78"/>
    </row>
    <row r="460" spans="3:10" x14ac:dyDescent="0.25">
      <c r="C460" s="56"/>
      <c r="D460" s="56"/>
      <c r="E460" s="37"/>
      <c r="F460" s="56"/>
      <c r="G460" s="38"/>
      <c r="H460" s="57"/>
      <c r="I460" s="78"/>
      <c r="J460" s="78"/>
    </row>
    <row r="461" spans="3:10" x14ac:dyDescent="0.25">
      <c r="C461" s="56"/>
      <c r="D461" s="56"/>
      <c r="E461" s="37"/>
      <c r="F461" s="56"/>
      <c r="G461" s="38"/>
      <c r="H461" s="57"/>
      <c r="I461" s="78"/>
      <c r="J461" s="78"/>
    </row>
    <row r="462" spans="3:10" x14ac:dyDescent="0.25">
      <c r="C462" s="56"/>
      <c r="D462" s="56"/>
      <c r="E462" s="37"/>
      <c r="F462" s="56"/>
      <c r="G462" s="38"/>
      <c r="H462" s="57"/>
      <c r="I462" s="78"/>
      <c r="J462" s="78"/>
    </row>
    <row r="463" spans="3:10" x14ac:dyDescent="0.25">
      <c r="C463" s="56"/>
      <c r="D463" s="56"/>
      <c r="E463" s="37"/>
      <c r="F463" s="56"/>
      <c r="G463" s="38"/>
      <c r="H463" s="57"/>
      <c r="I463" s="78"/>
      <c r="J463" s="78"/>
    </row>
    <row r="464" spans="3:10" x14ac:dyDescent="0.25">
      <c r="C464" s="56"/>
      <c r="D464" s="56"/>
      <c r="E464" s="37"/>
      <c r="F464" s="56"/>
      <c r="G464" s="38"/>
      <c r="H464" s="57"/>
      <c r="I464" s="78"/>
      <c r="J464" s="78"/>
    </row>
    <row r="465" spans="3:10" x14ac:dyDescent="0.25">
      <c r="C465" s="56"/>
      <c r="D465" s="56"/>
      <c r="E465" s="37"/>
      <c r="F465" s="56"/>
      <c r="G465" s="38"/>
      <c r="H465" s="57"/>
      <c r="I465" s="78"/>
      <c r="J465" s="78"/>
    </row>
    <row r="466" spans="3:10" x14ac:dyDescent="0.25">
      <c r="C466" s="56"/>
      <c r="D466" s="56"/>
      <c r="E466" s="37"/>
      <c r="F466" s="56"/>
      <c r="G466" s="38"/>
      <c r="H466" s="57"/>
      <c r="I466" s="78"/>
      <c r="J466" s="78"/>
    </row>
    <row r="467" spans="3:10" x14ac:dyDescent="0.25">
      <c r="C467" s="56"/>
      <c r="D467" s="56"/>
      <c r="E467" s="37"/>
      <c r="F467" s="56"/>
      <c r="G467" s="38"/>
      <c r="H467" s="57"/>
      <c r="I467" s="78"/>
      <c r="J467" s="78"/>
    </row>
    <row r="468" spans="3:10" x14ac:dyDescent="0.25">
      <c r="C468" s="56"/>
      <c r="D468" s="56"/>
      <c r="E468" s="37"/>
      <c r="F468" s="56"/>
      <c r="G468" s="38"/>
      <c r="H468" s="57"/>
      <c r="I468" s="78"/>
      <c r="J468" s="78"/>
    </row>
    <row r="469" spans="3:10" x14ac:dyDescent="0.25">
      <c r="C469" s="56"/>
      <c r="D469" s="56"/>
      <c r="E469" s="37"/>
      <c r="F469" s="56"/>
      <c r="G469" s="38"/>
      <c r="H469" s="57"/>
      <c r="I469" s="78"/>
      <c r="J469" s="78"/>
    </row>
    <row r="470" spans="3:10" x14ac:dyDescent="0.25">
      <c r="C470" s="56"/>
      <c r="D470" s="56"/>
      <c r="E470" s="37"/>
      <c r="F470" s="56"/>
      <c r="G470" s="38"/>
      <c r="H470" s="57"/>
      <c r="I470" s="78"/>
      <c r="J470" s="78"/>
    </row>
    <row r="471" spans="3:10" x14ac:dyDescent="0.25">
      <c r="C471" s="56"/>
      <c r="D471" s="56"/>
      <c r="E471" s="37"/>
      <c r="F471" s="56"/>
      <c r="G471" s="38"/>
      <c r="H471" s="57"/>
      <c r="I471" s="78"/>
      <c r="J471" s="78"/>
    </row>
    <row r="472" spans="3:10" x14ac:dyDescent="0.25">
      <c r="C472" s="56"/>
      <c r="D472" s="56"/>
      <c r="E472" s="37"/>
      <c r="F472" s="56"/>
      <c r="G472" s="38"/>
      <c r="H472" s="57"/>
      <c r="I472" s="78"/>
      <c r="J472" s="78"/>
    </row>
    <row r="473" spans="3:10" x14ac:dyDescent="0.25">
      <c r="C473" s="56"/>
      <c r="D473" s="56"/>
      <c r="E473" s="37"/>
      <c r="F473" s="56"/>
      <c r="G473" s="38"/>
      <c r="H473" s="57"/>
      <c r="I473" s="78"/>
      <c r="J473" s="78"/>
    </row>
    <row r="474" spans="3:10" x14ac:dyDescent="0.25">
      <c r="C474" s="56"/>
      <c r="D474" s="56"/>
      <c r="E474" s="37"/>
      <c r="F474" s="56"/>
      <c r="G474" s="38"/>
      <c r="H474" s="57"/>
      <c r="I474" s="78"/>
      <c r="J474" s="78"/>
    </row>
    <row r="475" spans="3:10" x14ac:dyDescent="0.25">
      <c r="C475" s="56"/>
      <c r="D475" s="56"/>
      <c r="E475" s="37"/>
      <c r="F475" s="56"/>
      <c r="G475" s="38"/>
      <c r="H475" s="57"/>
      <c r="I475" s="78"/>
      <c r="J475" s="78"/>
    </row>
    <row r="476" spans="3:10" x14ac:dyDescent="0.25">
      <c r="C476" s="56"/>
      <c r="D476" s="56"/>
      <c r="E476" s="37"/>
      <c r="F476" s="56"/>
      <c r="G476" s="38"/>
      <c r="H476" s="57"/>
      <c r="I476" s="78"/>
      <c r="J476" s="78"/>
    </row>
    <row r="477" spans="3:10" x14ac:dyDescent="0.25">
      <c r="C477" s="56"/>
      <c r="D477" s="56"/>
      <c r="E477" s="37"/>
      <c r="F477" s="56"/>
      <c r="G477" s="38"/>
      <c r="H477" s="57"/>
      <c r="I477" s="78"/>
      <c r="J477" s="78"/>
    </row>
    <row r="478" spans="3:10" x14ac:dyDescent="0.25">
      <c r="C478" s="56"/>
      <c r="D478" s="56"/>
      <c r="E478" s="37"/>
      <c r="F478" s="56"/>
      <c r="G478" s="38"/>
      <c r="H478" s="57"/>
      <c r="I478" s="78"/>
      <c r="J478" s="78"/>
    </row>
    <row r="479" spans="3:10" x14ac:dyDescent="0.25">
      <c r="C479" s="56"/>
      <c r="D479" s="56"/>
      <c r="E479" s="37"/>
      <c r="F479" s="56"/>
      <c r="G479" s="38"/>
      <c r="H479" s="57"/>
      <c r="I479" s="78"/>
      <c r="J479" s="78"/>
    </row>
    <row r="480" spans="3:10" x14ac:dyDescent="0.25">
      <c r="C480" s="56"/>
      <c r="D480" s="56"/>
      <c r="E480" s="37"/>
      <c r="F480" s="56"/>
      <c r="G480" s="38"/>
      <c r="H480" s="57"/>
      <c r="I480" s="78"/>
      <c r="J480" s="78"/>
    </row>
    <row r="481" spans="3:10" x14ac:dyDescent="0.25">
      <c r="C481" s="56"/>
      <c r="D481" s="56"/>
      <c r="E481" s="37"/>
      <c r="F481" s="56"/>
      <c r="G481" s="38"/>
      <c r="H481" s="57"/>
      <c r="I481" s="78"/>
      <c r="J481" s="78"/>
    </row>
    <row r="482" spans="3:10" x14ac:dyDescent="0.25">
      <c r="C482" s="56"/>
      <c r="D482" s="56"/>
      <c r="E482" s="37"/>
      <c r="F482" s="56"/>
      <c r="G482" s="38"/>
      <c r="H482" s="57"/>
      <c r="I482" s="78"/>
      <c r="J482" s="78"/>
    </row>
    <row r="483" spans="3:10" x14ac:dyDescent="0.25">
      <c r="C483" s="56"/>
      <c r="D483" s="56"/>
      <c r="E483" s="37"/>
      <c r="F483" s="56"/>
      <c r="G483" s="38"/>
      <c r="H483" s="57"/>
      <c r="I483" s="78"/>
      <c r="J483" s="78"/>
    </row>
    <row r="484" spans="3:10" x14ac:dyDescent="0.25">
      <c r="C484" s="56"/>
      <c r="D484" s="56"/>
      <c r="E484" s="37"/>
      <c r="F484" s="56"/>
      <c r="G484" s="38"/>
      <c r="H484" s="57"/>
      <c r="I484" s="78"/>
      <c r="J484" s="78"/>
    </row>
    <row r="485" spans="3:10" x14ac:dyDescent="0.25">
      <c r="C485" s="56"/>
      <c r="D485" s="56"/>
      <c r="E485" s="37"/>
      <c r="F485" s="56"/>
      <c r="G485" s="38"/>
      <c r="H485" s="57"/>
      <c r="I485" s="78"/>
      <c r="J485" s="78"/>
    </row>
    <row r="486" spans="3:10" x14ac:dyDescent="0.25">
      <c r="C486" s="56"/>
      <c r="D486" s="56"/>
      <c r="E486" s="37"/>
      <c r="F486" s="56"/>
      <c r="G486" s="38"/>
      <c r="H486" s="57"/>
      <c r="I486" s="78"/>
      <c r="J486" s="78"/>
    </row>
    <row r="487" spans="3:10" x14ac:dyDescent="0.25">
      <c r="C487" s="56"/>
      <c r="D487" s="56"/>
      <c r="E487" s="37"/>
      <c r="F487" s="56"/>
      <c r="G487" s="38"/>
      <c r="H487" s="57"/>
      <c r="I487" s="78"/>
      <c r="J487" s="78"/>
    </row>
    <row r="488" spans="3:10" x14ac:dyDescent="0.25">
      <c r="C488" s="56"/>
      <c r="D488" s="56"/>
      <c r="E488" s="37"/>
      <c r="F488" s="56"/>
      <c r="G488" s="38"/>
      <c r="H488" s="57"/>
      <c r="I488" s="78"/>
      <c r="J488" s="78"/>
    </row>
    <row r="489" spans="3:10" x14ac:dyDescent="0.25">
      <c r="C489" s="56"/>
      <c r="D489" s="56"/>
      <c r="E489" s="37"/>
      <c r="F489" s="56"/>
      <c r="G489" s="38"/>
      <c r="H489" s="57"/>
      <c r="I489" s="78"/>
      <c r="J489" s="78"/>
    </row>
    <row r="490" spans="3:10" x14ac:dyDescent="0.25">
      <c r="C490" s="56"/>
      <c r="D490" s="56"/>
      <c r="E490" s="37"/>
      <c r="F490" s="56"/>
      <c r="G490" s="38"/>
      <c r="H490" s="57"/>
      <c r="I490" s="78"/>
      <c r="J490" s="78"/>
    </row>
    <row r="491" spans="3:10" x14ac:dyDescent="0.25">
      <c r="C491" s="56"/>
      <c r="D491" s="56"/>
      <c r="E491" s="37"/>
      <c r="F491" s="56"/>
      <c r="G491" s="38"/>
      <c r="H491" s="57"/>
      <c r="I491" s="78"/>
      <c r="J491" s="78"/>
    </row>
    <row r="492" spans="3:10" x14ac:dyDescent="0.25">
      <c r="C492" s="56"/>
      <c r="D492" s="56"/>
      <c r="E492" s="37"/>
      <c r="F492" s="56"/>
      <c r="G492" s="38"/>
      <c r="H492" s="57"/>
      <c r="I492" s="78"/>
      <c r="J492" s="78"/>
    </row>
    <row r="493" spans="3:10" x14ac:dyDescent="0.25">
      <c r="C493" s="56"/>
      <c r="D493" s="56"/>
      <c r="E493" s="37"/>
      <c r="F493" s="56"/>
      <c r="G493" s="38"/>
      <c r="H493" s="57"/>
      <c r="I493" s="78"/>
      <c r="J493" s="78"/>
    </row>
    <row r="494" spans="3:10" x14ac:dyDescent="0.25">
      <c r="C494" s="56"/>
      <c r="D494" s="56"/>
      <c r="E494" s="37"/>
      <c r="F494" s="56"/>
      <c r="G494" s="38"/>
      <c r="H494" s="57"/>
      <c r="I494" s="78"/>
      <c r="J494" s="78"/>
    </row>
    <row r="495" spans="3:10" x14ac:dyDescent="0.25">
      <c r="C495" s="56"/>
      <c r="D495" s="56"/>
      <c r="E495" s="37"/>
      <c r="F495" s="56"/>
      <c r="G495" s="38"/>
      <c r="H495" s="57"/>
      <c r="I495" s="78"/>
      <c r="J495" s="78"/>
    </row>
    <row r="496" spans="3:10" x14ac:dyDescent="0.25">
      <c r="C496" s="56"/>
      <c r="D496" s="56"/>
      <c r="E496" s="37"/>
      <c r="F496" s="56"/>
      <c r="G496" s="38"/>
      <c r="H496" s="57"/>
      <c r="I496" s="78"/>
      <c r="J496" s="78"/>
    </row>
    <row r="497" spans="3:10" x14ac:dyDescent="0.25">
      <c r="C497" s="56"/>
      <c r="D497" s="56"/>
      <c r="E497" s="37"/>
      <c r="F497" s="56"/>
      <c r="G497" s="38"/>
      <c r="H497" s="57"/>
      <c r="I497" s="78"/>
      <c r="J497" s="78"/>
    </row>
    <row r="498" spans="3:10" x14ac:dyDescent="0.25">
      <c r="C498" s="56"/>
      <c r="D498" s="56"/>
      <c r="E498" s="37"/>
      <c r="F498" s="56"/>
      <c r="G498" s="38"/>
      <c r="H498" s="57"/>
      <c r="I498" s="78"/>
      <c r="J498" s="78"/>
    </row>
    <row r="499" spans="3:10" x14ac:dyDescent="0.25">
      <c r="C499" s="56"/>
      <c r="D499" s="56"/>
      <c r="E499" s="37"/>
      <c r="F499" s="56"/>
      <c r="G499" s="38"/>
      <c r="H499" s="57"/>
      <c r="I499" s="78"/>
      <c r="J499" s="78"/>
    </row>
    <row r="500" spans="3:10" x14ac:dyDescent="0.25">
      <c r="C500" s="56"/>
      <c r="D500" s="56"/>
      <c r="E500" s="37"/>
      <c r="F500" s="56"/>
      <c r="G500" s="38"/>
      <c r="H500" s="57"/>
      <c r="I500" s="78"/>
      <c r="J500" s="78"/>
    </row>
    <row r="501" spans="3:10" x14ac:dyDescent="0.25">
      <c r="C501" s="56"/>
      <c r="D501" s="56"/>
      <c r="E501" s="37"/>
      <c r="F501" s="56"/>
      <c r="G501" s="38"/>
      <c r="H501" s="57"/>
      <c r="I501" s="78"/>
      <c r="J501" s="78"/>
    </row>
    <row r="502" spans="3:10" x14ac:dyDescent="0.25">
      <c r="C502" s="56"/>
      <c r="D502" s="56"/>
      <c r="E502" s="37"/>
      <c r="F502" s="56"/>
      <c r="G502" s="38"/>
      <c r="H502" s="57"/>
      <c r="I502" s="78"/>
      <c r="J502" s="78"/>
    </row>
    <row r="503" spans="3:10" x14ac:dyDescent="0.25">
      <c r="C503" s="56"/>
      <c r="D503" s="56"/>
      <c r="E503" s="37"/>
      <c r="F503" s="56"/>
      <c r="G503" s="38"/>
      <c r="H503" s="57"/>
      <c r="I503" s="78"/>
      <c r="J503" s="78"/>
    </row>
    <row r="504" spans="3:10" x14ac:dyDescent="0.25">
      <c r="C504" s="56"/>
      <c r="D504" s="56"/>
      <c r="E504" s="37"/>
      <c r="F504" s="56"/>
      <c r="G504" s="38"/>
      <c r="H504" s="57"/>
      <c r="I504" s="78"/>
      <c r="J504" s="78"/>
    </row>
    <row r="505" spans="3:10" x14ac:dyDescent="0.25">
      <c r="C505" s="56"/>
      <c r="D505" s="56"/>
      <c r="E505" s="37"/>
      <c r="F505" s="56"/>
      <c r="G505" s="38"/>
      <c r="H505" s="57"/>
      <c r="I505" s="78"/>
      <c r="J505" s="78"/>
    </row>
    <row r="506" spans="3:10" x14ac:dyDescent="0.25">
      <c r="C506" s="56"/>
      <c r="D506" s="56"/>
      <c r="E506" s="37"/>
      <c r="F506" s="56"/>
      <c r="G506" s="38"/>
      <c r="H506" s="57"/>
      <c r="I506" s="78"/>
      <c r="J506" s="78"/>
    </row>
    <row r="507" spans="3:10" x14ac:dyDescent="0.25">
      <c r="C507" s="56"/>
      <c r="D507" s="56"/>
      <c r="E507" s="37"/>
      <c r="F507" s="56"/>
      <c r="G507" s="38"/>
      <c r="H507" s="57"/>
      <c r="I507" s="78"/>
      <c r="J507" s="78"/>
    </row>
    <row r="508" spans="3:10" x14ac:dyDescent="0.25">
      <c r="C508" s="56"/>
      <c r="D508" s="56"/>
      <c r="E508" s="37"/>
      <c r="F508" s="56"/>
      <c r="G508" s="38"/>
      <c r="H508" s="57"/>
      <c r="I508" s="78"/>
      <c r="J508" s="78"/>
    </row>
    <row r="509" spans="3:10" x14ac:dyDescent="0.25">
      <c r="C509" s="56"/>
      <c r="D509" s="56"/>
      <c r="E509" s="37"/>
      <c r="F509" s="56"/>
      <c r="G509" s="38"/>
      <c r="H509" s="57"/>
      <c r="I509" s="78"/>
      <c r="J509" s="78"/>
    </row>
    <row r="510" spans="3:10" x14ac:dyDescent="0.25">
      <c r="C510" s="56"/>
      <c r="D510" s="56"/>
      <c r="E510" s="37"/>
      <c r="F510" s="56"/>
      <c r="G510" s="38"/>
      <c r="H510" s="57"/>
      <c r="I510" s="78"/>
      <c r="J510" s="78"/>
    </row>
    <row r="511" spans="3:10" x14ac:dyDescent="0.25">
      <c r="C511" s="56"/>
      <c r="D511" s="56"/>
      <c r="E511" s="37"/>
      <c r="F511" s="56"/>
      <c r="G511" s="38"/>
      <c r="H511" s="57"/>
      <c r="I511" s="78"/>
      <c r="J511" s="78"/>
    </row>
    <row r="512" spans="3:10" x14ac:dyDescent="0.25">
      <c r="C512" s="56"/>
      <c r="D512" s="56"/>
      <c r="E512" s="37"/>
      <c r="F512" s="56"/>
      <c r="G512" s="38"/>
      <c r="H512" s="57"/>
      <c r="I512" s="78"/>
      <c r="J512" s="78"/>
    </row>
    <row r="513" spans="3:10" x14ac:dyDescent="0.25">
      <c r="C513" s="56"/>
      <c r="D513" s="56"/>
      <c r="E513" s="37"/>
      <c r="F513" s="56"/>
      <c r="G513" s="38"/>
      <c r="H513" s="57"/>
      <c r="I513" s="78"/>
      <c r="J513" s="78"/>
    </row>
    <row r="514" spans="3:10" x14ac:dyDescent="0.25">
      <c r="C514" s="56"/>
      <c r="D514" s="56"/>
      <c r="E514" s="37"/>
      <c r="F514" s="56"/>
      <c r="G514" s="38"/>
      <c r="H514" s="57"/>
      <c r="I514" s="78"/>
      <c r="J514" s="78"/>
    </row>
    <row r="515" spans="3:10" x14ac:dyDescent="0.25">
      <c r="C515" s="56"/>
      <c r="D515" s="56"/>
      <c r="E515" s="37"/>
      <c r="F515" s="56"/>
      <c r="G515" s="38"/>
      <c r="H515" s="57"/>
      <c r="I515" s="78"/>
      <c r="J515" s="78"/>
    </row>
    <row r="516" spans="3:10" x14ac:dyDescent="0.25">
      <c r="C516" s="56"/>
      <c r="D516" s="56"/>
      <c r="E516" s="37"/>
      <c r="F516" s="56"/>
      <c r="G516" s="38"/>
      <c r="H516" s="57"/>
      <c r="I516" s="78"/>
      <c r="J516" s="78"/>
    </row>
    <row r="517" spans="3:10" x14ac:dyDescent="0.25">
      <c r="C517" s="56"/>
      <c r="D517" s="56"/>
      <c r="E517" s="37"/>
      <c r="F517" s="56"/>
      <c r="G517" s="38"/>
      <c r="H517" s="57"/>
      <c r="I517" s="78"/>
      <c r="J517" s="78"/>
    </row>
    <row r="518" spans="3:10" x14ac:dyDescent="0.25">
      <c r="C518" s="56"/>
      <c r="D518" s="56"/>
      <c r="E518" s="37"/>
      <c r="F518" s="56"/>
      <c r="G518" s="38"/>
      <c r="H518" s="57"/>
      <c r="I518" s="78"/>
      <c r="J518" s="78"/>
    </row>
    <row r="519" spans="3:10" x14ac:dyDescent="0.25">
      <c r="C519" s="56"/>
      <c r="D519" s="56"/>
      <c r="E519" s="37"/>
      <c r="F519" s="56"/>
      <c r="G519" s="38"/>
      <c r="H519" s="57"/>
      <c r="I519" s="78"/>
      <c r="J519" s="78"/>
    </row>
    <row r="520" spans="3:10" x14ac:dyDescent="0.25">
      <c r="C520" s="56"/>
      <c r="D520" s="56"/>
      <c r="E520" s="37"/>
      <c r="F520" s="56"/>
      <c r="G520" s="38"/>
      <c r="H520" s="57"/>
      <c r="I520" s="78"/>
      <c r="J520" s="78"/>
    </row>
    <row r="521" spans="3:10" x14ac:dyDescent="0.25">
      <c r="C521" s="56"/>
      <c r="D521" s="56"/>
      <c r="E521" s="37"/>
      <c r="F521" s="56"/>
      <c r="G521" s="38"/>
      <c r="H521" s="57"/>
      <c r="I521" s="78"/>
      <c r="J521" s="78"/>
    </row>
    <row r="522" spans="3:10" x14ac:dyDescent="0.25">
      <c r="C522" s="56"/>
      <c r="D522" s="56"/>
      <c r="E522" s="37"/>
      <c r="F522" s="56"/>
      <c r="G522" s="38"/>
      <c r="H522" s="57"/>
      <c r="I522" s="78"/>
      <c r="J522" s="78"/>
    </row>
    <row r="523" spans="3:10" x14ac:dyDescent="0.25">
      <c r="C523" s="56"/>
      <c r="D523" s="56"/>
      <c r="E523" s="37"/>
      <c r="F523" s="56"/>
      <c r="G523" s="38"/>
      <c r="H523" s="57"/>
      <c r="I523" s="78"/>
      <c r="J523" s="78"/>
    </row>
  </sheetData>
  <hyperlinks>
    <hyperlink ref="N1" location="datatypes!A1" display="toc" xr:uid="{00000000-0004-0000-06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G9"/>
  <sheetViews>
    <sheetView workbookViewId="0"/>
  </sheetViews>
  <sheetFormatPr defaultRowHeight="15" x14ac:dyDescent="0.25"/>
  <cols>
    <col min="1" max="1" width="39" customWidth="1"/>
    <col min="2" max="2" width="28.42578125" customWidth="1"/>
    <col min="3" max="3" width="30.5703125" customWidth="1"/>
    <col min="4" max="4" width="20" customWidth="1"/>
  </cols>
  <sheetData>
    <row r="1" spans="1:7" x14ac:dyDescent="0.25">
      <c r="A1" s="1" t="s">
        <v>1329</v>
      </c>
      <c r="B1" s="1" t="s">
        <v>1330</v>
      </c>
      <c r="C1" s="1" t="s">
        <v>1331</v>
      </c>
      <c r="D1" s="1" t="s">
        <v>1332</v>
      </c>
      <c r="E1" s="1" t="s">
        <v>1333</v>
      </c>
      <c r="G1" s="17" t="s">
        <v>1334</v>
      </c>
    </row>
    <row r="2" spans="1:7" ht="48.75" customHeight="1" x14ac:dyDescent="0.25">
      <c r="A2" s="13" t="s">
        <v>1722</v>
      </c>
      <c r="B2" s="2" t="s">
        <v>639</v>
      </c>
      <c r="C2" s="2" t="str">
        <f>VLOOKUP(B2,begrip[],4,)</f>
        <v>Instrument entirely recognised, in accordance with Implementing Regulation (EU) No 680/2014.</v>
      </c>
      <c r="D2" s="14" t="s">
        <v>637</v>
      </c>
      <c r="E2" s="1">
        <f>LEN(balance_sheet_recognition[[#This Row],[code]])</f>
        <v>28</v>
      </c>
    </row>
    <row r="3" spans="1:7" ht="75" x14ac:dyDescent="0.25">
      <c r="A3" s="15" t="s">
        <v>1723</v>
      </c>
      <c r="B3" s="2" t="s">
        <v>641</v>
      </c>
      <c r="C3" s="16" t="str">
        <f>VLOOKUP(B3,begrip[],4,)</f>
        <v>Instrument recognised to the extent of the institution's continuing involvement, in accordance with Implementing Regulation (EU) No 680/2014.</v>
      </c>
      <c r="D3" s="8" t="s">
        <v>637</v>
      </c>
      <c r="E3" s="1">
        <f>LEN(balance_sheet_recognition[[#This Row],[code]])</f>
        <v>57</v>
      </c>
    </row>
    <row r="4" spans="1:7" ht="60" x14ac:dyDescent="0.25">
      <c r="A4" s="13" t="s">
        <v>1724</v>
      </c>
      <c r="B4" s="2" t="s">
        <v>643</v>
      </c>
      <c r="C4" s="14" t="str">
        <f>VLOOKUP(B4,begrip[],4,)</f>
        <v>Instrument entirely derecognised, in accordance with Implementing Regulation (EU) No 680/2014.</v>
      </c>
      <c r="D4" s="14" t="s">
        <v>637</v>
      </c>
      <c r="E4" s="1">
        <f>LEN(balance_sheet_recognition[[#This Row],[code]])</f>
        <v>28</v>
      </c>
    </row>
    <row r="5" spans="1:7" ht="90" x14ac:dyDescent="0.25">
      <c r="A5" s="15" t="s">
        <v>1725</v>
      </c>
      <c r="B5" s="2" t="s">
        <v>918</v>
      </c>
      <c r="C5" s="8" t="str">
        <f>VLOOKUP(B5,begrip[],4,)</f>
        <v>Balance sheet recognition” takes the value “N/A” for instruments in AnaCredit that give rise to credit risk to the observed agent but are not assets of the observed agent</v>
      </c>
      <c r="D5" s="2" t="s">
        <v>637</v>
      </c>
      <c r="E5" s="1">
        <f>LEN(balance_sheet_recognition[[#This Row],[code]])</f>
        <v>37</v>
      </c>
    </row>
    <row r="6" spans="1:7" ht="60" x14ac:dyDescent="0.25">
      <c r="A6" s="15" t="s">
        <v>1726</v>
      </c>
      <c r="B6" s="58" t="s">
        <v>1107</v>
      </c>
      <c r="C6" s="58" t="str">
        <f>VLOOKUP(B6,begrip[],4,)</f>
        <v>Balance sheet recognition unknown is reported when the reporting agent does not yet have the correct value available.</v>
      </c>
      <c r="D6" s="58"/>
      <c r="E6" s="1">
        <f>LEN(balance_sheet_recognition[[#This Row],[code]])</f>
        <v>34</v>
      </c>
    </row>
    <row r="8" spans="1:7" x14ac:dyDescent="0.25">
      <c r="A8" t="s">
        <v>1355</v>
      </c>
      <c r="B8">
        <f>MAX(balance_sheet_recognition[length])</f>
        <v>57</v>
      </c>
    </row>
    <row r="9" spans="1:7" x14ac:dyDescent="0.25">
      <c r="A9" t="s">
        <v>1356</v>
      </c>
      <c r="B9">
        <f>(FLOOR((B8/colofon!$H$2),1)+1)*colofon!$H$2</f>
        <v>75</v>
      </c>
    </row>
  </sheetData>
  <conditionalFormatting sqref="D2 C3:D6">
    <cfRule type="expression" dxfId="667" priority="7" stopIfTrue="1">
      <formula>LEFT(#REF!,27)="Not relevant for data model"</formula>
    </cfRule>
    <cfRule type="expression" dxfId="666" priority="8" stopIfTrue="1">
      <formula>OR(#REF!="only mentioned in preamble", #REF!="removed from regulation")</formula>
    </cfRule>
  </conditionalFormatting>
  <conditionalFormatting sqref="C2 B6">
    <cfRule type="expression" dxfId="665" priority="5" stopIfTrue="1">
      <formula>LEFT($I2,27)="Not relevant for data model"</formula>
    </cfRule>
    <cfRule type="expression" dxfId="664" priority="6" stopIfTrue="1">
      <formula>OR($I2="only mentioned in preamble", $I2="removed from regulation")</formula>
    </cfRule>
  </conditionalFormatting>
  <conditionalFormatting sqref="B2:B6">
    <cfRule type="expression" dxfId="663" priority="1" stopIfTrue="1">
      <formula>LEFT($I2,27)="Not relevant for data model"</formula>
    </cfRule>
    <cfRule type="expression" dxfId="662" priority="2" stopIfTrue="1">
      <formula>OR($I2="only mentioned in preamble", $I2="removed from regulation")</formula>
    </cfRule>
  </conditionalFormatting>
  <hyperlinks>
    <hyperlink ref="G1" location="datatypes!A1" display="toc" xr:uid="{00000000-0004-0000-0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11"/>
  <sheetViews>
    <sheetView workbookViewId="0"/>
  </sheetViews>
  <sheetFormatPr defaultRowHeight="15" x14ac:dyDescent="0.25"/>
  <cols>
    <col min="1" max="1" width="13.140625" bestFit="1" customWidth="1"/>
    <col min="2" max="2" width="12.5703125" customWidth="1"/>
    <col min="3" max="3" width="68" customWidth="1"/>
    <col min="4" max="4" width="21.140625" customWidth="1"/>
  </cols>
  <sheetData>
    <row r="1" spans="1:7" x14ac:dyDescent="0.25">
      <c r="A1" s="2" t="s">
        <v>1329</v>
      </c>
      <c r="B1" s="2" t="s">
        <v>1330</v>
      </c>
      <c r="C1" s="2" t="s">
        <v>1331</v>
      </c>
      <c r="D1" s="2" t="s">
        <v>1332</v>
      </c>
      <c r="E1" s="2" t="s">
        <v>1333</v>
      </c>
      <c r="G1" s="17" t="s">
        <v>1334</v>
      </c>
    </row>
    <row r="2" spans="1:7" ht="30" x14ac:dyDescent="0.25">
      <c r="A2" s="2" t="s">
        <v>1727</v>
      </c>
      <c r="B2" s="2" t="s">
        <v>195</v>
      </c>
      <c r="C2" s="2" t="str">
        <f>VLOOKUP(B2,begrip[],4,)</f>
        <v>'creditor' means the counterparty bearing the credit risk of an instrument, other than a protection provider.</v>
      </c>
      <c r="D2" s="2" t="s">
        <v>197</v>
      </c>
      <c r="E2" s="2">
        <f>LEN(counterparty_role[[#This Row],[code]])</f>
        <v>13</v>
      </c>
    </row>
    <row r="3" spans="1:7" ht="30" x14ac:dyDescent="0.25">
      <c r="A3" s="2" t="s">
        <v>1728</v>
      </c>
      <c r="B3" s="2" t="s">
        <v>198</v>
      </c>
      <c r="C3" s="2" t="str">
        <f>VLOOKUP(B3,begrip[],4,)</f>
        <v>'servicer' means the counterparty responsible for the administrative and financial management of an instrument.</v>
      </c>
      <c r="D3" s="2" t="s">
        <v>197</v>
      </c>
      <c r="E3" s="2">
        <f>LEN(counterparty_role[[#This Row],[code]])</f>
        <v>14</v>
      </c>
    </row>
    <row r="4" spans="1:7" ht="45" x14ac:dyDescent="0.25">
      <c r="A4" s="2" t="s">
        <v>1729</v>
      </c>
      <c r="B4" s="2" t="s">
        <v>43</v>
      </c>
      <c r="C4" s="2" t="str">
        <f>VLOOKUP(B4,begrip[],4,)</f>
        <v xml:space="preserve">'debtor' means the counterparty which has the unconditional obligation to make repayments arising under the instrument.
</v>
      </c>
      <c r="D4" s="2" t="s">
        <v>197</v>
      </c>
      <c r="E4" s="2">
        <f>LEN(counterparty_role[[#This Row],[code]])</f>
        <v>13</v>
      </c>
    </row>
    <row r="5" spans="1:7" ht="75" x14ac:dyDescent="0.25">
      <c r="A5" s="2" t="s">
        <v>1730</v>
      </c>
      <c r="B5" s="2" t="s">
        <v>268</v>
      </c>
      <c r="C5" s="2" t="str">
        <f>VLOOKUP(B5,begrip[],4,)</f>
        <v>Counterparty in a securitisation transaction as defined in Article 1(3) of Regulation (EU) No 1075/2013 (ECB/2013/40).
‘originator’ means the transferor of an asset or a pool of assets, and/or the credit risk of the asset or pool of assets to the securitisation structure</v>
      </c>
      <c r="D5" s="2" t="s">
        <v>197</v>
      </c>
      <c r="E5" s="2">
        <f>LEN(counterparty_role[[#This Row],[code]])</f>
        <v>14</v>
      </c>
    </row>
    <row r="6" spans="1:7" x14ac:dyDescent="0.25">
      <c r="A6" s="1"/>
      <c r="B6" s="1"/>
      <c r="E6" s="1"/>
    </row>
    <row r="7" spans="1:7" x14ac:dyDescent="0.25">
      <c r="A7" t="s">
        <v>1355</v>
      </c>
      <c r="B7">
        <f>MAX(counterparty_role[length])</f>
        <v>14</v>
      </c>
    </row>
    <row r="8" spans="1:7" x14ac:dyDescent="0.25">
      <c r="A8" t="s">
        <v>1356</v>
      </c>
      <c r="B8">
        <f>(FLOOR((B7/colofon!$H$2),1)+1)*colofon!$H$2</f>
        <v>25</v>
      </c>
    </row>
    <row r="11" spans="1:7" x14ac:dyDescent="0.25">
      <c r="C11" s="27"/>
    </row>
  </sheetData>
  <conditionalFormatting sqref="A9:C12 E9:E12">
    <cfRule type="expression" dxfId="654" priority="9" stopIfTrue="1">
      <formula>LEFT($I9,27)="Not relevant for data model"</formula>
    </cfRule>
    <cfRule type="expression" dxfId="653" priority="10" stopIfTrue="1">
      <formula>OR($I9="only mentioned in preamble", $I9="removed from regulation")</formula>
    </cfRule>
  </conditionalFormatting>
  <conditionalFormatting sqref="B2:B5">
    <cfRule type="expression" dxfId="652" priority="3" stopIfTrue="1">
      <formula>LEFT($I2,27)="Not relevant for data model"</formula>
    </cfRule>
    <cfRule type="expression" dxfId="651" priority="4" stopIfTrue="1">
      <formula>OR($I2="only mentioned in preamble", $I2="removed from regulation")</formula>
    </cfRule>
  </conditionalFormatting>
  <conditionalFormatting sqref="C2:C5">
    <cfRule type="expression" dxfId="650" priority="1" stopIfTrue="1">
      <formula>LEFT($I2,27)="Not relevant for data model"</formula>
    </cfRule>
    <cfRule type="expression" dxfId="649" priority="2" stopIfTrue="1">
      <formula>OR($I2="only mentioned in preamble", $I2="removed from regulation")</formula>
    </cfRule>
  </conditionalFormatting>
  <conditionalFormatting sqref="D2:D5">
    <cfRule type="expression" dxfId="648" priority="90" stopIfTrue="1">
      <formula>LEFT($I9,27)="Not relevant for data model"</formula>
    </cfRule>
    <cfRule type="expression" dxfId="647" priority="91" stopIfTrue="1">
      <formula>OR($I9="only mentioned in preamble", $I9="removed from regulation")</formula>
    </cfRule>
  </conditionalFormatting>
  <hyperlinks>
    <hyperlink ref="G1" location="datatypes!A1" display="toc" xr:uid="{00000000-0004-0000-0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65EF4CA4-7282-48F5-B2CF-0E624A91A35D}">
            <xm:f>LEFT('accounting standard'!$I6,27)="Not relevant for data model"</xm:f>
            <x14:dxf>
              <font>
                <strike val="0"/>
                <color theme="0" tint="-0.24994659260841701"/>
              </font>
            </x14:dxf>
          </x14:cfRule>
          <x14:cfRule type="expression" priority="6" stopIfTrue="1" id="{F2D17EEB-0785-42AB-8394-A94D4D75DD2D}">
            <xm:f>OR('accounting standard'!$I6="only mentioned in preamble", 'accounting standard'!$I6="removed from regulation")</xm:f>
            <x14:dxf>
              <font>
                <strike/>
              </font>
            </x14:dxf>
          </x14:cfRule>
          <xm:sqref>C6:D6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6F2108BEE06BC0449C622F5A08B7D979" ma:contentTypeVersion="65" ma:contentTypeDescription="" ma:contentTypeScope="" ma:versionID="62b0172dc7489e920978974cde69512f">
  <xsd:schema xmlns:xsd="http://www.w3.org/2001/XMLSchema" xmlns:xs="http://www.w3.org/2001/XMLSchema" xmlns:p="http://schemas.microsoft.com/office/2006/metadata/properties" xmlns:ns1="http://schemas.microsoft.com/sharepoint/v3" xmlns:ns2="d9eb7c7e-3a87-48dc-a7b7-365e1e85ed01" xmlns:ns4="http://schemas.microsoft.com/sharepoint/v4" xmlns:ns5="9856848e-8341-4d6e-ad0a-6dce023433d7" targetNamespace="http://schemas.microsoft.com/office/2006/metadata/properties" ma:root="true" ma:fieldsID="5aacb12bbabd689a19d52226169b967f" ns1:_="" ns2:_="" ns4:_="" ns5:_="">
    <xsd:import namespace="http://schemas.microsoft.com/sharepoint/v3"/>
    <xsd:import namespace="d9eb7c7e-3a87-48dc-a7b7-365e1e85ed01"/>
    <xsd:import namespace="http://schemas.microsoft.com/sharepoint/v4"/>
    <xsd:import namespace="9856848e-8341-4d6e-ad0a-6dce023433d7"/>
    <xsd:element name="properties">
      <xsd:complexType>
        <xsd:sequence>
          <xsd:element name="documentManagement">
            <xsd:complexType>
              <xsd:all>
                <xsd:element ref="ns2:DNB_Projectnaam"/>
                <xsd:element ref="ns2:DNB_ProjectId" minOccurs="0"/>
                <xsd:element ref="ns2:DNB_Publiceren" minOccurs="0"/>
                <xsd:element ref="ns2:DNB_Show"/>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_dlc_DocId" minOccurs="0"/>
                <xsd:element ref="ns2:_dlc_DocIdUrl" minOccurs="0"/>
                <xsd:element ref="ns1:_vti_ItemDeclaredRecord" minOccurs="0"/>
                <xsd:element ref="ns2:ic3d2d53a5424f74b7e9a9eabcac3869" minOccurs="0"/>
                <xsd:element ref="ns2:_dlc_DocIdPersistId" minOccurs="0"/>
                <xsd:element ref="ns4:IconOverlay" minOccurs="0"/>
                <xsd:element ref="ns2:TaxCatchAll" minOccurs="0"/>
                <xsd:element ref="ns1:_vti_ItemHoldRecordStatus" minOccurs="0"/>
                <xsd:element ref="ns2:f416c62b8084a6924c1caabc0cb60db6" minOccurs="0"/>
                <xsd:element ref="ns2:k87fa04bff4d9972ce4710608e39267c" minOccurs="0"/>
                <xsd:element ref="ns2:TaxCatchAllLabel" minOccurs="0"/>
                <xsd:element ref="ns2:lda0e043566dcacd3d66b94d90c3f946" minOccurs="0"/>
                <xsd:element ref="ns5:c9531dec3dfd46d59bf83d8be7f0a9bb" minOccurs="0"/>
                <xsd:element ref="ns2:m2811a07b6c6fd47188d63596ada41d4"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9" nillable="true" ma:displayName="Declared Record" ma:hidden="true" ma:internalName="_vti_ItemDeclaredRecord" ma:readOnly="fals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ma:displayName="Project Name" ma:internalName="DNB_Projectnaam" ma:readOnly="false">
      <xsd:simpleType>
        <xsd:restriction base="dms:Text"/>
      </xsd:simpleType>
    </xsd:element>
    <xsd:element name="DNB_ProjectId" ma:index="4" nillable="true" ma:displayName="Project ID" ma:internalName="DNB_ProjectId">
      <xsd:simpleType>
        <xsd:restriction base="dms:Text"/>
      </xsd:simpleType>
    </xsd:element>
    <xsd:element name="DNB_Publiceren" ma:index="5" nillable="true" ma:displayName="Publish" ma:default="False" ma:internalName="DNB_Publiceren">
      <xsd:simpleType>
        <xsd:restriction base="dms:Boolean"/>
      </xsd:simpleType>
    </xsd:element>
    <xsd:element name="DNB_Show" ma:index="6" ma:displayName="Show" ma:default="True" ma:description="A boolean value that indicates if a listitem is showed in the default view" ma:internalName="DNB_Show" ma:readOnly="false">
      <xsd:simpleType>
        <xsd:restriction base="dms:Boolean"/>
      </xsd:simpleType>
    </xsd:element>
    <xsd:element name="DNB_AuteurFix" ma:index="9"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Sjabloon" ma:index="13" nillable="true" ma:displayName="Sjabloon" ma:hidden="true" ma:internalName="DNB_Sjabloon">
      <xsd:simpleType>
        <xsd:restriction base="dms:Text"/>
      </xsd:simpleType>
    </xsd:element>
    <xsd:element name="DNB_EmTo" ma:index="14" nillable="true" ma:displayName="E-mail To" ma:hidden="true" ma:internalName="DNB_EmTo">
      <xsd:simpleType>
        <xsd:restriction base="dms:Note">
          <xsd:maxLength value="255"/>
        </xsd:restriction>
      </xsd:simpleType>
    </xsd:element>
    <xsd:element name="DNB_EmFromName" ma:index="15" nillable="true" ma:displayName="E-mail From" ma:hidden="true" ma:internalName="DNB_EmFromName">
      <xsd:simpleType>
        <xsd:restriction base="dms:Text"/>
      </xsd:simpleType>
    </xsd:element>
    <xsd:element name="DNB_EmCC" ma:index="16" nillable="true" ma:displayName="E-mail CC" ma:hidden="true" ma:internalName="DNB_EmCC">
      <xsd:simpleType>
        <xsd:restriction base="dms:Note">
          <xsd:maxLength value="255"/>
        </xsd:restriction>
      </xsd:simpleType>
    </xsd:element>
    <xsd:element name="DNB_EmDate" ma:index="17" nillable="true" ma:displayName="E-mail Date" ma:hidden="true" ma:internalName="DNB_EmDate">
      <xsd:simpleType>
        <xsd:restriction base="dms:DateTime"/>
      </xsd:simpleType>
    </xsd:element>
    <xsd:element name="DNB_EmAttachCount" ma:index="18" nillable="true" ma:displayName="E-mail Attachment Count" ma:hidden="true" ma:internalName="DNB_EmAttachCount">
      <xsd:simpleType>
        <xsd:restriction base="dms:Text"/>
      </xsd:simpleType>
    </xsd:element>
    <xsd:element name="DNB_EmAttachmentNames" ma:index="19" nillable="true" ma:displayName="E-mail Attachment Names" ma:hidden="true" ma:internalName="DNB_EmAttachmentNames">
      <xsd:simpleType>
        <xsd:restriction base="dms:Note">
          <xsd:maxLength value="255"/>
        </xsd:restriction>
      </xsd:simpleType>
    </xsd:element>
    <xsd:element name="DNB_Distributie" ma:index="20" nillable="true" ma:displayName="Distributie" ma:default="False" ma:internalName="DNB_Distributie">
      <xsd:simpleType>
        <xsd:restriction base="dms:Boolean"/>
      </xsd:simple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ic3d2d53a5424f74b7e9a9eabcac3869" ma:index="30" nillable="true" ma:taxonomy="true" ma:internalName="ic3d2d53a5424f74b7e9a9eabcac3869" ma:taxonomyFieldName="AnacreditLabel" ma:displayName="AnaCredit Label" ma:readOnly="false" ma:default="" ma:fieldId="{2c3d2d53-a542-4f74-b7e9-a9eabcac3869}"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7700ecfd-2d40-46dd-8b39-628b48a11024}"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8"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9"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40" nillable="true" ma:displayName="Taxonomy Catch All Column1" ma:hidden="true" ma:list="{7700ecfd-2d40-46dd-8b39-628b48a11024}"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42" nillable="true" ma:taxonomy="true" ma:internalName="lda0e043566dcacd3d66b94d90c3f946" ma:taxonomyFieldName="DNB_Status" ma:displayName="Document Set Status" ma:default="3;#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m2811a07b6c6fd47188d63596ada41d4" ma:index="4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6848e-8341-4d6e-ad0a-6dce023433d7" elementFormDefault="qualified">
    <xsd:import namespace="http://schemas.microsoft.com/office/2006/documentManagement/types"/>
    <xsd:import namespace="http://schemas.microsoft.com/office/infopath/2007/PartnerControls"/>
    <xsd:element name="c9531dec3dfd46d59bf83d8be7f0a9bb" ma:index="43" nillable="true" ma:taxonomy="true" ma:internalName="c9531dec3dfd46d59bf83d8be7f0a9bb" ma:taxonomyFieldName="Anacredit_x0020_Label" ma:displayName="AnaCredit Label" ma:default="" ma:fieldId="{c9531dec-3dfd-46d5-9bf8-3d8be7f0a9bb}"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9eb7c7e-3a87-48dc-a7b7-365e1e85ed01">
      <Value>37</Value>
      <Value>7</Value>
      <Value>1</Value>
      <Value>6</Value>
      <Value>5</Value>
      <Value>4</Value>
      <Value>3</Value>
      <Value>18</Value>
      <Value>17</Value>
    </TaxCatchAll>
    <_dlc_DocId xmlns="d9eb7c7e-3a87-48dc-a7b7-365e1e85ed01">P012-700461085-1023</_dlc_DocId>
    <_dlc_DocIdUrl xmlns="d9eb7c7e-3a87-48dc-a7b7-365e1e85ed01">
      <Url>https://dnbnl.sharepoint.com/sites/PJ-Anacredit/_layouts/15/DocIdRedir.aspx?ID=P012-700461085-1023</Url>
      <Description>P012-700461085-1023</Description>
    </_dlc_DocIdUrl>
    <_vti_ItemDeclaredRecord xmlns="http://schemas.microsoft.com/sharepoint/v3" xsi:nil="true"/>
    <DNB_Publiceren xmlns="d9eb7c7e-3a87-48dc-a7b7-365e1e85ed01">true</DNB_Publiceren>
    <DNB_Sjabloon xmlns="d9eb7c7e-3a87-48dc-a7b7-365e1e85ed01" xsi:nil="true"/>
    <DNB_EmAttachCount xmlns="d9eb7c7e-3a87-48dc-a7b7-365e1e85ed01" xsi:nil="true"/>
    <c9531dec3dfd46d59bf83d8be7f0a9bb xmlns="9856848e-8341-4d6e-ad0a-6dce023433d7">
      <Terms xmlns="http://schemas.microsoft.com/office/infopath/2007/PartnerControls">
        <TermInfo xmlns="http://schemas.microsoft.com/office/infopath/2007/PartnerControls">
          <TermName xmlns="http://schemas.microsoft.com/office/infopath/2007/PartnerControls">ontology</TermName>
          <TermId xmlns="http://schemas.microsoft.com/office/infopath/2007/PartnerControls">caa4f551-ad0b-442a-b933-5b08008c2c12</TermId>
        </TermInfo>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Info xmlns="http://schemas.microsoft.com/office/infopath/2007/PartnerControls">
          <TermName xmlns="http://schemas.microsoft.com/office/infopath/2007/PartnerControls">GLO</TermName>
          <TermId xmlns="http://schemas.microsoft.com/office/infopath/2007/PartnerControls">579b24a5-405a-49fd-b4c0-6ac09705e6a8</TermId>
        </TermInfo>
      </Terms>
    </c9531dec3dfd46d59bf83d8be7f0a9bb>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53</AccountId>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DNB_Ontvanger xmlns="d9eb7c7e-3a87-48dc-a7b7-365e1e85ed01">
      <UserInfo>
        <DisplayName/>
        <AccountId xsi:nil="true"/>
        <AccountType/>
      </UserInfo>
    </DNB_Ontvanger>
    <ic3d2d53a5424f74b7e9a9eabcac3869 xmlns="d9eb7c7e-3a87-48dc-a7b7-365e1e85ed01">
      <Terms xmlns="http://schemas.microsoft.com/office/infopath/2007/PartnerControls">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Info xmlns="http://schemas.microsoft.com/office/infopath/2007/PartnerControls">
          <TermName xmlns="http://schemas.microsoft.com/office/infopath/2007/PartnerControls">GLO</TermName>
          <TermId xmlns="http://schemas.microsoft.com/office/infopath/2007/PartnerControls">579b24a5-405a-49fd-b4c0-6ac09705e6a8</TermId>
        </TermInfo>
      </Terms>
    </ic3d2d53a5424f74b7e9a9eabcac3869>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Info xmlns="http://schemas.microsoft.com/office/infopath/2007/PartnerControls">
          <TermName xmlns="http://schemas.microsoft.com/office/infopath/2007/PartnerControls">Business Modelling</TermName>
          <TermId xmlns="http://schemas.microsoft.com/office/infopath/2007/PartnerControls">71f593fb-44b4-4793-8907-ccafbac051c9</TermId>
        </TermInfo>
        <TermInfo xmlns="http://schemas.microsoft.com/office/infopath/2007/PartnerControls">
          <TermName xmlns="http://schemas.microsoft.com/office/infopath/2007/PartnerControls">Glossary</TermName>
          <TermId xmlns="http://schemas.microsoft.com/office/infopath/2007/PartnerControls">051ffc9c-5adc-4274-a4f6-fdf6e52adef3</TermId>
        </TermInfo>
      </Terms>
    </k87fa04bff4d9972ce4710608e39267c>
    <DNB_Projectnaam xmlns="d9eb7c7e-3a87-48dc-a7b7-365e1e85ed01">Anacredit</DNB_Projectnaam>
    <DNB_EmCC xmlns="d9eb7c7e-3a87-48dc-a7b7-365e1e85ed01" xsi:nil="true"/>
    <DNB_EmFromName xmlns="d9eb7c7e-3a87-48dc-a7b7-365e1e85ed01" xsi:nil="true"/>
    <DNB_Show xmlns="d9eb7c7e-3a87-48dc-a7b7-365e1e85ed01">true</DNB_Show>
    <DNB_Opmerkingen xmlns="d9eb7c7e-3a87-48dc-a7b7-365e1e85ed01" xsi:nil="true"/>
    <DNB_EmDate xmlns="d9eb7c7e-3a87-48dc-a7b7-365e1e85ed01" xsi:nil="true"/>
  </documentManagement>
</p:properties>
</file>

<file path=customXml/itemProps1.xml><?xml version="1.0" encoding="utf-8"?>
<ds:datastoreItem xmlns:ds="http://schemas.openxmlformats.org/officeDocument/2006/customXml" ds:itemID="{CB42E40F-BD4A-4ECF-98E4-13B779B8E415}">
  <ds:schemaRefs>
    <ds:schemaRef ds:uri="http://schemas.microsoft.com/sharepoint/events"/>
    <ds:schemaRef ds:uri=""/>
  </ds:schemaRefs>
</ds:datastoreItem>
</file>

<file path=customXml/itemProps2.xml><?xml version="1.0" encoding="utf-8"?>
<ds:datastoreItem xmlns:ds="http://schemas.openxmlformats.org/officeDocument/2006/customXml" ds:itemID="{9E5DC661-43C5-41BA-B1DA-40DB44AA7CE5}">
  <ds:schemaRefs>
    <ds:schemaRef ds:uri="http://schemas.microsoft.com/sharepoint/v3/contenttype/forms"/>
  </ds:schemaRefs>
</ds:datastoreItem>
</file>

<file path=customXml/itemProps3.xml><?xml version="1.0" encoding="utf-8"?>
<ds:datastoreItem xmlns:ds="http://schemas.openxmlformats.org/officeDocument/2006/customXml" ds:itemID="{D10FFCEA-C1B6-440A-9CB3-769F270A7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eb7c7e-3a87-48dc-a7b7-365e1e85ed01"/>
    <ds:schemaRef ds:uri="http://schemas.microsoft.com/sharepoint/v4"/>
    <ds:schemaRef ds:uri="9856848e-8341-4d6e-ad0a-6dce0234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8C34C2-97CF-4F4E-A2E4-1AB70A0FFEEB}">
  <ds:schemaRefs>
    <ds:schemaRef ds:uri="Microsoft.SharePoint.Taxonomy.ContentTypeSync"/>
  </ds:schemaRefs>
</ds:datastoreItem>
</file>

<file path=customXml/itemProps5.xml><?xml version="1.0" encoding="utf-8"?>
<ds:datastoreItem xmlns:ds="http://schemas.openxmlformats.org/officeDocument/2006/customXml" ds:itemID="{67AB83E9-1BE6-48DE-BA16-F16FF0083C72}">
  <ds:schemaRefs>
    <ds:schemaRef ds:uri="http://purl.org/dc/elements/1.1/"/>
    <ds:schemaRef ds:uri="http://schemas.microsoft.com/office/infopath/2007/PartnerControls"/>
    <ds:schemaRef ds:uri="9856848e-8341-4d6e-ad0a-6dce023433d7"/>
    <ds:schemaRef ds:uri="http://purl.org/dc/terms/"/>
    <ds:schemaRef ds:uri="http://schemas.openxmlformats.org/package/2006/metadata/core-properties"/>
    <ds:schemaRef ds:uri="http://schemas.microsoft.com/office/2006/documentManagement/types"/>
    <ds:schemaRef ds:uri="http://schemas.microsoft.com/sharepoint/v3"/>
    <ds:schemaRef ds:uri="http://purl.org/dc/dcmitype/"/>
    <ds:schemaRef ds:uri="http://schemas.microsoft.com/office/2006/metadata/properties"/>
    <ds:schemaRef ds:uri="http://schemas.microsoft.com/sharepoint/v4"/>
    <ds:schemaRef ds:uri="d9eb7c7e-3a87-48dc-a7b7-365e1e85ed0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3</vt:i4>
      </vt:variant>
    </vt:vector>
  </HeadingPairs>
  <TitlesOfParts>
    <vt:vector size="68" baseType="lpstr">
      <vt:lpstr>colofon</vt:lpstr>
      <vt:lpstr>Begrippen</vt:lpstr>
      <vt:lpstr>datatypes</vt:lpstr>
      <vt:lpstr>accounting classification of in</vt:lpstr>
      <vt:lpstr>accounting standard</vt:lpstr>
      <vt:lpstr>amortisation type</vt:lpstr>
      <vt:lpstr>attribute</vt:lpstr>
      <vt:lpstr>balance sheet recognition</vt:lpstr>
      <vt:lpstr>counterparty role</vt:lpstr>
      <vt:lpstr>country</vt:lpstr>
      <vt:lpstr>currency</vt:lpstr>
      <vt:lpstr>credit risk deterioration pursc</vt:lpstr>
      <vt:lpstr>current account type</vt:lpstr>
      <vt:lpstr>default status of the counterpa</vt:lpstr>
      <vt:lpstr>default status of the instrumen</vt:lpstr>
      <vt:lpstr>delivery control type</vt:lpstr>
      <vt:lpstr>drawn instrument indicator</vt:lpstr>
      <vt:lpstr>economic activity</vt:lpstr>
      <vt:lpstr>enterprise size</vt:lpstr>
      <vt:lpstr>entity type</vt:lpstr>
      <vt:lpstr>fiduciary instrument</vt:lpstr>
      <vt:lpstr>forbearance and renegotiation</vt:lpstr>
      <vt:lpstr>foreign branch in reporting mem</vt:lpstr>
      <vt:lpstr>foreign legal entity in reporti</vt:lpstr>
      <vt:lpstr>fully derecognised instrument b</vt:lpstr>
      <vt:lpstr>immediate parent undertaking in</vt:lpstr>
      <vt:lpstr>immovable property indicator</vt:lpstr>
      <vt:lpstr>immovable property location ind</vt:lpstr>
      <vt:lpstr>impairment assessment method</vt:lpstr>
      <vt:lpstr>institutional sector</vt:lpstr>
      <vt:lpstr>instrument purpose</vt:lpstr>
      <vt:lpstr>interest rate type</vt:lpstr>
      <vt:lpstr>interest rate reset frequency</vt:lpstr>
      <vt:lpstr>interest-only indicator</vt:lpstr>
      <vt:lpstr>legal entity indicator</vt:lpstr>
      <vt:lpstr>legal form</vt:lpstr>
      <vt:lpstr>logical data model</vt:lpstr>
      <vt:lpstr>national identifier type</vt:lpstr>
      <vt:lpstr>nuts 3 region</vt:lpstr>
      <vt:lpstr>past due instrument indicator</vt:lpstr>
      <vt:lpstr>payment frequency</vt:lpstr>
      <vt:lpstr>performing st of the instrument</vt:lpstr>
      <vt:lpstr>primary protection provider ind</vt:lpstr>
      <vt:lpstr>project finance loan indicator</vt:lpstr>
      <vt:lpstr>protection provider indicator</vt:lpstr>
      <vt:lpstr>protection valuation approach</vt:lpstr>
      <vt:lpstr>prudential portfolio</vt:lpstr>
      <vt:lpstr>recourse indicator</vt:lpstr>
      <vt:lpstr>reference rate maturity type</vt:lpstr>
      <vt:lpstr>reference rate value type</vt:lpstr>
      <vt:lpstr>repayment rights</vt:lpstr>
      <vt:lpstr>reporting membership type</vt:lpstr>
      <vt:lpstr>resident counterparty indicator</vt:lpstr>
      <vt:lpstr>resident legal entity indicator</vt:lpstr>
      <vt:lpstr>securitisation indicator</vt:lpstr>
      <vt:lpstr>sources of encumbrance</vt:lpstr>
      <vt:lpstr>status of legal proceedings</vt:lpstr>
      <vt:lpstr>subordinated debt indicator</vt:lpstr>
      <vt:lpstr>syndicated contract indicator</vt:lpstr>
      <vt:lpstr>type of impairment</vt:lpstr>
      <vt:lpstr>type of instrument</vt:lpstr>
      <vt:lpstr>type of protection</vt:lpstr>
      <vt:lpstr>type of protection value</vt:lpstr>
      <vt:lpstr>type of securitisation</vt:lpstr>
      <vt:lpstr>ultimate parent undertaking ind</vt:lpstr>
      <vt:lpstr>Begrippen!_ftn1</vt:lpstr>
      <vt:lpstr>Begrippen!_ftnref1</vt:lpstr>
      <vt:lpstr>Begrippen!Print_Area</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DNB AnaCredit Business Terms v2.3.xlsx</dc:title>
  <dc:subject/>
  <dc:creator>Bos, A.J. (Arjan) (STAT_DCS)</dc:creator>
  <cp:keywords>GLO</cp:keywords>
  <dc:description/>
  <cp:lastModifiedBy>Bos, A.J.</cp:lastModifiedBy>
  <cp:revision/>
  <dcterms:created xsi:type="dcterms:W3CDTF">2016-05-04T11:49:16Z</dcterms:created>
  <dcterms:modified xsi:type="dcterms:W3CDTF">2022-05-23T15:09:40Z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0x0101001A9AF98CE4D646E7BAD5E0A615FBC4570033574BA5F6F8485F80DD011BE7D1CFF9006F2108BEE06BC0449C622F5A08B7D979</vt:lpwstr>
  </property>
  <property fmtid="{D5CDD505-2E9C-101B-9397-08002B2CF9AE}" pid="3" name="nfb347e1221645fda76d4c48becd33cd">
    <vt:lpwstr>Lopend|9178452f-7c5d-4617-8a9d-cb6cbffbcbfc</vt:lpwstr>
  </property>
  <property fmtid="{D5CDD505-2E9C-101B-9397-08002B2CF9AE}" pid="4" name="DNB-Divisie">
    <vt:lpwstr>4;#Statistiek|08372b17-7c7a-4a93-a22f-abf489991f02</vt:lpwstr>
  </property>
  <property fmtid="{D5CDD505-2E9C-101B-9397-08002B2CF9AE}" pid="5" name="DNBProjectLabel">
    <vt:lpwstr>1;#Projecten|6b72ff99-9c37-4a58-86d6-c50d28db3af0;#6;#Business Modelling|71f593fb-44b4-4793-8907-ccafbac051c9;#7;#Glossary|051ffc9c-5adc-4274-a4f6-fdf6e52adef3</vt:lpwstr>
  </property>
  <property fmtid="{D5CDD505-2E9C-101B-9397-08002B2CF9AE}" pid="6" name="DNB-Status">
    <vt:lpwstr>5;#Lopend|9178452f-7c5d-4617-8a9d-cb6cbffbcbfc</vt:lpwstr>
  </property>
  <property fmtid="{D5CDD505-2E9C-101B-9397-08002B2CF9AE}" pid="7" name="Anacredit Label">
    <vt:lpwstr/>
  </property>
  <property fmtid="{D5CDD505-2E9C-101B-9397-08002B2CF9AE}" pid="8" name="DNB-SecurityLevel">
    <vt:lpwstr>30;#DNB-PUBLIC|6586d48a-5a89-4714-9622-7fec6f978734</vt:lpwstr>
  </property>
  <property fmtid="{D5CDD505-2E9C-101B-9397-08002B2CF9AE}" pid="9" name="DNB-Afdeling">
    <vt:lpwstr>3;#Monetaire ＆ Bancaire Statistieken|5e7e6a2e-438e-4f67-a35e-de9e371d0453</vt:lpwstr>
  </property>
  <property fmtid="{D5CDD505-2E9C-101B-9397-08002B2CF9AE}" pid="10" name="_dlc_DocIdItemGuid">
    <vt:lpwstr>ee5e4fd2-f65d-476d-9270-aa9efa698e66</vt:lpwstr>
  </property>
  <property fmtid="{D5CDD505-2E9C-101B-9397-08002B2CF9AE}" pid="11" name="dnb_marking">
    <vt:lpwstr/>
  </property>
  <property fmtid="{D5CDD505-2E9C-101B-9397-08002B2CF9AE}" pid="12" name="ic3d2d53a5424f74b7e9a9eabcac3869">
    <vt:lpwstr/>
  </property>
  <property fmtid="{D5CDD505-2E9C-101B-9397-08002B2CF9AE}" pid="13" name="Order">
    <vt:r8>37500</vt:r8>
  </property>
  <property fmtid="{D5CDD505-2E9C-101B-9397-08002B2CF9AE}" pid="14" name="c9531dec3dfd46d59bf83d8be7f0a9bb">
    <vt:lpwstr>ontology|caa4f551-ad0b-442a-b933-5b08008c2c12;logisch datamodel|b707b081-cf56-4b7c-95b0-71d10ccc3fdf;GLO|579b24a5-405a-49fd-b4c0-6ac09705e6a8</vt:lpwstr>
  </property>
  <property fmtid="{D5CDD505-2E9C-101B-9397-08002B2CF9AE}" pid="15" name="Anacredit_x0020_Label">
    <vt:lpwstr/>
  </property>
  <property fmtid="{D5CDD505-2E9C-101B-9397-08002B2CF9AE}" pid="16" name="da053108c8bf47b9866ccc8d29b7f4f5">
    <vt:lpwstr/>
  </property>
  <property fmtid="{D5CDD505-2E9C-101B-9397-08002B2CF9AE}" pid="17" name="AnacreditLabel">
    <vt:lpwstr>18;#logisch datamodel|b707b081-cf56-4b7c-95b0-71d10ccc3fdf;#17;#GLO|579b24a5-405a-49fd-b4c0-6ac09705e6a8</vt:lpwstr>
  </property>
  <property fmtid="{D5CDD505-2E9C-101B-9397-08002B2CF9AE}" pid="18" name="DNB_x002d_Afdeling0">
    <vt:lpwstr/>
  </property>
  <property fmtid="{D5CDD505-2E9C-101B-9397-08002B2CF9AE}" pid="19" name="DNB-Afdeling0">
    <vt:lpwstr/>
  </property>
  <property fmtid="{D5CDD505-2E9C-101B-9397-08002B2CF9AE}" pid="20" name="MSIP_Label_fa50054c-3b1c-47aa-aa28-890ddd3f58e8_Extended_MSFT_Method">
    <vt:lpwstr>Standard</vt:lpwstr>
  </property>
  <property fmtid="{D5CDD505-2E9C-101B-9397-08002B2CF9AE}" pid="21" name="MSIP_Label_fa50054c-3b1c-47aa-aa28-890ddd3f58e8_Parent">
    <vt:lpwstr>109a9f93-653e-48e5-a407-a91e28cc67a7</vt:lpwstr>
  </property>
  <property fmtid="{D5CDD505-2E9C-101B-9397-08002B2CF9AE}" pid="22" name="MSIP_Label_fa50054c-3b1c-47aa-aa28-890ddd3f58e8_Removed">
    <vt:lpwstr>False</vt:lpwstr>
  </property>
  <property fmtid="{D5CDD505-2E9C-101B-9397-08002B2CF9AE}" pid="23" name="DNB-CCOntvanger">
    <vt:lpwstr/>
  </property>
  <property fmtid="{D5CDD505-2E9C-101B-9397-08002B2CF9AE}" pid="24" name="DNB-AuteurFix">
    <vt:lpwstr>53;#i:0#.f|membership|A.J.Bos@dnb.nl</vt:lpwstr>
  </property>
  <property fmtid="{D5CDD505-2E9C-101B-9397-08002B2CF9AE}" pid="25" name="o647aae0ad2f4ff5acdc41f964aa5af6">
    <vt:lpwstr>Monetaire ＆ Bancaire Statistieken|5e7e6a2e-438e-4f67-a35e-de9e371d0453</vt:lpwstr>
  </property>
  <property fmtid="{D5CDD505-2E9C-101B-9397-08002B2CF9AE}" pid="26" name="n0368ce8015d48da84cd55cc801b8e7b">
    <vt:lpwstr>Projecten|6b72ff99-9c37-4a58-86d6-c50d28db3af0;Business Modelling|71f593fb-44b4-4793-8907-ccafbac051c9;Glossary|051ffc9c-5adc-4274-a4f6-fdf6e52adef3</vt:lpwstr>
  </property>
  <property fmtid="{D5CDD505-2E9C-101B-9397-08002B2CF9AE}" pid="27" name="g9256cf91b88413996db4453b7ee896c">
    <vt:lpwstr>Statistiek|08372b17-7c7a-4a93-a22f-abf489991f02</vt:lpwstr>
  </property>
  <property fmtid="{D5CDD505-2E9C-101B-9397-08002B2CF9AE}" pid="28" name="DNB-Publiceren">
    <vt:bool>true</vt:bool>
  </property>
  <property fmtid="{D5CDD505-2E9C-101B-9397-08002B2CF9AE}" pid="29" name="DNB-Ontvanger">
    <vt:lpwstr/>
  </property>
  <property fmtid="{D5CDD505-2E9C-101B-9397-08002B2CF9AE}" pid="30" name="DNB-Distributie">
    <vt:bool>false</vt:bool>
  </property>
  <property fmtid="{D5CDD505-2E9C-101B-9397-08002B2CF9AE}" pid="31" name="f12dc2bbee9c4e52a85c6e5ad8394ae2">
    <vt:lpwstr>DNB-PUBLIC|6586d48a-5a89-4714-9622-7fec6f978734</vt:lpwstr>
  </property>
  <property fmtid="{D5CDD505-2E9C-101B-9397-08002B2CF9AE}" pid="32" name="DNB-Show">
    <vt:bool>true</vt:bool>
  </property>
  <property fmtid="{D5CDD505-2E9C-101B-9397-08002B2CF9AE}" pid="33" name="DNB-Projectnaam">
    <vt:lpwstr>Anacredit</vt:lpwstr>
  </property>
  <property fmtid="{D5CDD505-2E9C-101B-9397-08002B2CF9AE}" pid="34" name="DNB_Status">
    <vt:lpwstr>5;#Lopend|9178452f-7c5d-4617-8a9d-cb6cbffbcbfc</vt:lpwstr>
  </property>
  <property fmtid="{D5CDD505-2E9C-101B-9397-08002B2CF9AE}" pid="35" name="DNB_ProjectLabel">
    <vt:lpwstr>1;#Projecten|6b72ff99-9c37-4a58-86d6-c50d28db3af0;#6;#Business Modelling|71f593fb-44b4-4793-8907-ccafbac051c9;#7;#Glossary|051ffc9c-5adc-4274-a4f6-fdf6e52adef3</vt:lpwstr>
  </property>
  <property fmtid="{D5CDD505-2E9C-101B-9397-08002B2CF9AE}" pid="36" name="DNB_Divisie">
    <vt:lpwstr>4;#Statistiek|08372b17-7c7a-4a93-a22f-abf489991f02</vt:lpwstr>
  </property>
  <property fmtid="{D5CDD505-2E9C-101B-9397-08002B2CF9AE}" pid="37" name="DNB_Afdeling">
    <vt:lpwstr>3;#Monetaire ＆ Bancaire Statistieken|5e7e6a2e-438e-4f67-a35e-de9e371d0453</vt:lpwstr>
  </property>
  <property fmtid="{D5CDD505-2E9C-101B-9397-08002B2CF9AE}" pid="38" name="MSIP_Label_fa50054c-3b1c-47aa-aa28-890ddd3f58e8_ActionId">
    <vt:lpwstr>6c6e2d3b-f1f4-45cf-9cfc-b208025b8004</vt:lpwstr>
  </property>
  <property fmtid="{D5CDD505-2E9C-101B-9397-08002B2CF9AE}" pid="39" name="MSIP_Label_fa50054c-3b1c-47aa-aa28-890ddd3f58e8_Name">
    <vt:lpwstr>DNB-UNRESTRICTED \ DNB Internal</vt:lpwstr>
  </property>
  <property fmtid="{D5CDD505-2E9C-101B-9397-08002B2CF9AE}" pid="40" name="MSIP_Label_fa50054c-3b1c-47aa-aa28-890ddd3f58e8_SetDate">
    <vt:lpwstr>2022-03-01T11:49:42Z</vt:lpwstr>
  </property>
  <property fmtid="{D5CDD505-2E9C-101B-9397-08002B2CF9AE}" pid="41" name="MSIP_Label_fa50054c-3b1c-47aa-aa28-890ddd3f58e8_SiteId">
    <vt:lpwstr>9ecbd628-0072-405d-8567-32c6750b0d3e</vt:lpwstr>
  </property>
  <property fmtid="{D5CDD505-2E9C-101B-9397-08002B2CF9AE}" pid="42" name="MSIP_Label_fa50054c-3b1c-47aa-aa28-890ddd3f58e8_Enabled">
    <vt:lpwstr>True</vt:lpwstr>
  </property>
  <property fmtid="{D5CDD505-2E9C-101B-9397-08002B2CF9AE}" pid="43" name="MSIP_Label_1ddf9560-f40a-4faa-b693-65e98d55b544_Enabled">
    <vt:lpwstr>true</vt:lpwstr>
  </property>
  <property fmtid="{D5CDD505-2E9C-101B-9397-08002B2CF9AE}" pid="44" name="MSIP_Label_1ddf9560-f40a-4faa-b693-65e98d55b544_SetDate">
    <vt:lpwstr>2022-05-23T15:09:38Z</vt:lpwstr>
  </property>
  <property fmtid="{D5CDD505-2E9C-101B-9397-08002B2CF9AE}" pid="45" name="MSIP_Label_1ddf9560-f40a-4faa-b693-65e98d55b544_Method">
    <vt:lpwstr>Privileged</vt:lpwstr>
  </property>
  <property fmtid="{D5CDD505-2E9C-101B-9397-08002B2CF9AE}" pid="46" name="MSIP_Label_1ddf9560-f40a-4faa-b693-65e98d55b544_Name">
    <vt:lpwstr>Public</vt:lpwstr>
  </property>
  <property fmtid="{D5CDD505-2E9C-101B-9397-08002B2CF9AE}" pid="47" name="MSIP_Label_1ddf9560-f40a-4faa-b693-65e98d55b544_SiteId">
    <vt:lpwstr>9ecbd628-0072-405d-8567-32c6750b0d3e</vt:lpwstr>
  </property>
  <property fmtid="{D5CDD505-2E9C-101B-9397-08002B2CF9AE}" pid="48" name="MSIP_Label_1ddf9560-f40a-4faa-b693-65e98d55b544_ActionId">
    <vt:lpwstr>41e4fa52-a8d2-40d4-857d-4de0f69693ae</vt:lpwstr>
  </property>
  <property fmtid="{D5CDD505-2E9C-101B-9397-08002B2CF9AE}" pid="49" name="MSIP_Label_1ddf9560-f40a-4faa-b693-65e98d55b544_ContentBits">
    <vt:lpwstr>1</vt:lpwstr>
  </property>
</Properties>
</file>